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\Desktop\East baseball\NEWBL\LEGENDS ALL TIME\"/>
    </mc:Choice>
  </mc:AlternateContent>
  <xr:revisionPtr revIDLastSave="0" documentId="8_{2866FC81-81C7-4620-BB23-20FA4B578614}" xr6:coauthVersionLast="47" xr6:coauthVersionMax="47" xr10:uidLastSave="{00000000-0000-0000-0000-000000000000}"/>
  <bookViews>
    <workbookView xWindow="-28920" yWindow="1680" windowWidth="29040" windowHeight="15720" tabRatio="805" xr2:uid="{00000000-000D-0000-FFFF-FFFF00000000}"/>
  </bookViews>
  <sheets>
    <sheet name="career hitting" sheetId="13" r:id="rId1"/>
    <sheet name="career pitching" sheetId="6" r:id="rId2"/>
    <sheet name="2023 Season" sheetId="36" r:id="rId3"/>
    <sheet name="2022 Season" sheetId="35" r:id="rId4"/>
    <sheet name="2021 Season" sheetId="34" r:id="rId5"/>
    <sheet name="2020 Season" sheetId="33" r:id="rId6"/>
    <sheet name="2019 Season" sheetId="32" r:id="rId7"/>
    <sheet name="2018 Season" sheetId="31" r:id="rId8"/>
    <sheet name="2017 Season" sheetId="30" r:id="rId9"/>
    <sheet name="2016 Season" sheetId="28" r:id="rId10"/>
    <sheet name="2015 Season" sheetId="29" r:id="rId11"/>
    <sheet name="2014 Season" sheetId="27" r:id="rId12"/>
    <sheet name="2013 Season" sheetId="26" r:id="rId13"/>
    <sheet name="2012 Season" sheetId="24" r:id="rId14"/>
    <sheet name="2010 Season" sheetId="25" r:id="rId15"/>
    <sheet name="2008 season batting" sheetId="22" r:id="rId16"/>
    <sheet name="2008 season pitching" sheetId="23" r:id="rId17"/>
    <sheet name="2007 season batting" sheetId="20" r:id="rId18"/>
    <sheet name="2007 season pitching" sheetId="21" r:id="rId19"/>
    <sheet name="2006 season batting" sheetId="18" r:id="rId20"/>
    <sheet name="2006 season pitching" sheetId="19" r:id="rId21"/>
    <sheet name="2005 season batting" sheetId="14" r:id="rId22"/>
    <sheet name="2005 season pitching" sheetId="17" r:id="rId23"/>
    <sheet name="2004 season hitting" sheetId="11" r:id="rId24"/>
    <sheet name="2004 season pitching" sheetId="12" r:id="rId25"/>
    <sheet name="2003 season hitting" sheetId="9" r:id="rId26"/>
    <sheet name="2003 season pitching" sheetId="10" r:id="rId27"/>
    <sheet name="2002 season hitting" sheetId="1" r:id="rId28"/>
    <sheet name="2002 season pitching" sheetId="2" r:id="rId29"/>
  </sheets>
  <definedNames>
    <definedName name="_xlnm._FilterDatabase" localSheetId="8" hidden="1">'2017 Season'!$A$37:$S$55</definedName>
    <definedName name="_xlnm._FilterDatabase" localSheetId="0" hidden="1">'career hitting'!$A$3:$S$294</definedName>
    <definedName name="_xlnm._FilterDatabase" localSheetId="1" hidden="1">'career pitching'!$A$3:$N$170</definedName>
    <definedName name="_xlnm.Print_Area" localSheetId="27">'2002 season hitting'!$A$1:$Y$36</definedName>
    <definedName name="_xlnm.Print_Area" localSheetId="28">'2002 season pitching'!$A$1:$S$24</definedName>
    <definedName name="_xlnm.Print_Area" localSheetId="25">'2003 season hitting'!$A$1:$Y$35</definedName>
    <definedName name="_xlnm.Print_Area" localSheetId="26">'2003 season pitching'!$A$1:$R$24</definedName>
    <definedName name="_xlnm.Print_Area" localSheetId="23">'2004 season hitting'!$A$1:$X$42</definedName>
    <definedName name="_xlnm.Print_Area" localSheetId="24">'2004 season pitching'!$A$1:$R$26</definedName>
    <definedName name="_xlnm.Print_Area" localSheetId="0">'career hitting'!$A$1:$X$302</definedName>
    <definedName name="_xlnm.Print_Area" localSheetId="1">'career pitching'!$A$1:$Q$178</definedName>
    <definedName name="_xlnm.Print_Titles" localSheetId="0">'career hitting'!$3:$3</definedName>
    <definedName name="_xlnm.Print_Titles" localSheetId="1">'career pitching'!$3:$3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72" i="6" l="1"/>
  <c r="L172" i="6"/>
  <c r="K172" i="6"/>
  <c r="J172" i="6"/>
  <c r="I172" i="6"/>
  <c r="H172" i="6"/>
  <c r="G172" i="6"/>
  <c r="F172" i="6"/>
  <c r="E172" i="6"/>
  <c r="D172" i="6"/>
  <c r="C172" i="6"/>
  <c r="B172" i="6"/>
  <c r="M96" i="6"/>
  <c r="M45" i="6"/>
  <c r="M59" i="6"/>
  <c r="M51" i="6"/>
  <c r="M17" i="6"/>
  <c r="M149" i="6"/>
  <c r="M6" i="6"/>
  <c r="M116" i="6"/>
  <c r="M127" i="6"/>
  <c r="M71" i="6"/>
  <c r="M156" i="6"/>
  <c r="M128" i="6"/>
  <c r="M121" i="6"/>
  <c r="N217" i="13"/>
  <c r="N27" i="13"/>
  <c r="M27" i="13"/>
  <c r="L27" i="13"/>
  <c r="N66" i="13"/>
  <c r="M66" i="13"/>
  <c r="L66" i="13"/>
  <c r="N138" i="13"/>
  <c r="M138" i="13"/>
  <c r="L138" i="13"/>
  <c r="N128" i="13"/>
  <c r="M128" i="13"/>
  <c r="L128" i="13"/>
  <c r="N90" i="13"/>
  <c r="M90" i="13"/>
  <c r="L90" i="13"/>
  <c r="N239" i="13"/>
  <c r="M239" i="13"/>
  <c r="L239" i="13"/>
  <c r="N24" i="13"/>
  <c r="M24" i="13"/>
  <c r="L24" i="13"/>
  <c r="N97" i="13"/>
  <c r="M97" i="13"/>
  <c r="L97" i="13"/>
  <c r="N262" i="13"/>
  <c r="M262" i="13"/>
  <c r="L262" i="13"/>
  <c r="N240" i="13"/>
  <c r="M240" i="13"/>
  <c r="L240" i="13"/>
  <c r="N221" i="13"/>
  <c r="M221" i="13"/>
  <c r="L221" i="13"/>
  <c r="L123" i="13"/>
  <c r="M123" i="13"/>
  <c r="N123" i="13"/>
  <c r="L33" i="13"/>
  <c r="M33" i="13"/>
  <c r="N33" i="13"/>
  <c r="L144" i="13"/>
  <c r="M144" i="13"/>
  <c r="N144" i="13"/>
  <c r="L222" i="13"/>
  <c r="M222" i="13"/>
  <c r="N222" i="13"/>
  <c r="L99" i="13"/>
  <c r="M99" i="13"/>
  <c r="N99" i="13"/>
  <c r="L272" i="13"/>
  <c r="M272" i="13"/>
  <c r="N272" i="13"/>
  <c r="L200" i="13"/>
  <c r="M200" i="13"/>
  <c r="N200" i="13"/>
  <c r="L207" i="13"/>
  <c r="M207" i="13"/>
  <c r="N207" i="13"/>
  <c r="N192" i="13"/>
  <c r="M192" i="13"/>
  <c r="L192" i="13"/>
  <c r="M145" i="6"/>
  <c r="M108" i="6"/>
  <c r="M144" i="6"/>
  <c r="M64" i="6"/>
  <c r="M18" i="6"/>
  <c r="M158" i="6"/>
  <c r="N28" i="13"/>
  <c r="M28" i="13"/>
  <c r="L28" i="13"/>
  <c r="N108" i="13"/>
  <c r="M108" i="13"/>
  <c r="L108" i="13"/>
  <c r="N65" i="13"/>
  <c r="M65" i="13"/>
  <c r="L65" i="13"/>
  <c r="N125" i="13"/>
  <c r="M125" i="13"/>
  <c r="L125" i="13"/>
  <c r="N127" i="13"/>
  <c r="M127" i="13"/>
  <c r="L127" i="13"/>
  <c r="L160" i="13"/>
  <c r="M160" i="13"/>
  <c r="N160" i="13"/>
  <c r="L146" i="13"/>
  <c r="M146" i="13"/>
  <c r="N146" i="13"/>
  <c r="L252" i="13"/>
  <c r="M252" i="13"/>
  <c r="N252" i="13"/>
  <c r="L21" i="13"/>
  <c r="M21" i="13"/>
  <c r="N21" i="13"/>
  <c r="L182" i="13"/>
  <c r="M182" i="13"/>
  <c r="N182" i="13"/>
  <c r="L275" i="13"/>
  <c r="M275" i="13"/>
  <c r="N275" i="13"/>
  <c r="L281" i="13"/>
  <c r="M281" i="13"/>
  <c r="N281" i="13"/>
  <c r="L279" i="13"/>
  <c r="M279" i="13"/>
  <c r="N279" i="13"/>
  <c r="M83" i="6"/>
  <c r="M129" i="6"/>
  <c r="M26" i="6"/>
  <c r="M55" i="6"/>
  <c r="M147" i="6"/>
  <c r="M111" i="6"/>
  <c r="M134" i="6"/>
  <c r="S297" i="13" l="1"/>
  <c r="R297" i="13"/>
  <c r="K297" i="13"/>
  <c r="J297" i="13"/>
  <c r="I297" i="13"/>
  <c r="H297" i="13"/>
  <c r="G297" i="13"/>
  <c r="F297" i="13"/>
  <c r="E297" i="13"/>
  <c r="D297" i="13"/>
  <c r="C297" i="13"/>
  <c r="N151" i="13"/>
  <c r="M151" i="13"/>
  <c r="L151" i="13"/>
  <c r="N232" i="13"/>
  <c r="M232" i="13"/>
  <c r="L232" i="13"/>
  <c r="N53" i="13"/>
  <c r="M53" i="13"/>
  <c r="L53" i="13"/>
  <c r="N47" i="13"/>
  <c r="M47" i="13"/>
  <c r="L47" i="13"/>
  <c r="N60" i="13"/>
  <c r="M60" i="13"/>
  <c r="L60" i="13"/>
  <c r="N100" i="13"/>
  <c r="M100" i="13"/>
  <c r="L100" i="13"/>
  <c r="N294" i="13"/>
  <c r="M294" i="13"/>
  <c r="L294" i="13"/>
  <c r="N142" i="13"/>
  <c r="M142" i="13"/>
  <c r="L142" i="13"/>
  <c r="Q70" i="34"/>
  <c r="P70" i="34"/>
  <c r="R29" i="34"/>
  <c r="Q29" i="34"/>
  <c r="N43" i="13" l="1"/>
  <c r="M43" i="13"/>
  <c r="L43" i="13"/>
  <c r="N184" i="13"/>
  <c r="M184" i="13"/>
  <c r="L184" i="13"/>
  <c r="N135" i="13"/>
  <c r="M135" i="13"/>
  <c r="L135" i="13"/>
  <c r="N54" i="13"/>
  <c r="M54" i="13"/>
  <c r="L54" i="13"/>
  <c r="N254" i="13"/>
  <c r="M254" i="13"/>
  <c r="L254" i="13"/>
  <c r="L42" i="13"/>
  <c r="M42" i="13"/>
  <c r="N42" i="13"/>
  <c r="L248" i="13"/>
  <c r="M248" i="13"/>
  <c r="N248" i="13"/>
  <c r="L193" i="13"/>
  <c r="M193" i="13"/>
  <c r="N193" i="13"/>
  <c r="L265" i="13"/>
  <c r="M265" i="13"/>
  <c r="N265" i="13"/>
  <c r="M76" i="6"/>
  <c r="M13" i="6"/>
  <c r="M133" i="6"/>
  <c r="M67" i="6"/>
  <c r="M24" i="6"/>
  <c r="M53" i="6"/>
  <c r="M141" i="6"/>
  <c r="M90" i="6"/>
  <c r="M80" i="6" l="1"/>
  <c r="M16" i="6"/>
  <c r="M152" i="6"/>
  <c r="N220" i="13" l="1"/>
  <c r="M220" i="13"/>
  <c r="L220" i="13"/>
  <c r="N110" i="13"/>
  <c r="M110" i="13"/>
  <c r="L110" i="13"/>
  <c r="N23" i="13" l="1"/>
  <c r="M23" i="13"/>
  <c r="L23" i="13"/>
  <c r="N167" i="13"/>
  <c r="M167" i="13"/>
  <c r="L167" i="13"/>
  <c r="N88" i="13"/>
  <c r="M88" i="13"/>
  <c r="L88" i="13"/>
  <c r="N148" i="13"/>
  <c r="M148" i="13"/>
  <c r="L148" i="13"/>
  <c r="R29" i="32" l="1"/>
  <c r="Q29" i="32"/>
  <c r="S26" i="32"/>
  <c r="R26" i="32"/>
  <c r="Q26" i="32"/>
  <c r="R9" i="32"/>
  <c r="Q9" i="32"/>
  <c r="S6" i="32"/>
  <c r="R6" i="32"/>
  <c r="Q6" i="32"/>
  <c r="M77" i="6" l="1"/>
  <c r="M20" i="6"/>
  <c r="M32" i="6"/>
  <c r="M50" i="6"/>
  <c r="M8" i="6"/>
  <c r="M126" i="6"/>
  <c r="N233" i="13" l="1"/>
  <c r="M233" i="13"/>
  <c r="L233" i="13"/>
  <c r="N32" i="13"/>
  <c r="M32" i="13"/>
  <c r="L32" i="13"/>
  <c r="N36" i="13"/>
  <c r="M36" i="13"/>
  <c r="L36" i="13"/>
  <c r="N13" i="13"/>
  <c r="M13" i="13"/>
  <c r="L13" i="13"/>
  <c r="N136" i="13"/>
  <c r="M136" i="13"/>
  <c r="L136" i="13"/>
  <c r="N89" i="13"/>
  <c r="M89" i="13"/>
  <c r="L89" i="13"/>
  <c r="N95" i="13"/>
  <c r="M95" i="13"/>
  <c r="L95" i="13"/>
  <c r="N247" i="13"/>
  <c r="M247" i="13"/>
  <c r="L247" i="13"/>
  <c r="N218" i="13"/>
  <c r="M218" i="13"/>
  <c r="L218" i="13"/>
  <c r="N241" i="13"/>
  <c r="M241" i="13"/>
  <c r="L241" i="13"/>
  <c r="M15" i="6" l="1"/>
  <c r="M19" i="6"/>
  <c r="M48" i="6"/>
  <c r="M31" i="6"/>
  <c r="M7" i="6"/>
  <c r="M47" i="6" l="1"/>
  <c r="M85" i="6"/>
  <c r="M125" i="6"/>
  <c r="M65" i="6"/>
  <c r="M164" i="6"/>
  <c r="N22" i="13" l="1"/>
  <c r="M22" i="13"/>
  <c r="L22" i="13"/>
  <c r="N63" i="13"/>
  <c r="M63" i="13"/>
  <c r="L63" i="13"/>
  <c r="N69" i="13"/>
  <c r="M69" i="13"/>
  <c r="L69" i="13"/>
  <c r="N62" i="13"/>
  <c r="M62" i="13"/>
  <c r="L62" i="13"/>
  <c r="N153" i="13"/>
  <c r="M153" i="13"/>
  <c r="L153" i="13"/>
  <c r="N215" i="13"/>
  <c r="M215" i="13"/>
  <c r="L215" i="13"/>
  <c r="L115" i="13"/>
  <c r="M115" i="13"/>
  <c r="N115" i="13"/>
  <c r="L258" i="13"/>
  <c r="M258" i="13"/>
  <c r="N258" i="13"/>
  <c r="L56" i="13"/>
  <c r="M56" i="13"/>
  <c r="N56" i="13"/>
  <c r="C8" i="30" l="1"/>
  <c r="C19" i="30"/>
  <c r="C16" i="30"/>
  <c r="C27" i="30"/>
  <c r="C30" i="30"/>
  <c r="C26" i="30"/>
  <c r="C9" i="30"/>
  <c r="Q55" i="30" l="1"/>
  <c r="P55" i="30"/>
  <c r="O55" i="30"/>
  <c r="N55" i="30"/>
  <c r="M55" i="30"/>
  <c r="L55" i="30"/>
  <c r="K55" i="30"/>
  <c r="J55" i="30"/>
  <c r="I55" i="30"/>
  <c r="H55" i="30"/>
  <c r="G55" i="30"/>
  <c r="F55" i="30"/>
  <c r="E55" i="30"/>
  <c r="R55" i="30" s="1"/>
  <c r="S54" i="30"/>
  <c r="R54" i="30"/>
  <c r="S53" i="30"/>
  <c r="R53" i="30"/>
  <c r="S52" i="30"/>
  <c r="R52" i="30"/>
  <c r="S51" i="30"/>
  <c r="R51" i="30"/>
  <c r="S50" i="30"/>
  <c r="R50" i="30"/>
  <c r="S49" i="30"/>
  <c r="R49" i="30"/>
  <c r="S48" i="30"/>
  <c r="R48" i="30"/>
  <c r="S47" i="30"/>
  <c r="R47" i="30"/>
  <c r="S46" i="30"/>
  <c r="R46" i="30"/>
  <c r="S45" i="30"/>
  <c r="R45" i="30"/>
  <c r="S44" i="30"/>
  <c r="R44" i="30"/>
  <c r="S43" i="30"/>
  <c r="R43" i="30"/>
  <c r="S42" i="30"/>
  <c r="R42" i="30"/>
  <c r="S41" i="30"/>
  <c r="R41" i="30"/>
  <c r="S40" i="30"/>
  <c r="R40" i="30"/>
  <c r="S39" i="30"/>
  <c r="R39" i="30"/>
  <c r="S38" i="30"/>
  <c r="R38" i="30"/>
  <c r="Q33" i="30"/>
  <c r="P33" i="30"/>
  <c r="O33" i="30"/>
  <c r="N33" i="30"/>
  <c r="M33" i="30"/>
  <c r="L33" i="30"/>
  <c r="K33" i="30"/>
  <c r="J33" i="30"/>
  <c r="I33" i="30"/>
  <c r="H33" i="30"/>
  <c r="G33" i="30"/>
  <c r="F33" i="30"/>
  <c r="E33" i="30"/>
  <c r="D33" i="30"/>
  <c r="U18" i="30"/>
  <c r="T18" i="30"/>
  <c r="S18" i="30"/>
  <c r="R18" i="30"/>
  <c r="C18" i="30"/>
  <c r="U28" i="30"/>
  <c r="T28" i="30"/>
  <c r="S28" i="30"/>
  <c r="R28" i="30"/>
  <c r="C28" i="30"/>
  <c r="U31" i="30"/>
  <c r="T31" i="30"/>
  <c r="S31" i="30"/>
  <c r="R31" i="30"/>
  <c r="C31" i="30"/>
  <c r="U24" i="30"/>
  <c r="T24" i="30"/>
  <c r="S24" i="30"/>
  <c r="R24" i="30"/>
  <c r="C24" i="30"/>
  <c r="U29" i="30"/>
  <c r="T29" i="30"/>
  <c r="S29" i="30"/>
  <c r="R29" i="30"/>
  <c r="C29" i="30"/>
  <c r="U10" i="30"/>
  <c r="T10" i="30"/>
  <c r="S10" i="30"/>
  <c r="R10" i="30"/>
  <c r="C10" i="30"/>
  <c r="U17" i="30"/>
  <c r="T17" i="30"/>
  <c r="S17" i="30"/>
  <c r="R17" i="30"/>
  <c r="C17" i="30"/>
  <c r="U13" i="30"/>
  <c r="T13" i="30"/>
  <c r="S13" i="30"/>
  <c r="R13" i="30"/>
  <c r="C13" i="30"/>
  <c r="U11" i="30"/>
  <c r="T11" i="30"/>
  <c r="S11" i="30"/>
  <c r="R11" i="30"/>
  <c r="C11" i="30"/>
  <c r="U25" i="30"/>
  <c r="T25" i="30"/>
  <c r="S25" i="30"/>
  <c r="R25" i="30"/>
  <c r="C25" i="30"/>
  <c r="U19" i="30"/>
  <c r="T19" i="30"/>
  <c r="S19" i="30"/>
  <c r="R19" i="30"/>
  <c r="U8" i="30"/>
  <c r="T8" i="30"/>
  <c r="S8" i="30"/>
  <c r="R8" i="30"/>
  <c r="U16" i="30"/>
  <c r="T16" i="30"/>
  <c r="S16" i="30"/>
  <c r="R16" i="30"/>
  <c r="U27" i="30"/>
  <c r="T27" i="30"/>
  <c r="S27" i="30"/>
  <c r="R27" i="30"/>
  <c r="U30" i="30"/>
  <c r="T30" i="30"/>
  <c r="S30" i="30"/>
  <c r="R30" i="30"/>
  <c r="U26" i="30"/>
  <c r="T26" i="30"/>
  <c r="S26" i="30"/>
  <c r="R26" i="30"/>
  <c r="U9" i="30"/>
  <c r="T9" i="30"/>
  <c r="S9" i="30"/>
  <c r="R9" i="30"/>
  <c r="U23" i="30"/>
  <c r="T23" i="30"/>
  <c r="S23" i="30"/>
  <c r="R23" i="30"/>
  <c r="C23" i="30"/>
  <c r="U12" i="30"/>
  <c r="T12" i="30"/>
  <c r="S12" i="30"/>
  <c r="R12" i="30"/>
  <c r="C12" i="30"/>
  <c r="U20" i="30"/>
  <c r="T20" i="30"/>
  <c r="S20" i="30"/>
  <c r="R20" i="30"/>
  <c r="C20" i="30"/>
  <c r="U15" i="30"/>
  <c r="T15" i="30"/>
  <c r="S15" i="30"/>
  <c r="R15" i="30"/>
  <c r="C15" i="30"/>
  <c r="U22" i="30"/>
  <c r="T22" i="30"/>
  <c r="S22" i="30"/>
  <c r="R22" i="30"/>
  <c r="C22" i="30"/>
  <c r="U32" i="30"/>
  <c r="T32" i="30"/>
  <c r="S32" i="30"/>
  <c r="R32" i="30"/>
  <c r="C32" i="30"/>
  <c r="U21" i="30"/>
  <c r="T21" i="30"/>
  <c r="S21" i="30"/>
  <c r="R21" i="30"/>
  <c r="C21" i="30"/>
  <c r="U14" i="30"/>
  <c r="T14" i="30"/>
  <c r="S14" i="30"/>
  <c r="R14" i="30"/>
  <c r="C14" i="30"/>
  <c r="R33" i="30" l="1"/>
  <c r="S55" i="30"/>
  <c r="S33" i="30"/>
  <c r="C33" i="30"/>
  <c r="T33" i="30"/>
  <c r="U33" i="30"/>
  <c r="M113" i="6"/>
  <c r="M160" i="6"/>
  <c r="M78" i="6"/>
  <c r="N171" i="13"/>
  <c r="M171" i="13"/>
  <c r="L171" i="13"/>
  <c r="N237" i="13"/>
  <c r="M237" i="13"/>
  <c r="L237" i="13"/>
  <c r="N140" i="13"/>
  <c r="M140" i="13"/>
  <c r="L140" i="13"/>
  <c r="N261" i="13"/>
  <c r="M261" i="13"/>
  <c r="L261" i="13"/>
  <c r="F101" i="29"/>
  <c r="S101" i="29" s="1"/>
  <c r="G101" i="29"/>
  <c r="K101" i="29"/>
  <c r="E101" i="29"/>
  <c r="I101" i="29"/>
  <c r="R101" i="29"/>
  <c r="Q101" i="29"/>
  <c r="P101" i="29"/>
  <c r="O101" i="29"/>
  <c r="N101" i="29"/>
  <c r="M101" i="29"/>
  <c r="L101" i="29"/>
  <c r="J101" i="29"/>
  <c r="H101" i="29"/>
  <c r="S100" i="29"/>
  <c r="R100" i="29"/>
  <c r="S99" i="29"/>
  <c r="R99" i="29"/>
  <c r="S98" i="29"/>
  <c r="R98" i="29"/>
  <c r="S97" i="29"/>
  <c r="R97" i="29"/>
  <c r="S96" i="29"/>
  <c r="R96" i="29"/>
  <c r="S95" i="29"/>
  <c r="R95" i="29"/>
  <c r="S94" i="29"/>
  <c r="R94" i="29"/>
  <c r="S93" i="29"/>
  <c r="R93" i="29"/>
  <c r="S92" i="29"/>
  <c r="R92" i="29"/>
  <c r="S91" i="29"/>
  <c r="R91" i="29"/>
  <c r="S90" i="29"/>
  <c r="R90" i="29"/>
  <c r="S89" i="29"/>
  <c r="R89" i="29"/>
  <c r="S88" i="29"/>
  <c r="R88" i="29"/>
  <c r="S87" i="29"/>
  <c r="R87" i="29"/>
  <c r="S86" i="29"/>
  <c r="R86" i="29"/>
  <c r="S85" i="29"/>
  <c r="R85" i="29"/>
  <c r="S84" i="29"/>
  <c r="R84" i="29"/>
  <c r="B79" i="29"/>
  <c r="E79" i="29" s="1"/>
  <c r="C79" i="29"/>
  <c r="D79" i="29"/>
  <c r="E78" i="29"/>
  <c r="E77" i="29"/>
  <c r="E76" i="29"/>
  <c r="E75" i="29"/>
  <c r="E74" i="29"/>
  <c r="E73" i="29"/>
  <c r="E72" i="29"/>
  <c r="E71" i="29"/>
  <c r="E70" i="29"/>
  <c r="E69" i="29"/>
  <c r="E68" i="29"/>
  <c r="E67" i="29"/>
  <c r="E66" i="29"/>
  <c r="E65" i="29"/>
  <c r="E64" i="29"/>
  <c r="E63" i="29"/>
  <c r="E62" i="29"/>
  <c r="E61" i="29"/>
  <c r="E60" i="29"/>
  <c r="E59" i="29"/>
  <c r="E58" i="29"/>
  <c r="E57" i="29"/>
  <c r="E56" i="29"/>
  <c r="E55" i="29"/>
  <c r="E54" i="29"/>
  <c r="E53" i="29"/>
  <c r="E52" i="29"/>
  <c r="E51" i="29"/>
  <c r="E50" i="29"/>
  <c r="E49" i="29"/>
  <c r="E48" i="29"/>
  <c r="E47" i="29"/>
  <c r="E46" i="29"/>
  <c r="D41" i="29"/>
  <c r="U41" i="29" s="1"/>
  <c r="F41" i="29"/>
  <c r="G41" i="29"/>
  <c r="H41" i="29"/>
  <c r="I41" i="29"/>
  <c r="N41" i="29"/>
  <c r="O41" i="29"/>
  <c r="Q41" i="29"/>
  <c r="P41" i="29"/>
  <c r="M41" i="29"/>
  <c r="L41" i="29"/>
  <c r="K41" i="29"/>
  <c r="J41" i="29"/>
  <c r="E41" i="29"/>
  <c r="C8" i="29"/>
  <c r="C9" i="29"/>
  <c r="C10" i="29"/>
  <c r="C41" i="29" s="1"/>
  <c r="C11" i="29"/>
  <c r="C12" i="29"/>
  <c r="C13" i="29"/>
  <c r="C14" i="29"/>
  <c r="C15" i="29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U40" i="29"/>
  <c r="T40" i="29"/>
  <c r="S40" i="29"/>
  <c r="R40" i="29"/>
  <c r="U39" i="29"/>
  <c r="T39" i="29"/>
  <c r="S39" i="29"/>
  <c r="R39" i="29"/>
  <c r="U38" i="29"/>
  <c r="T38" i="29"/>
  <c r="S38" i="29"/>
  <c r="R38" i="29"/>
  <c r="U37" i="29"/>
  <c r="T37" i="29"/>
  <c r="S37" i="29"/>
  <c r="R37" i="29"/>
  <c r="U36" i="29"/>
  <c r="T36" i="29"/>
  <c r="S36" i="29"/>
  <c r="R36" i="29"/>
  <c r="U35" i="29"/>
  <c r="T35" i="29"/>
  <c r="S35" i="29"/>
  <c r="R35" i="29"/>
  <c r="U34" i="29"/>
  <c r="T34" i="29"/>
  <c r="S34" i="29"/>
  <c r="R34" i="29"/>
  <c r="U33" i="29"/>
  <c r="T33" i="29"/>
  <c r="S33" i="29"/>
  <c r="R33" i="29"/>
  <c r="U32" i="29"/>
  <c r="T32" i="29"/>
  <c r="S32" i="29"/>
  <c r="R32" i="29"/>
  <c r="U31" i="29"/>
  <c r="T31" i="29"/>
  <c r="S31" i="29"/>
  <c r="R31" i="29"/>
  <c r="U30" i="29"/>
  <c r="T30" i="29"/>
  <c r="S30" i="29"/>
  <c r="R30" i="29"/>
  <c r="U29" i="29"/>
  <c r="T29" i="29"/>
  <c r="S29" i="29"/>
  <c r="R29" i="29"/>
  <c r="U28" i="29"/>
  <c r="T28" i="29"/>
  <c r="S28" i="29"/>
  <c r="R28" i="29"/>
  <c r="U27" i="29"/>
  <c r="T27" i="29"/>
  <c r="S27" i="29"/>
  <c r="R27" i="29"/>
  <c r="U26" i="29"/>
  <c r="T26" i="29"/>
  <c r="S26" i="29"/>
  <c r="R26" i="29"/>
  <c r="U25" i="29"/>
  <c r="T25" i="29"/>
  <c r="S25" i="29"/>
  <c r="R25" i="29"/>
  <c r="U24" i="29"/>
  <c r="T24" i="29"/>
  <c r="S24" i="29"/>
  <c r="R24" i="29"/>
  <c r="U23" i="29"/>
  <c r="T23" i="29"/>
  <c r="S23" i="29"/>
  <c r="R23" i="29"/>
  <c r="U22" i="29"/>
  <c r="T22" i="29"/>
  <c r="S22" i="29"/>
  <c r="R22" i="29"/>
  <c r="U21" i="29"/>
  <c r="T21" i="29"/>
  <c r="S21" i="29"/>
  <c r="R21" i="29"/>
  <c r="U20" i="29"/>
  <c r="T20" i="29"/>
  <c r="S20" i="29"/>
  <c r="R20" i="29"/>
  <c r="U19" i="29"/>
  <c r="T19" i="29"/>
  <c r="S19" i="29"/>
  <c r="R19" i="29"/>
  <c r="U18" i="29"/>
  <c r="T18" i="29"/>
  <c r="S18" i="29"/>
  <c r="R18" i="29"/>
  <c r="U17" i="29"/>
  <c r="T17" i="29"/>
  <c r="S17" i="29"/>
  <c r="R17" i="29"/>
  <c r="U16" i="29"/>
  <c r="T16" i="29"/>
  <c r="S16" i="29"/>
  <c r="R16" i="29"/>
  <c r="U15" i="29"/>
  <c r="T15" i="29"/>
  <c r="S15" i="29"/>
  <c r="R15" i="29"/>
  <c r="U14" i="29"/>
  <c r="T14" i="29"/>
  <c r="S14" i="29"/>
  <c r="R14" i="29"/>
  <c r="U13" i="29"/>
  <c r="T13" i="29"/>
  <c r="S13" i="29"/>
  <c r="R13" i="29"/>
  <c r="U12" i="29"/>
  <c r="T12" i="29"/>
  <c r="S12" i="29"/>
  <c r="R12" i="29"/>
  <c r="U11" i="29"/>
  <c r="T11" i="29"/>
  <c r="S11" i="29"/>
  <c r="R11" i="29"/>
  <c r="U10" i="29"/>
  <c r="T10" i="29"/>
  <c r="S10" i="29"/>
  <c r="R10" i="29"/>
  <c r="U9" i="29"/>
  <c r="T9" i="29"/>
  <c r="S9" i="29"/>
  <c r="R9" i="29"/>
  <c r="U8" i="29"/>
  <c r="T8" i="29"/>
  <c r="S8" i="29"/>
  <c r="R8" i="29"/>
  <c r="M74" i="6"/>
  <c r="M93" i="6"/>
  <c r="M33" i="6"/>
  <c r="M150" i="6"/>
  <c r="M130" i="6"/>
  <c r="M138" i="6"/>
  <c r="M86" i="6"/>
  <c r="M35" i="6"/>
  <c r="M87" i="6"/>
  <c r="M103" i="6"/>
  <c r="N155" i="13"/>
  <c r="M155" i="13"/>
  <c r="L155" i="13"/>
  <c r="N25" i="13"/>
  <c r="M25" i="13"/>
  <c r="L25" i="13"/>
  <c r="N112" i="13"/>
  <c r="M112" i="13"/>
  <c r="L112" i="13"/>
  <c r="N143" i="13"/>
  <c r="M143" i="13"/>
  <c r="L143" i="13"/>
  <c r="N197" i="13"/>
  <c r="M197" i="13"/>
  <c r="L197" i="13"/>
  <c r="N132" i="13"/>
  <c r="M132" i="13"/>
  <c r="L132" i="13"/>
  <c r="N227" i="13"/>
  <c r="M227" i="13"/>
  <c r="L227" i="13"/>
  <c r="N67" i="13"/>
  <c r="M67" i="13"/>
  <c r="L67" i="13"/>
  <c r="N154" i="13"/>
  <c r="M154" i="13"/>
  <c r="L154" i="13"/>
  <c r="N96" i="13"/>
  <c r="M96" i="13"/>
  <c r="L96" i="13"/>
  <c r="N185" i="13"/>
  <c r="M185" i="13"/>
  <c r="L185" i="13"/>
  <c r="N156" i="13"/>
  <c r="M156" i="13"/>
  <c r="L156" i="13"/>
  <c r="L255" i="13"/>
  <c r="M255" i="13"/>
  <c r="N255" i="13"/>
  <c r="N253" i="13"/>
  <c r="M253" i="13"/>
  <c r="L253" i="13"/>
  <c r="L246" i="13"/>
  <c r="M246" i="13"/>
  <c r="N246" i="13"/>
  <c r="N93" i="13"/>
  <c r="M93" i="13"/>
  <c r="L93" i="13"/>
  <c r="L12" i="13"/>
  <c r="M12" i="13"/>
  <c r="N12" i="13"/>
  <c r="M27" i="6"/>
  <c r="M9" i="6"/>
  <c r="M58" i="6"/>
  <c r="M10" i="6"/>
  <c r="M168" i="6"/>
  <c r="N14" i="13"/>
  <c r="M14" i="13"/>
  <c r="L14" i="13"/>
  <c r="N176" i="13"/>
  <c r="M176" i="13"/>
  <c r="L176" i="13"/>
  <c r="N245" i="13"/>
  <c r="M245" i="13"/>
  <c r="L245" i="13"/>
  <c r="N101" i="13"/>
  <c r="M101" i="13"/>
  <c r="L101" i="13"/>
  <c r="N57" i="13"/>
  <c r="M57" i="13"/>
  <c r="L57" i="13"/>
  <c r="N256" i="13"/>
  <c r="M256" i="13"/>
  <c r="L256" i="13"/>
  <c r="N289" i="13"/>
  <c r="M289" i="13"/>
  <c r="L289" i="13"/>
  <c r="N124" i="13"/>
  <c r="M124" i="13"/>
  <c r="L124" i="13"/>
  <c r="N82" i="13"/>
  <c r="M82" i="13"/>
  <c r="L82" i="13"/>
  <c r="N291" i="13"/>
  <c r="M291" i="13"/>
  <c r="L291" i="13"/>
  <c r="N223" i="13"/>
  <c r="M223" i="13"/>
  <c r="L223" i="13"/>
  <c r="N87" i="13"/>
  <c r="M87" i="13"/>
  <c r="L87" i="13"/>
  <c r="N15" i="13"/>
  <c r="M15" i="13"/>
  <c r="L15" i="13"/>
  <c r="N74" i="13"/>
  <c r="M74" i="13"/>
  <c r="L74" i="13"/>
  <c r="N228" i="13"/>
  <c r="M228" i="13"/>
  <c r="L228" i="13"/>
  <c r="Q17" i="13"/>
  <c r="Q297" i="13" s="1"/>
  <c r="P17" i="13"/>
  <c r="P35" i="13"/>
  <c r="N35" i="13" s="1"/>
  <c r="P131" i="13"/>
  <c r="N131" i="13" s="1"/>
  <c r="P224" i="13"/>
  <c r="N224" i="13" s="1"/>
  <c r="P225" i="13"/>
  <c r="N225" i="13" s="1"/>
  <c r="O35" i="13"/>
  <c r="O131" i="13"/>
  <c r="O224" i="13"/>
  <c r="O225" i="13"/>
  <c r="F99" i="27"/>
  <c r="G99" i="27"/>
  <c r="K99" i="27"/>
  <c r="S99" i="27"/>
  <c r="E99" i="27"/>
  <c r="I99" i="27"/>
  <c r="R99" i="27"/>
  <c r="Q99" i="27"/>
  <c r="P99" i="27"/>
  <c r="O99" i="27"/>
  <c r="N99" i="27"/>
  <c r="M99" i="27"/>
  <c r="L99" i="27"/>
  <c r="J99" i="27"/>
  <c r="H99" i="27"/>
  <c r="S98" i="27"/>
  <c r="R98" i="27"/>
  <c r="S97" i="27"/>
  <c r="R97" i="27"/>
  <c r="S96" i="27"/>
  <c r="R96" i="27"/>
  <c r="S95" i="27"/>
  <c r="R95" i="27"/>
  <c r="S94" i="27"/>
  <c r="R94" i="27"/>
  <c r="S93" i="27"/>
  <c r="R93" i="27"/>
  <c r="S92" i="27"/>
  <c r="R92" i="27"/>
  <c r="S91" i="27"/>
  <c r="R91" i="27"/>
  <c r="S90" i="27"/>
  <c r="R90" i="27"/>
  <c r="S89" i="27"/>
  <c r="R89" i="27"/>
  <c r="S88" i="27"/>
  <c r="R88" i="27"/>
  <c r="S87" i="27"/>
  <c r="R87" i="27"/>
  <c r="S86" i="27"/>
  <c r="R86" i="27"/>
  <c r="S85" i="27"/>
  <c r="R85" i="27"/>
  <c r="S84" i="27"/>
  <c r="R84" i="27"/>
  <c r="B79" i="27"/>
  <c r="C79" i="27"/>
  <c r="E79" i="27" s="1"/>
  <c r="D79" i="27"/>
  <c r="E78" i="27"/>
  <c r="E77" i="27"/>
  <c r="E76" i="27"/>
  <c r="E75" i="27"/>
  <c r="E74" i="27"/>
  <c r="E73" i="27"/>
  <c r="E72" i="27"/>
  <c r="E71" i="27"/>
  <c r="E70" i="27"/>
  <c r="E69" i="27"/>
  <c r="E68" i="27"/>
  <c r="E67" i="27"/>
  <c r="E66" i="27"/>
  <c r="E65" i="27"/>
  <c r="E64" i="27"/>
  <c r="E63" i="27"/>
  <c r="E62" i="27"/>
  <c r="E61" i="27"/>
  <c r="E60" i="27"/>
  <c r="E59" i="27"/>
  <c r="E58" i="27"/>
  <c r="E57" i="27"/>
  <c r="E56" i="27"/>
  <c r="E55" i="27"/>
  <c r="E54" i="27"/>
  <c r="E53" i="27"/>
  <c r="E52" i="27"/>
  <c r="E51" i="27"/>
  <c r="E50" i="27"/>
  <c r="E49" i="27"/>
  <c r="E48" i="27"/>
  <c r="E47" i="27"/>
  <c r="E46" i="27"/>
  <c r="D41" i="27"/>
  <c r="S41" i="27" s="1"/>
  <c r="F41" i="27"/>
  <c r="T41" i="27" s="1"/>
  <c r="G41" i="27"/>
  <c r="H41" i="27"/>
  <c r="I41" i="27"/>
  <c r="N41" i="27"/>
  <c r="O41" i="27"/>
  <c r="Q41" i="27"/>
  <c r="P41" i="27"/>
  <c r="M41" i="27"/>
  <c r="L41" i="27"/>
  <c r="K41" i="27"/>
  <c r="J41" i="27"/>
  <c r="E41" i="27"/>
  <c r="C8" i="27"/>
  <c r="C9" i="27"/>
  <c r="C10" i="27"/>
  <c r="C41" i="27" s="1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U40" i="27"/>
  <c r="T40" i="27"/>
  <c r="S40" i="27"/>
  <c r="R40" i="27"/>
  <c r="U39" i="27"/>
  <c r="T39" i="27"/>
  <c r="S39" i="27"/>
  <c r="R39" i="27"/>
  <c r="U38" i="27"/>
  <c r="T38" i="27"/>
  <c r="S38" i="27"/>
  <c r="R38" i="27"/>
  <c r="U37" i="27"/>
  <c r="T37" i="27"/>
  <c r="S37" i="27"/>
  <c r="R37" i="27"/>
  <c r="U36" i="27"/>
  <c r="T36" i="27"/>
  <c r="S36" i="27"/>
  <c r="R36" i="27"/>
  <c r="U35" i="27"/>
  <c r="T35" i="27"/>
  <c r="S35" i="27"/>
  <c r="R35" i="27"/>
  <c r="U34" i="27"/>
  <c r="T34" i="27"/>
  <c r="S34" i="27"/>
  <c r="R34" i="27"/>
  <c r="U33" i="27"/>
  <c r="T33" i="27"/>
  <c r="S33" i="27"/>
  <c r="R33" i="27"/>
  <c r="U32" i="27"/>
  <c r="T32" i="27"/>
  <c r="S32" i="27"/>
  <c r="R32" i="27"/>
  <c r="U31" i="27"/>
  <c r="T31" i="27"/>
  <c r="S31" i="27"/>
  <c r="R31" i="27"/>
  <c r="U30" i="27"/>
  <c r="T30" i="27"/>
  <c r="S30" i="27"/>
  <c r="R30" i="27"/>
  <c r="U29" i="27"/>
  <c r="T29" i="27"/>
  <c r="S29" i="27"/>
  <c r="R29" i="27"/>
  <c r="U28" i="27"/>
  <c r="T28" i="27"/>
  <c r="S28" i="27"/>
  <c r="R28" i="27"/>
  <c r="U27" i="27"/>
  <c r="T27" i="27"/>
  <c r="S27" i="27"/>
  <c r="R27" i="27"/>
  <c r="U26" i="27"/>
  <c r="T26" i="27"/>
  <c r="S26" i="27"/>
  <c r="R26" i="27"/>
  <c r="U25" i="27"/>
  <c r="T25" i="27"/>
  <c r="S25" i="27"/>
  <c r="R25" i="27"/>
  <c r="U24" i="27"/>
  <c r="T24" i="27"/>
  <c r="S24" i="27"/>
  <c r="R24" i="27"/>
  <c r="U23" i="27"/>
  <c r="T23" i="27"/>
  <c r="S23" i="27"/>
  <c r="R23" i="27"/>
  <c r="U22" i="27"/>
  <c r="T22" i="27"/>
  <c r="S22" i="27"/>
  <c r="R22" i="27"/>
  <c r="U21" i="27"/>
  <c r="T21" i="27"/>
  <c r="S21" i="27"/>
  <c r="R21" i="27"/>
  <c r="U20" i="27"/>
  <c r="T20" i="27"/>
  <c r="S20" i="27"/>
  <c r="R20" i="27"/>
  <c r="U19" i="27"/>
  <c r="T19" i="27"/>
  <c r="S19" i="27"/>
  <c r="R19" i="27"/>
  <c r="U18" i="27"/>
  <c r="T18" i="27"/>
  <c r="S18" i="27"/>
  <c r="R18" i="27"/>
  <c r="U17" i="27"/>
  <c r="T17" i="27"/>
  <c r="S17" i="27"/>
  <c r="R17" i="27"/>
  <c r="U16" i="27"/>
  <c r="T16" i="27"/>
  <c r="S16" i="27"/>
  <c r="R16" i="27"/>
  <c r="U15" i="27"/>
  <c r="T15" i="27"/>
  <c r="S15" i="27"/>
  <c r="R15" i="27"/>
  <c r="U14" i="27"/>
  <c r="T14" i="27"/>
  <c r="S14" i="27"/>
  <c r="R14" i="27"/>
  <c r="U13" i="27"/>
  <c r="T13" i="27"/>
  <c r="S13" i="27"/>
  <c r="R13" i="27"/>
  <c r="U12" i="27"/>
  <c r="T12" i="27"/>
  <c r="S12" i="27"/>
  <c r="R12" i="27"/>
  <c r="U11" i="27"/>
  <c r="T11" i="27"/>
  <c r="S11" i="27"/>
  <c r="R11" i="27"/>
  <c r="U10" i="27"/>
  <c r="T10" i="27"/>
  <c r="S10" i="27"/>
  <c r="R10" i="27"/>
  <c r="U9" i="27"/>
  <c r="T9" i="27"/>
  <c r="S9" i="27"/>
  <c r="R9" i="27"/>
  <c r="U8" i="27"/>
  <c r="T8" i="27"/>
  <c r="S8" i="27"/>
  <c r="R8" i="27"/>
  <c r="M170" i="6"/>
  <c r="M40" i="6"/>
  <c r="M155" i="6"/>
  <c r="M56" i="6"/>
  <c r="M137" i="6"/>
  <c r="M140" i="6"/>
  <c r="M72" i="6"/>
  <c r="N196" i="13"/>
  <c r="M196" i="13"/>
  <c r="L196" i="13"/>
  <c r="N81" i="13"/>
  <c r="M81" i="13"/>
  <c r="L81" i="13"/>
  <c r="N236" i="13"/>
  <c r="M236" i="13"/>
  <c r="L236" i="13"/>
  <c r="N130" i="13"/>
  <c r="M130" i="13"/>
  <c r="L130" i="13"/>
  <c r="N244" i="13"/>
  <c r="M244" i="13"/>
  <c r="L244" i="13"/>
  <c r="N213" i="13"/>
  <c r="M213" i="13"/>
  <c r="L213" i="13"/>
  <c r="N216" i="13"/>
  <c r="M216" i="13"/>
  <c r="L216" i="13"/>
  <c r="N219" i="13"/>
  <c r="M219" i="13"/>
  <c r="L219" i="13"/>
  <c r="N271" i="13"/>
  <c r="M271" i="13"/>
  <c r="L271" i="13"/>
  <c r="N84" i="13"/>
  <c r="M84" i="13"/>
  <c r="L84" i="13"/>
  <c r="N174" i="13"/>
  <c r="M174" i="13"/>
  <c r="L174" i="13"/>
  <c r="N209" i="13"/>
  <c r="M209" i="13"/>
  <c r="L209" i="13"/>
  <c r="N45" i="13"/>
  <c r="M45" i="13"/>
  <c r="L45" i="13"/>
  <c r="N273" i="13"/>
  <c r="M273" i="13"/>
  <c r="L273" i="13"/>
  <c r="Q99" i="26"/>
  <c r="P99" i="26"/>
  <c r="O99" i="26"/>
  <c r="O101" i="26"/>
  <c r="N99" i="26"/>
  <c r="M99" i="26"/>
  <c r="L99" i="26"/>
  <c r="K99" i="26"/>
  <c r="J99" i="26"/>
  <c r="I99" i="26"/>
  <c r="H99" i="26"/>
  <c r="G99" i="26"/>
  <c r="F99" i="26"/>
  <c r="S99" i="26" s="1"/>
  <c r="E99" i="26"/>
  <c r="R99" i="26"/>
  <c r="S98" i="26"/>
  <c r="R98" i="26"/>
  <c r="S97" i="26"/>
  <c r="R97" i="26"/>
  <c r="S96" i="26"/>
  <c r="R96" i="26"/>
  <c r="S95" i="26"/>
  <c r="R95" i="26"/>
  <c r="S94" i="26"/>
  <c r="R94" i="26"/>
  <c r="S93" i="26"/>
  <c r="R93" i="26"/>
  <c r="S92" i="26"/>
  <c r="R92" i="26"/>
  <c r="S91" i="26"/>
  <c r="R91" i="26"/>
  <c r="S90" i="26"/>
  <c r="R90" i="26"/>
  <c r="S89" i="26"/>
  <c r="R89" i="26"/>
  <c r="S88" i="26"/>
  <c r="R88" i="26"/>
  <c r="S87" i="26"/>
  <c r="R87" i="26"/>
  <c r="S86" i="26"/>
  <c r="R86" i="26"/>
  <c r="S85" i="26"/>
  <c r="R85" i="26"/>
  <c r="S84" i="26"/>
  <c r="R84" i="26"/>
  <c r="S83" i="26"/>
  <c r="R83" i="26"/>
  <c r="D78" i="26"/>
  <c r="E78" i="26" s="1"/>
  <c r="C78" i="26"/>
  <c r="B78" i="26"/>
  <c r="E77" i="26"/>
  <c r="E76" i="26"/>
  <c r="E75" i="26"/>
  <c r="E74" i="26"/>
  <c r="E73" i="26"/>
  <c r="E72" i="26"/>
  <c r="E71" i="26"/>
  <c r="E70" i="26"/>
  <c r="E69" i="26"/>
  <c r="E68" i="26"/>
  <c r="E67" i="26"/>
  <c r="E66" i="26"/>
  <c r="E65" i="26"/>
  <c r="E64" i="26"/>
  <c r="E63" i="26"/>
  <c r="E62" i="26"/>
  <c r="E61" i="26"/>
  <c r="E60" i="26"/>
  <c r="E59" i="26"/>
  <c r="E58" i="26"/>
  <c r="E57" i="26"/>
  <c r="E56" i="26"/>
  <c r="E55" i="26"/>
  <c r="E54" i="26"/>
  <c r="E53" i="26"/>
  <c r="E52" i="26"/>
  <c r="E51" i="26"/>
  <c r="E50" i="26"/>
  <c r="E49" i="26"/>
  <c r="E48" i="26"/>
  <c r="E47" i="26"/>
  <c r="E46" i="26"/>
  <c r="Q41" i="26"/>
  <c r="P41" i="26"/>
  <c r="O41" i="26"/>
  <c r="N41" i="26"/>
  <c r="M41" i="26"/>
  <c r="L41" i="26"/>
  <c r="K41" i="26"/>
  <c r="J41" i="26"/>
  <c r="I41" i="26"/>
  <c r="H41" i="26"/>
  <c r="G41" i="26"/>
  <c r="F41" i="26"/>
  <c r="D41" i="26"/>
  <c r="U41" i="26" s="1"/>
  <c r="E41" i="26"/>
  <c r="U40" i="26"/>
  <c r="T40" i="26"/>
  <c r="S40" i="26"/>
  <c r="R40" i="26"/>
  <c r="C40" i="26"/>
  <c r="U39" i="26"/>
  <c r="T39" i="26"/>
  <c r="S39" i="26"/>
  <c r="R39" i="26"/>
  <c r="C39" i="26"/>
  <c r="U38" i="26"/>
  <c r="T38" i="26"/>
  <c r="S38" i="26"/>
  <c r="R38" i="26"/>
  <c r="C38" i="26"/>
  <c r="U37" i="26"/>
  <c r="T37" i="26"/>
  <c r="S37" i="26"/>
  <c r="R37" i="26"/>
  <c r="C37" i="26"/>
  <c r="U36" i="26"/>
  <c r="T36" i="26"/>
  <c r="S36" i="26"/>
  <c r="R36" i="26"/>
  <c r="C36" i="26"/>
  <c r="U35" i="26"/>
  <c r="T35" i="26"/>
  <c r="S35" i="26"/>
  <c r="R35" i="26"/>
  <c r="C35" i="26"/>
  <c r="U34" i="26"/>
  <c r="T34" i="26"/>
  <c r="S34" i="26"/>
  <c r="R34" i="26"/>
  <c r="C34" i="26"/>
  <c r="U33" i="26"/>
  <c r="T33" i="26"/>
  <c r="S33" i="26"/>
  <c r="R33" i="26"/>
  <c r="C33" i="26"/>
  <c r="U32" i="26"/>
  <c r="T32" i="26"/>
  <c r="S32" i="26"/>
  <c r="R32" i="26"/>
  <c r="C32" i="26"/>
  <c r="U31" i="26"/>
  <c r="T31" i="26"/>
  <c r="S31" i="26"/>
  <c r="R31" i="26"/>
  <c r="C31" i="26"/>
  <c r="U30" i="26"/>
  <c r="T30" i="26"/>
  <c r="S30" i="26"/>
  <c r="R30" i="26"/>
  <c r="C30" i="26"/>
  <c r="U29" i="26"/>
  <c r="T29" i="26"/>
  <c r="S29" i="26"/>
  <c r="R29" i="26"/>
  <c r="C29" i="26"/>
  <c r="U28" i="26"/>
  <c r="T28" i="26"/>
  <c r="S28" i="26"/>
  <c r="R28" i="26"/>
  <c r="C28" i="26"/>
  <c r="U27" i="26"/>
  <c r="T27" i="26"/>
  <c r="S27" i="26"/>
  <c r="R27" i="26"/>
  <c r="C27" i="26"/>
  <c r="U26" i="26"/>
  <c r="T26" i="26"/>
  <c r="S26" i="26"/>
  <c r="R26" i="26"/>
  <c r="C26" i="26"/>
  <c r="U25" i="26"/>
  <c r="T25" i="26"/>
  <c r="S25" i="26"/>
  <c r="R25" i="26"/>
  <c r="C25" i="26"/>
  <c r="U24" i="26"/>
  <c r="T24" i="26"/>
  <c r="S24" i="26"/>
  <c r="R24" i="26"/>
  <c r="C24" i="26"/>
  <c r="U23" i="26"/>
  <c r="T23" i="26"/>
  <c r="S23" i="26"/>
  <c r="R23" i="26"/>
  <c r="C23" i="26"/>
  <c r="U22" i="26"/>
  <c r="T22" i="26"/>
  <c r="S22" i="26"/>
  <c r="R22" i="26"/>
  <c r="C22" i="26"/>
  <c r="U21" i="26"/>
  <c r="T21" i="26"/>
  <c r="S21" i="26"/>
  <c r="R21" i="26"/>
  <c r="C21" i="26"/>
  <c r="U20" i="26"/>
  <c r="T20" i="26"/>
  <c r="S20" i="26"/>
  <c r="R20" i="26"/>
  <c r="C20" i="26"/>
  <c r="U19" i="26"/>
  <c r="T19" i="26"/>
  <c r="S19" i="26"/>
  <c r="R19" i="26"/>
  <c r="C19" i="26"/>
  <c r="U18" i="26"/>
  <c r="T18" i="26"/>
  <c r="S18" i="26"/>
  <c r="R18" i="26"/>
  <c r="C18" i="26"/>
  <c r="U17" i="26"/>
  <c r="T17" i="26"/>
  <c r="S17" i="26"/>
  <c r="R17" i="26"/>
  <c r="C17" i="26"/>
  <c r="U16" i="26"/>
  <c r="T16" i="26"/>
  <c r="S16" i="26"/>
  <c r="R16" i="26"/>
  <c r="C16" i="26"/>
  <c r="U15" i="26"/>
  <c r="T15" i="26"/>
  <c r="S15" i="26"/>
  <c r="R15" i="26"/>
  <c r="C15" i="26"/>
  <c r="U14" i="26"/>
  <c r="T14" i="26"/>
  <c r="S14" i="26"/>
  <c r="R14" i="26"/>
  <c r="C14" i="26"/>
  <c r="U13" i="26"/>
  <c r="T13" i="26"/>
  <c r="S13" i="26"/>
  <c r="R13" i="26"/>
  <c r="C13" i="26"/>
  <c r="U12" i="26"/>
  <c r="T12" i="26"/>
  <c r="S12" i="26"/>
  <c r="R12" i="26"/>
  <c r="C12" i="26"/>
  <c r="U11" i="26"/>
  <c r="T11" i="26"/>
  <c r="S11" i="26"/>
  <c r="R11" i="26"/>
  <c r="C11" i="26"/>
  <c r="U10" i="26"/>
  <c r="T10" i="26"/>
  <c r="S10" i="26"/>
  <c r="R10" i="26"/>
  <c r="C10" i="26"/>
  <c r="U9" i="26"/>
  <c r="T9" i="26"/>
  <c r="S9" i="26"/>
  <c r="R9" i="26"/>
  <c r="C9" i="26"/>
  <c r="U8" i="26"/>
  <c r="T8" i="26"/>
  <c r="S8" i="26"/>
  <c r="R8" i="26"/>
  <c r="C8" i="26"/>
  <c r="C41" i="26" s="1"/>
  <c r="Q88" i="25"/>
  <c r="P88" i="25"/>
  <c r="O88" i="25"/>
  <c r="N88" i="25"/>
  <c r="M88" i="25"/>
  <c r="L88" i="25"/>
  <c r="K88" i="25"/>
  <c r="J88" i="25"/>
  <c r="I88" i="25"/>
  <c r="H88" i="25"/>
  <c r="G88" i="25"/>
  <c r="S88" i="25" s="1"/>
  <c r="F88" i="25"/>
  <c r="E88" i="25"/>
  <c r="R88" i="25"/>
  <c r="S87" i="25"/>
  <c r="R87" i="25"/>
  <c r="S86" i="25"/>
  <c r="R86" i="25"/>
  <c r="S85" i="25"/>
  <c r="R85" i="25"/>
  <c r="S84" i="25"/>
  <c r="R84" i="25"/>
  <c r="S83" i="25"/>
  <c r="R83" i="25"/>
  <c r="S82" i="25"/>
  <c r="R82" i="25"/>
  <c r="S81" i="25"/>
  <c r="R81" i="25"/>
  <c r="S80" i="25"/>
  <c r="R80" i="25"/>
  <c r="S79" i="25"/>
  <c r="R79" i="25"/>
  <c r="S78" i="25"/>
  <c r="R78" i="25"/>
  <c r="S77" i="25"/>
  <c r="R77" i="25"/>
  <c r="S76" i="25"/>
  <c r="R76" i="25"/>
  <c r="S75" i="25"/>
  <c r="R75" i="25"/>
  <c r="S74" i="25"/>
  <c r="R74" i="25"/>
  <c r="S73" i="25"/>
  <c r="R73" i="25"/>
  <c r="S72" i="25"/>
  <c r="R72" i="25"/>
  <c r="D67" i="25"/>
  <c r="C67" i="25"/>
  <c r="B67" i="25"/>
  <c r="E67" i="25"/>
  <c r="E66" i="25"/>
  <c r="E65" i="25"/>
  <c r="E64" i="25"/>
  <c r="E63" i="25"/>
  <c r="E62" i="25"/>
  <c r="E61" i="25"/>
  <c r="E60" i="25"/>
  <c r="E59" i="25"/>
  <c r="E58" i="25"/>
  <c r="E57" i="25"/>
  <c r="E56" i="25"/>
  <c r="E55" i="25"/>
  <c r="E54" i="25"/>
  <c r="E53" i="25"/>
  <c r="E52" i="25"/>
  <c r="E51" i="25"/>
  <c r="E50" i="25"/>
  <c r="E49" i="25"/>
  <c r="E48" i="25"/>
  <c r="E47" i="25"/>
  <c r="E46" i="25"/>
  <c r="E45" i="25"/>
  <c r="E44" i="25"/>
  <c r="E43" i="25"/>
  <c r="E42" i="25"/>
  <c r="E41" i="25"/>
  <c r="E40" i="25"/>
  <c r="E39" i="25"/>
  <c r="E38" i="25"/>
  <c r="Q33" i="25"/>
  <c r="P33" i="25"/>
  <c r="O33" i="25"/>
  <c r="T33" i="25" s="1"/>
  <c r="N33" i="25"/>
  <c r="M33" i="25"/>
  <c r="L33" i="25"/>
  <c r="K33" i="25"/>
  <c r="J33" i="25"/>
  <c r="I33" i="25"/>
  <c r="H33" i="25"/>
  <c r="G33" i="25"/>
  <c r="U33" i="25" s="1"/>
  <c r="F33" i="25"/>
  <c r="D33" i="25"/>
  <c r="R33" i="25" s="1"/>
  <c r="E33" i="25"/>
  <c r="C33" i="25"/>
  <c r="U32" i="25"/>
  <c r="T32" i="25"/>
  <c r="S32" i="25"/>
  <c r="R32" i="25"/>
  <c r="U31" i="25"/>
  <c r="T31" i="25"/>
  <c r="S31" i="25"/>
  <c r="R31" i="25"/>
  <c r="U30" i="25"/>
  <c r="T30" i="25"/>
  <c r="S30" i="25"/>
  <c r="R30" i="25"/>
  <c r="U29" i="25"/>
  <c r="T29" i="25"/>
  <c r="S29" i="25"/>
  <c r="R29" i="25"/>
  <c r="U28" i="25"/>
  <c r="T28" i="25"/>
  <c r="S28" i="25"/>
  <c r="R28" i="25"/>
  <c r="U27" i="25"/>
  <c r="T27" i="25"/>
  <c r="S27" i="25"/>
  <c r="R27" i="25"/>
  <c r="U26" i="25"/>
  <c r="T26" i="25"/>
  <c r="S26" i="25"/>
  <c r="R26" i="25"/>
  <c r="U25" i="25"/>
  <c r="T25" i="25"/>
  <c r="S25" i="25"/>
  <c r="R25" i="25"/>
  <c r="U24" i="25"/>
  <c r="T24" i="25"/>
  <c r="S24" i="25"/>
  <c r="R24" i="25"/>
  <c r="U23" i="25"/>
  <c r="T23" i="25"/>
  <c r="S23" i="25"/>
  <c r="R23" i="25"/>
  <c r="U22" i="25"/>
  <c r="T22" i="25"/>
  <c r="S22" i="25"/>
  <c r="R22" i="25"/>
  <c r="U21" i="25"/>
  <c r="T21" i="25"/>
  <c r="S21" i="25"/>
  <c r="R21" i="25"/>
  <c r="U20" i="25"/>
  <c r="T20" i="25"/>
  <c r="S20" i="25"/>
  <c r="R20" i="25"/>
  <c r="U19" i="25"/>
  <c r="T19" i="25"/>
  <c r="S19" i="25"/>
  <c r="R19" i="25"/>
  <c r="U18" i="25"/>
  <c r="T18" i="25"/>
  <c r="S18" i="25"/>
  <c r="R18" i="25"/>
  <c r="U17" i="25"/>
  <c r="T17" i="25"/>
  <c r="S17" i="25"/>
  <c r="R17" i="25"/>
  <c r="U16" i="25"/>
  <c r="T16" i="25"/>
  <c r="S16" i="25"/>
  <c r="R16" i="25"/>
  <c r="U15" i="25"/>
  <c r="T15" i="25"/>
  <c r="S15" i="25"/>
  <c r="R15" i="25"/>
  <c r="U14" i="25"/>
  <c r="T14" i="25"/>
  <c r="S14" i="25"/>
  <c r="R14" i="25"/>
  <c r="U13" i="25"/>
  <c r="T13" i="25"/>
  <c r="S13" i="25"/>
  <c r="R13" i="25"/>
  <c r="U12" i="25"/>
  <c r="T12" i="25"/>
  <c r="S12" i="25"/>
  <c r="R12" i="25"/>
  <c r="U11" i="25"/>
  <c r="T11" i="25"/>
  <c r="S11" i="25"/>
  <c r="R11" i="25"/>
  <c r="U10" i="25"/>
  <c r="T10" i="25"/>
  <c r="S10" i="25"/>
  <c r="R10" i="25"/>
  <c r="U9" i="25"/>
  <c r="T9" i="25"/>
  <c r="S9" i="25"/>
  <c r="R9" i="25"/>
  <c r="U8" i="25"/>
  <c r="T8" i="25"/>
  <c r="S8" i="25"/>
  <c r="R8" i="25"/>
  <c r="Q94" i="24"/>
  <c r="P94" i="24"/>
  <c r="O94" i="24"/>
  <c r="N94" i="24"/>
  <c r="M94" i="24"/>
  <c r="L94" i="24"/>
  <c r="K94" i="24"/>
  <c r="J94" i="24"/>
  <c r="I94" i="24"/>
  <c r="H94" i="24"/>
  <c r="G94" i="24"/>
  <c r="F94" i="24"/>
  <c r="S94" i="24"/>
  <c r="E94" i="24"/>
  <c r="R94" i="24" s="1"/>
  <c r="S93" i="24"/>
  <c r="R93" i="24"/>
  <c r="S92" i="24"/>
  <c r="R92" i="24"/>
  <c r="S91" i="24"/>
  <c r="R91" i="24"/>
  <c r="S90" i="24"/>
  <c r="R90" i="24"/>
  <c r="S89" i="24"/>
  <c r="R89" i="24"/>
  <c r="S88" i="24"/>
  <c r="R88" i="24"/>
  <c r="S87" i="24"/>
  <c r="R87" i="24"/>
  <c r="S86" i="24"/>
  <c r="R86" i="24"/>
  <c r="S85" i="24"/>
  <c r="R85" i="24"/>
  <c r="S84" i="24"/>
  <c r="R84" i="24"/>
  <c r="S83" i="24"/>
  <c r="R83" i="24"/>
  <c r="S82" i="24"/>
  <c r="R82" i="24"/>
  <c r="S81" i="24"/>
  <c r="R81" i="24"/>
  <c r="S80" i="24"/>
  <c r="R80" i="24"/>
  <c r="S79" i="24"/>
  <c r="R79" i="24"/>
  <c r="S78" i="24"/>
  <c r="R78" i="24"/>
  <c r="D73" i="24"/>
  <c r="C73" i="24"/>
  <c r="B73" i="24"/>
  <c r="E73" i="24" s="1"/>
  <c r="E72" i="24"/>
  <c r="E71" i="24"/>
  <c r="E70" i="24"/>
  <c r="E69" i="24"/>
  <c r="E68" i="24"/>
  <c r="E67" i="24"/>
  <c r="E66" i="24"/>
  <c r="E65" i="24"/>
  <c r="E64" i="24"/>
  <c r="E63" i="24"/>
  <c r="E62" i="24"/>
  <c r="E61" i="24"/>
  <c r="E60" i="24"/>
  <c r="E59" i="24"/>
  <c r="E58" i="24"/>
  <c r="E57" i="24"/>
  <c r="E56" i="24"/>
  <c r="E55" i="24"/>
  <c r="E54" i="24"/>
  <c r="E53" i="24"/>
  <c r="E52" i="24"/>
  <c r="E51" i="24"/>
  <c r="E50" i="24"/>
  <c r="E49" i="24"/>
  <c r="E48" i="24"/>
  <c r="E47" i="24"/>
  <c r="E46" i="24"/>
  <c r="E45" i="24"/>
  <c r="E44" i="24"/>
  <c r="E43" i="24"/>
  <c r="Q38" i="24"/>
  <c r="P38" i="24"/>
  <c r="O38" i="24"/>
  <c r="N38" i="24"/>
  <c r="M38" i="24"/>
  <c r="L38" i="24"/>
  <c r="K38" i="24"/>
  <c r="J38" i="24"/>
  <c r="I38" i="24"/>
  <c r="H38" i="24"/>
  <c r="G38" i="24"/>
  <c r="F38" i="24"/>
  <c r="D38" i="24"/>
  <c r="S38" i="24" s="1"/>
  <c r="E38" i="24"/>
  <c r="U37" i="24"/>
  <c r="T37" i="24"/>
  <c r="S37" i="24"/>
  <c r="R37" i="24"/>
  <c r="C37" i="24"/>
  <c r="U36" i="24"/>
  <c r="T36" i="24"/>
  <c r="S36" i="24"/>
  <c r="R36" i="24"/>
  <c r="C36" i="24"/>
  <c r="U35" i="24"/>
  <c r="T35" i="24"/>
  <c r="S35" i="24"/>
  <c r="R35" i="24"/>
  <c r="C35" i="24"/>
  <c r="U34" i="24"/>
  <c r="T34" i="24"/>
  <c r="S34" i="24"/>
  <c r="R34" i="24"/>
  <c r="C34" i="24"/>
  <c r="U33" i="24"/>
  <c r="T33" i="24"/>
  <c r="S33" i="24"/>
  <c r="R33" i="24"/>
  <c r="C33" i="24"/>
  <c r="U32" i="24"/>
  <c r="T32" i="24"/>
  <c r="S32" i="24"/>
  <c r="R32" i="24"/>
  <c r="C32" i="24"/>
  <c r="U31" i="24"/>
  <c r="T31" i="24"/>
  <c r="S31" i="24"/>
  <c r="R31" i="24"/>
  <c r="C31" i="24"/>
  <c r="U30" i="24"/>
  <c r="T30" i="24"/>
  <c r="S30" i="24"/>
  <c r="R30" i="24"/>
  <c r="C30" i="24"/>
  <c r="U29" i="24"/>
  <c r="T29" i="24"/>
  <c r="S29" i="24"/>
  <c r="R29" i="24"/>
  <c r="C29" i="24"/>
  <c r="U28" i="24"/>
  <c r="T28" i="24"/>
  <c r="S28" i="24"/>
  <c r="R28" i="24"/>
  <c r="C28" i="24"/>
  <c r="U27" i="24"/>
  <c r="T27" i="24"/>
  <c r="S27" i="24"/>
  <c r="R27" i="24"/>
  <c r="C27" i="24"/>
  <c r="U26" i="24"/>
  <c r="T26" i="24"/>
  <c r="S26" i="24"/>
  <c r="R26" i="24"/>
  <c r="C26" i="24"/>
  <c r="U25" i="24"/>
  <c r="T25" i="24"/>
  <c r="S25" i="24"/>
  <c r="R25" i="24"/>
  <c r="C25" i="24"/>
  <c r="U24" i="24"/>
  <c r="T24" i="24"/>
  <c r="S24" i="24"/>
  <c r="R24" i="24"/>
  <c r="C24" i="24"/>
  <c r="U23" i="24"/>
  <c r="T23" i="24"/>
  <c r="S23" i="24"/>
  <c r="R23" i="24"/>
  <c r="C23" i="24"/>
  <c r="U22" i="24"/>
  <c r="T22" i="24"/>
  <c r="S22" i="24"/>
  <c r="R22" i="24"/>
  <c r="C22" i="24"/>
  <c r="U21" i="24"/>
  <c r="T21" i="24"/>
  <c r="S21" i="24"/>
  <c r="R21" i="24"/>
  <c r="C21" i="24"/>
  <c r="U20" i="24"/>
  <c r="T20" i="24"/>
  <c r="S20" i="24"/>
  <c r="R20" i="24"/>
  <c r="C20" i="24"/>
  <c r="U19" i="24"/>
  <c r="T19" i="24"/>
  <c r="S19" i="24"/>
  <c r="R19" i="24"/>
  <c r="C19" i="24"/>
  <c r="U18" i="24"/>
  <c r="T18" i="24"/>
  <c r="S18" i="24"/>
  <c r="R18" i="24"/>
  <c r="C18" i="24"/>
  <c r="U17" i="24"/>
  <c r="T17" i="24"/>
  <c r="S17" i="24"/>
  <c r="R17" i="24"/>
  <c r="C17" i="24"/>
  <c r="U16" i="24"/>
  <c r="T16" i="24"/>
  <c r="S16" i="24"/>
  <c r="R16" i="24"/>
  <c r="C16" i="24"/>
  <c r="U15" i="24"/>
  <c r="T15" i="24"/>
  <c r="S15" i="24"/>
  <c r="R15" i="24"/>
  <c r="C15" i="24"/>
  <c r="U14" i="24"/>
  <c r="T14" i="24"/>
  <c r="S14" i="24"/>
  <c r="R14" i="24"/>
  <c r="C14" i="24"/>
  <c r="U13" i="24"/>
  <c r="T13" i="24"/>
  <c r="S13" i="24"/>
  <c r="R13" i="24"/>
  <c r="C13" i="24"/>
  <c r="U12" i="24"/>
  <c r="T12" i="24"/>
  <c r="S12" i="24"/>
  <c r="R12" i="24"/>
  <c r="C12" i="24"/>
  <c r="U11" i="24"/>
  <c r="T11" i="24"/>
  <c r="S11" i="24"/>
  <c r="R11" i="24"/>
  <c r="C11" i="24"/>
  <c r="U10" i="24"/>
  <c r="T10" i="24"/>
  <c r="S10" i="24"/>
  <c r="R10" i="24"/>
  <c r="C10" i="24"/>
  <c r="U9" i="24"/>
  <c r="T9" i="24"/>
  <c r="S9" i="24"/>
  <c r="R9" i="24"/>
  <c r="C9" i="24"/>
  <c r="C8" i="24"/>
  <c r="C38" i="24" s="1"/>
  <c r="U8" i="24"/>
  <c r="T8" i="24"/>
  <c r="S8" i="24"/>
  <c r="R8" i="24"/>
  <c r="M97" i="6"/>
  <c r="M112" i="6"/>
  <c r="M62" i="6"/>
  <c r="M14" i="6"/>
  <c r="M151" i="6"/>
  <c r="M110" i="6"/>
  <c r="M99" i="6"/>
  <c r="N164" i="13"/>
  <c r="M164" i="13"/>
  <c r="L164" i="13"/>
  <c r="N41" i="13"/>
  <c r="M41" i="13"/>
  <c r="L41" i="13"/>
  <c r="N177" i="13"/>
  <c r="M177" i="13"/>
  <c r="L177" i="13"/>
  <c r="N263" i="13"/>
  <c r="M263" i="13"/>
  <c r="L263" i="13"/>
  <c r="N39" i="13"/>
  <c r="M39" i="13"/>
  <c r="L39" i="13"/>
  <c r="N20" i="13"/>
  <c r="M20" i="13"/>
  <c r="L20" i="13"/>
  <c r="N194" i="13"/>
  <c r="M194" i="13"/>
  <c r="L194" i="13"/>
  <c r="N189" i="13"/>
  <c r="M189" i="13"/>
  <c r="L189" i="13"/>
  <c r="L267" i="13"/>
  <c r="M267" i="13"/>
  <c r="N267" i="13"/>
  <c r="N168" i="13"/>
  <c r="M168" i="13"/>
  <c r="L168" i="13"/>
  <c r="N106" i="13"/>
  <c r="M106" i="13"/>
  <c r="L106" i="13"/>
  <c r="N70" i="13"/>
  <c r="M70" i="13"/>
  <c r="L70" i="13"/>
  <c r="N129" i="13"/>
  <c r="N169" i="13"/>
  <c r="M169" i="13"/>
  <c r="L169" i="13"/>
  <c r="N195" i="13"/>
  <c r="N38" i="13"/>
  <c r="M38" i="13"/>
  <c r="L38" i="13"/>
  <c r="N29" i="13"/>
  <c r="M29" i="13"/>
  <c r="L29" i="13"/>
  <c r="M30" i="6"/>
  <c r="M88" i="6"/>
  <c r="M157" i="6"/>
  <c r="N274" i="13"/>
  <c r="M274" i="13"/>
  <c r="L274" i="13"/>
  <c r="N278" i="13"/>
  <c r="M278" i="13"/>
  <c r="L278" i="13"/>
  <c r="M129" i="13"/>
  <c r="L129" i="13"/>
  <c r="M217" i="13"/>
  <c r="L217" i="13"/>
  <c r="N61" i="13"/>
  <c r="M61" i="13"/>
  <c r="L61" i="13"/>
  <c r="M195" i="13"/>
  <c r="L195" i="13"/>
  <c r="N257" i="13"/>
  <c r="M257" i="13"/>
  <c r="L257" i="13"/>
  <c r="M124" i="6"/>
  <c r="M161" i="6"/>
  <c r="M92" i="6"/>
  <c r="M139" i="6"/>
  <c r="M165" i="6"/>
  <c r="M163" i="6"/>
  <c r="M89" i="6"/>
  <c r="M68" i="6"/>
  <c r="N286" i="13"/>
  <c r="M286" i="13"/>
  <c r="L286" i="13"/>
  <c r="N139" i="13"/>
  <c r="M139" i="13"/>
  <c r="L139" i="13"/>
  <c r="N159" i="13"/>
  <c r="M159" i="13"/>
  <c r="L159" i="13"/>
  <c r="N282" i="13"/>
  <c r="M282" i="13"/>
  <c r="L282" i="13"/>
  <c r="N147" i="13"/>
  <c r="M147" i="13"/>
  <c r="L147" i="13"/>
  <c r="N283" i="13"/>
  <c r="M283" i="13"/>
  <c r="L283" i="13"/>
  <c r="N268" i="13"/>
  <c r="M268" i="13"/>
  <c r="L268" i="13"/>
  <c r="N285" i="13"/>
  <c r="M285" i="13"/>
  <c r="L285" i="13"/>
  <c r="N290" i="13"/>
  <c r="M290" i="13"/>
  <c r="L290" i="13"/>
  <c r="L48" i="13"/>
  <c r="N48" i="13"/>
  <c r="M48" i="13"/>
  <c r="N214" i="13"/>
  <c r="M214" i="13"/>
  <c r="L214" i="13"/>
  <c r="N109" i="13"/>
  <c r="M109" i="13"/>
  <c r="L109" i="13"/>
  <c r="N34" i="13"/>
  <c r="M34" i="13"/>
  <c r="L34" i="13"/>
  <c r="N71" i="13"/>
  <c r="M71" i="13"/>
  <c r="L71" i="13"/>
  <c r="M60" i="6"/>
  <c r="M95" i="6"/>
  <c r="M109" i="6"/>
  <c r="N73" i="13"/>
  <c r="M73" i="13"/>
  <c r="L73" i="13"/>
  <c r="N206" i="13"/>
  <c r="M206" i="13"/>
  <c r="L206" i="13"/>
  <c r="N16" i="13"/>
  <c r="M16" i="13"/>
  <c r="L16" i="13"/>
  <c r="N37" i="13"/>
  <c r="M37" i="13"/>
  <c r="L37" i="13"/>
  <c r="N188" i="13"/>
  <c r="M188" i="13"/>
  <c r="L188" i="13"/>
  <c r="N103" i="13"/>
  <c r="M103" i="13"/>
  <c r="L103" i="13"/>
  <c r="N259" i="13"/>
  <c r="M259" i="13"/>
  <c r="L259" i="13"/>
  <c r="N55" i="13"/>
  <c r="M55" i="13"/>
  <c r="L55" i="13"/>
  <c r="N163" i="13"/>
  <c r="M163" i="13"/>
  <c r="L163" i="13"/>
  <c r="N226" i="13"/>
  <c r="M226" i="13"/>
  <c r="L226" i="13"/>
  <c r="N117" i="13"/>
  <c r="M117" i="13"/>
  <c r="L117" i="13"/>
  <c r="N205" i="13"/>
  <c r="M205" i="13"/>
  <c r="L205" i="13"/>
  <c r="N229" i="13"/>
  <c r="M229" i="13"/>
  <c r="L229" i="13"/>
  <c r="N80" i="13"/>
  <c r="M80" i="13"/>
  <c r="L80" i="13"/>
  <c r="N52" i="13"/>
  <c r="M52" i="13"/>
  <c r="L52" i="13"/>
  <c r="N264" i="13"/>
  <c r="M264" i="13"/>
  <c r="L264" i="13"/>
  <c r="N105" i="13"/>
  <c r="M105" i="13"/>
  <c r="L105" i="13"/>
  <c r="N157" i="13"/>
  <c r="M157" i="13"/>
  <c r="L157" i="13"/>
  <c r="N166" i="13"/>
  <c r="M166" i="13"/>
  <c r="L166" i="13"/>
  <c r="N183" i="13"/>
  <c r="M183" i="13"/>
  <c r="L183" i="13"/>
  <c r="M38" i="6"/>
  <c r="M46" i="6"/>
  <c r="M61" i="6"/>
  <c r="M28" i="6"/>
  <c r="M167" i="6"/>
  <c r="M21" i="6"/>
  <c r="M36" i="6"/>
  <c r="M131" i="6"/>
  <c r="M117" i="6"/>
  <c r="M66" i="6"/>
  <c r="M159" i="6"/>
  <c r="M22" i="6"/>
  <c r="M94" i="6"/>
  <c r="M39" i="6"/>
  <c r="M37" i="6"/>
  <c r="X34" i="22"/>
  <c r="W34" i="22"/>
  <c r="V34" i="22"/>
  <c r="U34" i="22"/>
  <c r="S34" i="22"/>
  <c r="T34" i="22"/>
  <c r="N181" i="13"/>
  <c r="M181" i="13"/>
  <c r="L181" i="13"/>
  <c r="N173" i="13"/>
  <c r="N58" i="13"/>
  <c r="M58" i="13"/>
  <c r="L58" i="13"/>
  <c r="N145" i="13"/>
  <c r="M145" i="13"/>
  <c r="L145" i="13"/>
  <c r="N30" i="13"/>
  <c r="M30" i="13"/>
  <c r="L30" i="13"/>
  <c r="N92" i="13"/>
  <c r="M92" i="13"/>
  <c r="L92" i="13"/>
  <c r="N133" i="13"/>
  <c r="M133" i="13"/>
  <c r="L133" i="13"/>
  <c r="N78" i="13"/>
  <c r="M78" i="13"/>
  <c r="L78" i="13"/>
  <c r="N186" i="13"/>
  <c r="M186" i="13"/>
  <c r="L186" i="13"/>
  <c r="N91" i="13"/>
  <c r="M91" i="13"/>
  <c r="L91" i="13"/>
  <c r="N161" i="13"/>
  <c r="M161" i="13"/>
  <c r="L161" i="13"/>
  <c r="N266" i="13"/>
  <c r="M266" i="13"/>
  <c r="L266" i="13"/>
  <c r="N288" i="13"/>
  <c r="M288" i="13"/>
  <c r="L288" i="13"/>
  <c r="N269" i="13"/>
  <c r="N126" i="13"/>
  <c r="M126" i="13"/>
  <c r="L126" i="13"/>
  <c r="N49" i="13"/>
  <c r="M49" i="13"/>
  <c r="L49" i="13"/>
  <c r="N83" i="13"/>
  <c r="M83" i="13"/>
  <c r="L83" i="13"/>
  <c r="N141" i="13"/>
  <c r="N19" i="13"/>
  <c r="N9" i="13"/>
  <c r="N202" i="13"/>
  <c r="N150" i="13"/>
  <c r="N284" i="13"/>
  <c r="N276" i="13"/>
  <c r="N75" i="13"/>
  <c r="N111" i="13"/>
  <c r="N7" i="13"/>
  <c r="N175" i="13"/>
  <c r="N210" i="13"/>
  <c r="N234" i="13"/>
  <c r="N243" i="13"/>
  <c r="N230" i="13"/>
  <c r="N5" i="13"/>
  <c r="N26" i="13"/>
  <c r="N187" i="13"/>
  <c r="N4" i="13"/>
  <c r="N201" i="13"/>
  <c r="N149" i="13"/>
  <c r="N178" i="13"/>
  <c r="N10" i="13"/>
  <c r="N86" i="13"/>
  <c r="N172" i="13"/>
  <c r="N238" i="13"/>
  <c r="N114" i="13"/>
  <c r="N18" i="13"/>
  <c r="N251" i="13"/>
  <c r="N44" i="13"/>
  <c r="N277" i="13"/>
  <c r="N208" i="13"/>
  <c r="N6" i="13"/>
  <c r="N94" i="13"/>
  <c r="N165" i="13"/>
  <c r="N64" i="13"/>
  <c r="N46" i="13"/>
  <c r="N85" i="13"/>
  <c r="N260" i="13"/>
  <c r="N113" i="13"/>
  <c r="N79" i="13"/>
  <c r="N212" i="13"/>
  <c r="N198" i="13"/>
  <c r="N179" i="13"/>
  <c r="N120" i="13"/>
  <c r="N137" i="13"/>
  <c r="N72" i="13"/>
  <c r="N76" i="13"/>
  <c r="N204" i="13"/>
  <c r="N118" i="13"/>
  <c r="N180" i="13"/>
  <c r="N134" i="13"/>
  <c r="N250" i="13"/>
  <c r="N211" i="13"/>
  <c r="N162" i="13"/>
  <c r="N199" i="13"/>
  <c r="N102" i="13"/>
  <c r="N190" i="13"/>
  <c r="N119" i="13"/>
  <c r="N50" i="13"/>
  <c r="N51" i="13"/>
  <c r="N231" i="13"/>
  <c r="N121" i="13"/>
  <c r="N191" i="13"/>
  <c r="N104" i="13"/>
  <c r="N293" i="13"/>
  <c r="N242" i="13"/>
  <c r="N203" i="13"/>
  <c r="N107" i="13"/>
  <c r="N98" i="13"/>
  <c r="N249" i="13"/>
  <c r="N158" i="13"/>
  <c r="N40" i="13"/>
  <c r="N152" i="13"/>
  <c r="N8" i="13"/>
  <c r="N68" i="13"/>
  <c r="N292" i="13"/>
  <c r="F35" i="18"/>
  <c r="Q35" i="18"/>
  <c r="R35" i="18"/>
  <c r="O35" i="18" s="1"/>
  <c r="D35" i="18"/>
  <c r="S35" i="18"/>
  <c r="O31" i="18"/>
  <c r="O30" i="18"/>
  <c r="O29" i="18"/>
  <c r="O28" i="18"/>
  <c r="O27" i="18"/>
  <c r="O26" i="18"/>
  <c r="O25" i="18"/>
  <c r="O24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O10" i="18"/>
  <c r="O9" i="18"/>
  <c r="O8" i="18"/>
  <c r="O7" i="18"/>
  <c r="O6" i="18"/>
  <c r="O5" i="18"/>
  <c r="O4" i="18"/>
  <c r="M293" i="13"/>
  <c r="L293" i="13"/>
  <c r="M104" i="13"/>
  <c r="L104" i="13"/>
  <c r="M191" i="13"/>
  <c r="L191" i="13"/>
  <c r="M121" i="13"/>
  <c r="L121" i="13"/>
  <c r="M231" i="13"/>
  <c r="L231" i="13"/>
  <c r="M136" i="6"/>
  <c r="M132" i="6"/>
  <c r="M70" i="6"/>
  <c r="I4" i="6"/>
  <c r="H4" i="6"/>
  <c r="G4" i="6"/>
  <c r="F4" i="6"/>
  <c r="C35" i="18"/>
  <c r="E35" i="18"/>
  <c r="G35" i="18"/>
  <c r="H35" i="18"/>
  <c r="N35" i="18" s="1"/>
  <c r="I35" i="18"/>
  <c r="J35" i="18"/>
  <c r="K35" i="18"/>
  <c r="L35" i="18"/>
  <c r="X35" i="18"/>
  <c r="W35" i="18"/>
  <c r="V35" i="18"/>
  <c r="U35" i="18"/>
  <c r="P35" i="18"/>
  <c r="N27" i="18"/>
  <c r="N22" i="18"/>
  <c r="N19" i="18"/>
  <c r="N24" i="18"/>
  <c r="N17" i="18"/>
  <c r="N21" i="18"/>
  <c r="N18" i="18"/>
  <c r="N31" i="18"/>
  <c r="N26" i="18"/>
  <c r="N13" i="18"/>
  <c r="N30" i="18"/>
  <c r="N6" i="18"/>
  <c r="N15" i="18"/>
  <c r="N7" i="18"/>
  <c r="N14" i="18"/>
  <c r="N12" i="18"/>
  <c r="N23" i="18"/>
  <c r="N11" i="18"/>
  <c r="N29" i="18"/>
  <c r="N28" i="18"/>
  <c r="N4" i="18"/>
  <c r="N20" i="18"/>
  <c r="N25" i="18"/>
  <c r="N9" i="18"/>
  <c r="N8" i="18"/>
  <c r="N5" i="18"/>
  <c r="N10" i="18"/>
  <c r="N16" i="18"/>
  <c r="T35" i="18"/>
  <c r="X30" i="1"/>
  <c r="W30" i="1"/>
  <c r="V30" i="1"/>
  <c r="U30" i="1"/>
  <c r="T30" i="1"/>
  <c r="S30" i="1"/>
  <c r="R30" i="1"/>
  <c r="Q30" i="1"/>
  <c r="P30" i="1"/>
  <c r="L30" i="1"/>
  <c r="K30" i="1"/>
  <c r="J30" i="1"/>
  <c r="I30" i="1"/>
  <c r="H30" i="1"/>
  <c r="G30" i="1"/>
  <c r="F30" i="1"/>
  <c r="E30" i="1"/>
  <c r="D30" i="1"/>
  <c r="C30" i="1"/>
  <c r="P18" i="2"/>
  <c r="O18" i="2"/>
  <c r="N18" i="2"/>
  <c r="M18" i="2"/>
  <c r="L18" i="2"/>
  <c r="K18" i="2"/>
  <c r="J18" i="2"/>
  <c r="I18" i="2"/>
  <c r="H18" i="2"/>
  <c r="G18" i="2"/>
  <c r="F18" i="2"/>
  <c r="E18" i="2"/>
  <c r="C18" i="2"/>
  <c r="B18" i="2"/>
  <c r="L29" i="9"/>
  <c r="K29" i="9"/>
  <c r="J29" i="9"/>
  <c r="I29" i="9"/>
  <c r="G29" i="9"/>
  <c r="N29" i="9" s="1"/>
  <c r="H29" i="9"/>
  <c r="E29" i="9"/>
  <c r="F29" i="9"/>
  <c r="M29" i="9" s="1"/>
  <c r="D29" i="9"/>
  <c r="C29" i="9"/>
  <c r="Y29" i="9"/>
  <c r="X29" i="9"/>
  <c r="W29" i="9"/>
  <c r="V29" i="9"/>
  <c r="U29" i="9"/>
  <c r="T29" i="9"/>
  <c r="S29" i="9"/>
  <c r="R29" i="9"/>
  <c r="Q29" i="9"/>
  <c r="O29" i="9"/>
  <c r="P29" i="9"/>
  <c r="O24" i="9"/>
  <c r="O23" i="9"/>
  <c r="O25" i="9"/>
  <c r="O17" i="9"/>
  <c r="O21" i="9"/>
  <c r="O19" i="9"/>
  <c r="O16" i="9"/>
  <c r="O22" i="9"/>
  <c r="O18" i="9"/>
  <c r="O11" i="9"/>
  <c r="O7" i="9"/>
  <c r="O10" i="9"/>
  <c r="O12" i="9"/>
  <c r="O15" i="9"/>
  <c r="O14" i="9"/>
  <c r="O6" i="9"/>
  <c r="O8" i="9"/>
  <c r="O9" i="9"/>
  <c r="O27" i="9"/>
  <c r="O4" i="9"/>
  <c r="O5" i="9"/>
  <c r="O13" i="9"/>
  <c r="O20" i="9"/>
  <c r="N24" i="9"/>
  <c r="N23" i="9"/>
  <c r="M24" i="9"/>
  <c r="M23" i="9"/>
  <c r="M25" i="9"/>
  <c r="N25" i="9"/>
  <c r="N17" i="9"/>
  <c r="N21" i="9"/>
  <c r="N19" i="9"/>
  <c r="N16" i="9"/>
  <c r="N22" i="9"/>
  <c r="N18" i="9"/>
  <c r="N11" i="9"/>
  <c r="N7" i="9"/>
  <c r="N10" i="9"/>
  <c r="N12" i="9"/>
  <c r="N15" i="9"/>
  <c r="N14" i="9"/>
  <c r="N6" i="9"/>
  <c r="N8" i="9"/>
  <c r="N9" i="9"/>
  <c r="N27" i="9"/>
  <c r="N4" i="9"/>
  <c r="N5" i="9"/>
  <c r="N13" i="9"/>
  <c r="N20" i="9"/>
  <c r="M17" i="9"/>
  <c r="M21" i="9"/>
  <c r="M19" i="9"/>
  <c r="M16" i="9"/>
  <c r="M22" i="9"/>
  <c r="M18" i="9"/>
  <c r="M11" i="9"/>
  <c r="M7" i="9"/>
  <c r="M10" i="9"/>
  <c r="M12" i="9"/>
  <c r="M15" i="9"/>
  <c r="M14" i="9"/>
  <c r="M6" i="9"/>
  <c r="M8" i="9"/>
  <c r="M9" i="9"/>
  <c r="M27" i="9"/>
  <c r="M4" i="9"/>
  <c r="M5" i="9"/>
  <c r="M13" i="9"/>
  <c r="M20" i="9"/>
  <c r="K18" i="10"/>
  <c r="Q18" i="10" s="1"/>
  <c r="D18" i="10"/>
  <c r="P18" i="10"/>
  <c r="O18" i="10"/>
  <c r="N18" i="10"/>
  <c r="M18" i="10"/>
  <c r="L18" i="10"/>
  <c r="J18" i="10"/>
  <c r="I18" i="10"/>
  <c r="H18" i="10"/>
  <c r="G18" i="10"/>
  <c r="F18" i="10"/>
  <c r="E18" i="10"/>
  <c r="C18" i="10"/>
  <c r="B18" i="10"/>
  <c r="Q17" i="10"/>
  <c r="Q16" i="10"/>
  <c r="Q15" i="10"/>
  <c r="Q14" i="10"/>
  <c r="Q13" i="10"/>
  <c r="Q12" i="10"/>
  <c r="Q11" i="10"/>
  <c r="Q10" i="10"/>
  <c r="Q9" i="10"/>
  <c r="Q8" i="10"/>
  <c r="Q7" i="10"/>
  <c r="Q6" i="10"/>
  <c r="Q5" i="10"/>
  <c r="Q4" i="10"/>
  <c r="O30" i="11"/>
  <c r="N30" i="11"/>
  <c r="M30" i="11"/>
  <c r="O29" i="11"/>
  <c r="N29" i="11"/>
  <c r="M29" i="11"/>
  <c r="O28" i="11"/>
  <c r="N28" i="11"/>
  <c r="M28" i="11"/>
  <c r="O27" i="11"/>
  <c r="N27" i="11"/>
  <c r="M27" i="11"/>
  <c r="O26" i="11"/>
  <c r="N26" i="11"/>
  <c r="M26" i="11"/>
  <c r="O25" i="11"/>
  <c r="N25" i="11"/>
  <c r="M25" i="11"/>
  <c r="O24" i="11"/>
  <c r="N24" i="11"/>
  <c r="M24" i="11"/>
  <c r="O23" i="11"/>
  <c r="N23" i="11"/>
  <c r="M23" i="11"/>
  <c r="O22" i="11"/>
  <c r="N22" i="11"/>
  <c r="M22" i="11"/>
  <c r="O21" i="11"/>
  <c r="N21" i="11"/>
  <c r="M21" i="11"/>
  <c r="O20" i="11"/>
  <c r="N20" i="11"/>
  <c r="M20" i="11"/>
  <c r="O19" i="11"/>
  <c r="N19" i="11"/>
  <c r="M19" i="11"/>
  <c r="O18" i="11"/>
  <c r="N18" i="11"/>
  <c r="M18" i="11"/>
  <c r="O17" i="11"/>
  <c r="N17" i="11"/>
  <c r="M17" i="11"/>
  <c r="O16" i="11"/>
  <c r="N16" i="11"/>
  <c r="M16" i="11"/>
  <c r="O15" i="11"/>
  <c r="N15" i="11"/>
  <c r="M15" i="11"/>
  <c r="O14" i="11"/>
  <c r="N14" i="11"/>
  <c r="M14" i="11"/>
  <c r="O13" i="11"/>
  <c r="N13" i="11"/>
  <c r="M13" i="11"/>
  <c r="O12" i="11"/>
  <c r="N12" i="11"/>
  <c r="M12" i="11"/>
  <c r="O11" i="11"/>
  <c r="N11" i="11"/>
  <c r="M11" i="11"/>
  <c r="O10" i="11"/>
  <c r="N10" i="11"/>
  <c r="M10" i="11"/>
  <c r="O9" i="11"/>
  <c r="N9" i="11"/>
  <c r="M9" i="11"/>
  <c r="O8" i="11"/>
  <c r="N8" i="11"/>
  <c r="M8" i="11"/>
  <c r="O7" i="11"/>
  <c r="N7" i="11"/>
  <c r="M7" i="11"/>
  <c r="O6" i="11"/>
  <c r="N6" i="11"/>
  <c r="M6" i="11"/>
  <c r="O5" i="11"/>
  <c r="N5" i="11"/>
  <c r="M5" i="11"/>
  <c r="O4" i="11"/>
  <c r="N4" i="11"/>
  <c r="M4" i="11"/>
  <c r="L36" i="11"/>
  <c r="K36" i="11"/>
  <c r="J36" i="11"/>
  <c r="I36" i="11"/>
  <c r="H36" i="11"/>
  <c r="G36" i="11"/>
  <c r="N36" i="11" s="1"/>
  <c r="E36" i="11"/>
  <c r="F36" i="11"/>
  <c r="O36" i="11" s="1"/>
  <c r="D36" i="11"/>
  <c r="X36" i="11"/>
  <c r="W36" i="11"/>
  <c r="V36" i="11"/>
  <c r="U36" i="11"/>
  <c r="T36" i="11"/>
  <c r="S36" i="11"/>
  <c r="R36" i="11"/>
  <c r="Q36" i="11"/>
  <c r="P36" i="11"/>
  <c r="M36" i="11"/>
  <c r="K20" i="12"/>
  <c r="Q20" i="12" s="1"/>
  <c r="P20" i="12"/>
  <c r="O20" i="12"/>
  <c r="N20" i="12"/>
  <c r="M20" i="12"/>
  <c r="L20" i="12"/>
  <c r="J20" i="12"/>
  <c r="I20" i="12"/>
  <c r="H20" i="12"/>
  <c r="G20" i="12"/>
  <c r="F20" i="12"/>
  <c r="E20" i="12"/>
  <c r="C20" i="12"/>
  <c r="B20" i="12"/>
  <c r="W30" i="14"/>
  <c r="T30" i="14"/>
  <c r="X30" i="14"/>
  <c r="V30" i="14"/>
  <c r="U30" i="14"/>
  <c r="M50" i="13"/>
  <c r="L50" i="13"/>
  <c r="M179" i="13"/>
  <c r="L179" i="13"/>
  <c r="M204" i="13"/>
  <c r="L204" i="13"/>
  <c r="M6" i="13"/>
  <c r="L6" i="13"/>
  <c r="M102" i="13"/>
  <c r="L102" i="13"/>
  <c r="M76" i="13"/>
  <c r="L76" i="13"/>
  <c r="M51" i="13"/>
  <c r="L51" i="13"/>
  <c r="M225" i="13"/>
  <c r="L225" i="13"/>
  <c r="M68" i="13"/>
  <c r="L68" i="13"/>
  <c r="M8" i="13"/>
  <c r="L8" i="13"/>
  <c r="M35" i="13"/>
  <c r="L35" i="13"/>
  <c r="M250" i="13"/>
  <c r="L250" i="13"/>
  <c r="M162" i="13"/>
  <c r="L162" i="13"/>
  <c r="M131" i="13"/>
  <c r="L131" i="13"/>
  <c r="M198" i="13"/>
  <c r="L198" i="13"/>
  <c r="M292" i="13"/>
  <c r="L292" i="13"/>
  <c r="M64" i="13"/>
  <c r="L64" i="13"/>
  <c r="M46" i="13"/>
  <c r="L46" i="13"/>
  <c r="M134" i="13"/>
  <c r="L134" i="13"/>
  <c r="M165" i="13"/>
  <c r="L165" i="13"/>
  <c r="M113" i="13"/>
  <c r="L113" i="13"/>
  <c r="M190" i="13"/>
  <c r="L190" i="13"/>
  <c r="M85" i="13"/>
  <c r="L85" i="13"/>
  <c r="M44" i="13"/>
  <c r="L44" i="13"/>
  <c r="M251" i="13"/>
  <c r="L251" i="13"/>
  <c r="M277" i="13"/>
  <c r="L277" i="13"/>
  <c r="M208" i="13"/>
  <c r="L208" i="13"/>
  <c r="M79" i="13"/>
  <c r="L79" i="13"/>
  <c r="M120" i="13"/>
  <c r="L120" i="13"/>
  <c r="M118" i="13"/>
  <c r="L118" i="13"/>
  <c r="M199" i="13"/>
  <c r="L199" i="13"/>
  <c r="M40" i="13"/>
  <c r="L40" i="13"/>
  <c r="M211" i="13"/>
  <c r="L211" i="13"/>
  <c r="M287" i="13"/>
  <c r="M284" i="13"/>
  <c r="M276" i="13"/>
  <c r="M280" i="13"/>
  <c r="M270" i="13"/>
  <c r="M269" i="13"/>
  <c r="M260" i="13"/>
  <c r="M249" i="13"/>
  <c r="M243" i="13"/>
  <c r="M242" i="13"/>
  <c r="M238" i="13"/>
  <c r="M234" i="13"/>
  <c r="M230" i="13"/>
  <c r="M224" i="13"/>
  <c r="M212" i="13"/>
  <c r="M210" i="13"/>
  <c r="M203" i="13"/>
  <c r="M202" i="13"/>
  <c r="M201" i="13"/>
  <c r="M187" i="13"/>
  <c r="M180" i="13"/>
  <c r="M178" i="13"/>
  <c r="M175" i="13"/>
  <c r="M173" i="13"/>
  <c r="M172" i="13"/>
  <c r="M170" i="13"/>
  <c r="M158" i="13"/>
  <c r="M152" i="13"/>
  <c r="M150" i="13"/>
  <c r="M149" i="13"/>
  <c r="M141" i="13"/>
  <c r="M137" i="13"/>
  <c r="M122" i="13"/>
  <c r="M116" i="13"/>
  <c r="M114" i="13"/>
  <c r="M111" i="13"/>
  <c r="M107" i="13"/>
  <c r="M98" i="13"/>
  <c r="M94" i="13"/>
  <c r="M86" i="13"/>
  <c r="M75" i="13"/>
  <c r="M72" i="13"/>
  <c r="M59" i="13"/>
  <c r="M119" i="13"/>
  <c r="M31" i="13"/>
  <c r="M26" i="13"/>
  <c r="M19" i="13"/>
  <c r="M18" i="13"/>
  <c r="M17" i="13"/>
  <c r="M11" i="13"/>
  <c r="M10" i="13"/>
  <c r="M9" i="13"/>
  <c r="M7" i="13"/>
  <c r="M5" i="13"/>
  <c r="M4" i="13"/>
  <c r="L180" i="13"/>
  <c r="L270" i="13"/>
  <c r="L260" i="13"/>
  <c r="L212" i="13"/>
  <c r="L170" i="13"/>
  <c r="L141" i="13"/>
  <c r="L122" i="13"/>
  <c r="L116" i="13"/>
  <c r="L98" i="13"/>
  <c r="L287" i="13"/>
  <c r="L269" i="13"/>
  <c r="L242" i="13"/>
  <c r="L178" i="13"/>
  <c r="L137" i="13"/>
  <c r="L114" i="13"/>
  <c r="L72" i="13"/>
  <c r="L119" i="13"/>
  <c r="L31" i="13"/>
  <c r="L18" i="13"/>
  <c r="L11" i="13"/>
  <c r="L284" i="13"/>
  <c r="L276" i="13"/>
  <c r="L280" i="13"/>
  <c r="L249" i="13"/>
  <c r="L243" i="13"/>
  <c r="L238" i="13"/>
  <c r="L234" i="13"/>
  <c r="L230" i="13"/>
  <c r="L224" i="13"/>
  <c r="L210" i="13"/>
  <c r="L203" i="13"/>
  <c r="L202" i="13"/>
  <c r="L201" i="13"/>
  <c r="L187" i="13"/>
  <c r="L175" i="13"/>
  <c r="L173" i="13"/>
  <c r="L172" i="13"/>
  <c r="L158" i="13"/>
  <c r="L152" i="13"/>
  <c r="L150" i="13"/>
  <c r="L149" i="13"/>
  <c r="L111" i="13"/>
  <c r="L107" i="13"/>
  <c r="L86" i="13"/>
  <c r="L75" i="13"/>
  <c r="L59" i="13"/>
  <c r="L26" i="13"/>
  <c r="L19" i="13"/>
  <c r="L17" i="13"/>
  <c r="L10" i="13"/>
  <c r="L9" i="13"/>
  <c r="L7" i="13"/>
  <c r="L5" i="13"/>
  <c r="L4" i="13"/>
  <c r="G43" i="6"/>
  <c r="I43" i="6"/>
  <c r="H43" i="6"/>
  <c r="F43" i="6"/>
  <c r="E43" i="6"/>
  <c r="M54" i="6"/>
  <c r="M105" i="6"/>
  <c r="M25" i="6"/>
  <c r="M23" i="6"/>
  <c r="M123" i="6"/>
  <c r="M73" i="6"/>
  <c r="M119" i="6"/>
  <c r="M169" i="6"/>
  <c r="M143" i="6"/>
  <c r="M34" i="6"/>
  <c r="M5" i="6"/>
  <c r="M146" i="6"/>
  <c r="M42" i="6"/>
  <c r="M98" i="6"/>
  <c r="M75" i="6"/>
  <c r="M91" i="6"/>
  <c r="M122" i="6"/>
  <c r="M120" i="6"/>
  <c r="M154" i="6"/>
  <c r="M148" i="6"/>
  <c r="M52" i="6"/>
  <c r="M115" i="6"/>
  <c r="M106" i="6"/>
  <c r="M49" i="6"/>
  <c r="M100" i="6"/>
  <c r="M166" i="6"/>
  <c r="M114" i="6"/>
  <c r="M79" i="6"/>
  <c r="M57" i="6"/>
  <c r="M41" i="6"/>
  <c r="M12" i="6"/>
  <c r="M153" i="6"/>
  <c r="M142" i="6"/>
  <c r="M118" i="6"/>
  <c r="M135" i="6"/>
  <c r="M102" i="6"/>
  <c r="M104" i="6"/>
  <c r="M44" i="6"/>
  <c r="M84" i="6"/>
  <c r="M81" i="6"/>
  <c r="M107" i="6"/>
  <c r="M162" i="6"/>
  <c r="M82" i="6"/>
  <c r="M63" i="6"/>
  <c r="M11" i="6"/>
  <c r="M69" i="6"/>
  <c r="M101" i="6"/>
  <c r="M29" i="6"/>
  <c r="R41" i="26"/>
  <c r="U38" i="24"/>
  <c r="M172" i="6" l="1"/>
  <c r="O297" i="13"/>
  <c r="P297" i="13"/>
  <c r="N297" i="13" s="1"/>
  <c r="U41" i="27"/>
  <c r="N17" i="13"/>
  <c r="T41" i="26"/>
  <c r="R41" i="29"/>
  <c r="T38" i="24"/>
  <c r="R38" i="24"/>
  <c r="R41" i="27"/>
  <c r="S41" i="29"/>
  <c r="T41" i="29"/>
  <c r="S33" i="25"/>
  <c r="S41" i="26"/>
  <c r="M4" i="6"/>
  <c r="M43" i="6"/>
  <c r="M297" i="13"/>
  <c r="L297" i="13"/>
</calcChain>
</file>

<file path=xl/sharedStrings.xml><?xml version="1.0" encoding="utf-8"?>
<sst xmlns="http://schemas.openxmlformats.org/spreadsheetml/2006/main" count="4230" uniqueCount="1086">
  <si>
    <t>Name</t>
  </si>
  <si>
    <t>GP</t>
  </si>
  <si>
    <t>IP</t>
  </si>
  <si>
    <t>Hits</t>
  </si>
  <si>
    <t>OAB</t>
  </si>
  <si>
    <t>1B</t>
  </si>
  <si>
    <t>2B</t>
  </si>
  <si>
    <t>3B</t>
  </si>
  <si>
    <t>HR</t>
  </si>
  <si>
    <t>Slug</t>
  </si>
  <si>
    <t>BB</t>
  </si>
  <si>
    <t>HBP</t>
  </si>
  <si>
    <t>SAC</t>
  </si>
  <si>
    <t>OBA</t>
  </si>
  <si>
    <t>SB</t>
  </si>
  <si>
    <t>PO</t>
  </si>
  <si>
    <t>SO</t>
  </si>
  <si>
    <t>R</t>
  </si>
  <si>
    <t>PA</t>
  </si>
  <si>
    <t>Tim Weyers</t>
  </si>
  <si>
    <t>Scott Atwater</t>
  </si>
  <si>
    <t>Sam O'Connor</t>
  </si>
  <si>
    <t>Randy Reed</t>
  </si>
  <si>
    <t>Mike Huven</t>
  </si>
  <si>
    <t>Matt Prill</t>
  </si>
  <si>
    <t>Matt Ihde</t>
  </si>
  <si>
    <t>Kyle Butt</t>
  </si>
  <si>
    <t>Kris Van Dalen</t>
  </si>
  <si>
    <t>Justin Hallock</t>
  </si>
  <si>
    <t>John Hendrick</t>
  </si>
  <si>
    <t>Jason Schwan</t>
  </si>
  <si>
    <t>Jared Barker</t>
  </si>
  <si>
    <t>Gus Maves</t>
  </si>
  <si>
    <t>Dan Grawe</t>
  </si>
  <si>
    <t>Dan Gassner</t>
  </si>
  <si>
    <t>Chris Erm</t>
  </si>
  <si>
    <t>Charlie Robison</t>
  </si>
  <si>
    <t>Bryan Roskum</t>
  </si>
  <si>
    <t>Brandon Roth</t>
  </si>
  <si>
    <t>Ben Stanley</t>
  </si>
  <si>
    <t>Adam Tegelman</t>
  </si>
  <si>
    <t>Adam Lowry</t>
  </si>
  <si>
    <t>Adam Husing</t>
  </si>
  <si>
    <t>Adam Fox</t>
  </si>
  <si>
    <t>Aaron Techlin</t>
  </si>
  <si>
    <t>TEAM TOTALS</t>
  </si>
  <si>
    <t>PB</t>
  </si>
  <si>
    <t>H</t>
  </si>
  <si>
    <t>RBI</t>
  </si>
  <si>
    <t>Avg</t>
  </si>
  <si>
    <t>SBA</t>
  </si>
  <si>
    <t>GP =</t>
  </si>
  <si>
    <t>Games Played</t>
  </si>
  <si>
    <t>1B =</t>
  </si>
  <si>
    <t>Singles</t>
  </si>
  <si>
    <t>RBI =</t>
  </si>
  <si>
    <t>Runs Batted In</t>
  </si>
  <si>
    <t>BB =</t>
  </si>
  <si>
    <t>Base On Balls</t>
  </si>
  <si>
    <t>SBA =</t>
  </si>
  <si>
    <t>Stolen Base Attempts</t>
  </si>
  <si>
    <t>IP =</t>
  </si>
  <si>
    <t>Innings Played</t>
  </si>
  <si>
    <t>2B =</t>
  </si>
  <si>
    <t>Doubles</t>
  </si>
  <si>
    <t>Avg =</t>
  </si>
  <si>
    <t>Batting Average</t>
  </si>
  <si>
    <t>HBP =</t>
  </si>
  <si>
    <t>Hit By Pitch</t>
  </si>
  <si>
    <t>PO =</t>
  </si>
  <si>
    <t>Put Outs</t>
  </si>
  <si>
    <t>PA =</t>
  </si>
  <si>
    <t>Plate Appearances</t>
  </si>
  <si>
    <t>3B =</t>
  </si>
  <si>
    <t>Triples</t>
  </si>
  <si>
    <t>Slug =</t>
  </si>
  <si>
    <t>Slugging Percentage</t>
  </si>
  <si>
    <t>A =</t>
  </si>
  <si>
    <t>Assists</t>
  </si>
  <si>
    <t>OAB =</t>
  </si>
  <si>
    <t>Official At Bats</t>
  </si>
  <si>
    <t>HR =</t>
  </si>
  <si>
    <t>Home Runs</t>
  </si>
  <si>
    <t>OBA =</t>
  </si>
  <si>
    <t>On Base Average</t>
  </si>
  <si>
    <t>E =</t>
  </si>
  <si>
    <t>Errors</t>
  </si>
  <si>
    <t>H =</t>
  </si>
  <si>
    <t>R =</t>
  </si>
  <si>
    <t>Runs Scored</t>
  </si>
  <si>
    <t>SO =</t>
  </si>
  <si>
    <t>Strike Outs</t>
  </si>
  <si>
    <t>SB =</t>
  </si>
  <si>
    <t>Stolen Bases</t>
  </si>
  <si>
    <t>PB =</t>
  </si>
  <si>
    <t>Passed Balls</t>
  </si>
  <si>
    <t>SAC =</t>
  </si>
  <si>
    <t>Sacrifice</t>
  </si>
  <si>
    <t>A</t>
  </si>
  <si>
    <t>E</t>
  </si>
  <si>
    <t>W</t>
  </si>
  <si>
    <t>L</t>
  </si>
  <si>
    <t>ER</t>
  </si>
  <si>
    <t>HB</t>
  </si>
  <si>
    <t>BK</t>
  </si>
  <si>
    <t>WP</t>
  </si>
  <si>
    <t>ERA</t>
  </si>
  <si>
    <t>W =</t>
  </si>
  <si>
    <t>Wins</t>
  </si>
  <si>
    <t>Runs</t>
  </si>
  <si>
    <t>BK =</t>
  </si>
  <si>
    <t>Balks</t>
  </si>
  <si>
    <t>L =</t>
  </si>
  <si>
    <t>Losses</t>
  </si>
  <si>
    <t>ER =</t>
  </si>
  <si>
    <t>Earned Runs</t>
  </si>
  <si>
    <t>WP =</t>
  </si>
  <si>
    <t>Wild Pitches</t>
  </si>
  <si>
    <t>ERA =</t>
  </si>
  <si>
    <t>Earned Run Average</t>
  </si>
  <si>
    <t>Innings Pitched</t>
  </si>
  <si>
    <t>Walks</t>
  </si>
  <si>
    <t>HB =</t>
  </si>
  <si>
    <t>Hit Batters</t>
  </si>
  <si>
    <t>Player</t>
  </si>
  <si>
    <t>-</t>
  </si>
  <si>
    <t>Rick Cavaiani</t>
  </si>
  <si>
    <t>Evan Peterson</t>
  </si>
  <si>
    <t>Jordan Timm</t>
  </si>
  <si>
    <t>Jon Ganzen</t>
  </si>
  <si>
    <t>Eric Krull</t>
  </si>
  <si>
    <t>Eric Holdorf</t>
  </si>
  <si>
    <t>Doug Mogenson</t>
  </si>
  <si>
    <t>Brian Krause</t>
  </si>
  <si>
    <t>BJ Chase</t>
  </si>
  <si>
    <t>Adam Doell</t>
  </si>
  <si>
    <t>Since 2002 season</t>
  </si>
  <si>
    <r>
      <t>*</t>
    </r>
    <r>
      <rPr>
        <sz val="10"/>
        <rFont val="Arial"/>
        <family val="2"/>
      </rPr>
      <t xml:space="preserve"> =</t>
    </r>
  </si>
  <si>
    <t>HBP *</t>
  </si>
  <si>
    <t>SB *</t>
  </si>
  <si>
    <t>HB *</t>
  </si>
  <si>
    <t>BK *</t>
  </si>
  <si>
    <t>WP *</t>
  </si>
  <si>
    <t>Bryan Roskom</t>
  </si>
  <si>
    <t>Cory Everts</t>
  </si>
  <si>
    <t>Phil Zander</t>
  </si>
  <si>
    <t>Qunitin Oldenburg</t>
  </si>
  <si>
    <t>Tim Reitzner</t>
  </si>
  <si>
    <t>Tyler Techlin</t>
  </si>
  <si>
    <t>Zak Koga</t>
  </si>
  <si>
    <t>Bryant Pomplun</t>
  </si>
  <si>
    <t>David Buchanan</t>
  </si>
  <si>
    <t>Kyle Meyer</t>
  </si>
  <si>
    <t>Tom Ahrens</t>
  </si>
  <si>
    <t>Paul Anzelmo</t>
  </si>
  <si>
    <t>Kris VanDalen</t>
  </si>
  <si>
    <t>Kevin Fitzsimmons</t>
  </si>
  <si>
    <t>Jesse Schwan</t>
  </si>
  <si>
    <t>Erik Grunwald</t>
  </si>
  <si>
    <t>Doug Coe</t>
  </si>
  <si>
    <t>Corey Richardson</t>
  </si>
  <si>
    <t>Chris Clouthier</t>
  </si>
  <si>
    <t>Brad Hauser</t>
  </si>
  <si>
    <t>Ariel Durango</t>
  </si>
  <si>
    <t>Alex O'Connor</t>
  </si>
  <si>
    <t>Quintin Oldenburg</t>
  </si>
  <si>
    <t>Ty Heegeman</t>
  </si>
  <si>
    <t>Tom Severson</t>
  </si>
  <si>
    <t>Sam Petrasko</t>
  </si>
  <si>
    <t>Ryan Zelhofer</t>
  </si>
  <si>
    <t>Kevin Kangas</t>
  </si>
  <si>
    <t>Jordan Clark</t>
  </si>
  <si>
    <t>Jereme Jensen</t>
  </si>
  <si>
    <t>Andy Skorr</t>
  </si>
  <si>
    <t>Adam Fritsch</t>
  </si>
  <si>
    <t>APPLETON LEGENDS 2006 BATTING AND FIELDING</t>
  </si>
  <si>
    <t>APPLETON LEGENDS 2006 PITCHING</t>
  </si>
  <si>
    <t>Brandon Seidl</t>
  </si>
  <si>
    <t>Chris Brockman</t>
  </si>
  <si>
    <t>Derek Lemmens</t>
  </si>
  <si>
    <t>Frank Forseth</t>
  </si>
  <si>
    <t>Greg Gibson</t>
  </si>
  <si>
    <t>Jared Meyer</t>
  </si>
  <si>
    <t>John Daniels</t>
  </si>
  <si>
    <t>Kevin Vandenlangenberg</t>
  </si>
  <si>
    <t>Luke Kostreva</t>
  </si>
  <si>
    <t>Matt Paulus</t>
  </si>
  <si>
    <t>Mike Goltz</t>
  </si>
  <si>
    <t>Tony Wong</t>
  </si>
  <si>
    <t>APPLETON LEGENDS 2007 BATTING AND FIELDING</t>
  </si>
  <si>
    <t>APPLETON LEGENDS 2007 PITCHING</t>
  </si>
  <si>
    <t>APPLETON LEGENDS 2005 BATTING AND FIELDING</t>
  </si>
  <si>
    <t>APPLETON LEGENDS 2005 PITCHING</t>
  </si>
  <si>
    <t>APPLETON LEGENDS 2002 BATTING AND FIELDING</t>
  </si>
  <si>
    <t>APPLETON LEGENDS 2003 PITCHING</t>
  </si>
  <si>
    <t>APPLETON LEGENDS 2003 BATTING AND FIELDING</t>
  </si>
  <si>
    <t>APPLETON LEGENDS 2004 PITCHING</t>
  </si>
  <si>
    <t>APPLETON LEGENDS 2004 BATTING AND FIELDING</t>
  </si>
  <si>
    <t>APPLETON LEGENDS 2002 PITCHING</t>
  </si>
  <si>
    <t>APPLETON LEGENDS 2008 BATTING AND FIELDING</t>
  </si>
  <si>
    <t>APPLETON LEGENDS 2008 PITCHING</t>
  </si>
  <si>
    <t>Aaron Heiden</t>
  </si>
  <si>
    <t>Chad Van Strydnok</t>
  </si>
  <si>
    <t>Drew Oswald</t>
  </si>
  <si>
    <t>Jerry Ford</t>
  </si>
  <si>
    <t>Kevin Vandenlandgenberg</t>
  </si>
  <si>
    <t>Mike Matuszak</t>
  </si>
  <si>
    <t>Nick Freibel</t>
  </si>
  <si>
    <t>Rob Coe</t>
  </si>
  <si>
    <t>Shane Mommaerts</t>
  </si>
  <si>
    <t>Eichstaedt, Drew</t>
  </si>
  <si>
    <t>Buchanan, Cullen</t>
  </si>
  <si>
    <t>Henrickson, John</t>
  </si>
  <si>
    <t>Salzwedel, David</t>
  </si>
  <si>
    <t>Clark, Bryan</t>
  </si>
  <si>
    <t>Young, Brett</t>
  </si>
  <si>
    <t>Winter, Ryan</t>
  </si>
  <si>
    <t>Verhyen, Chris</t>
  </si>
  <si>
    <t>Willes, Frank</t>
  </si>
  <si>
    <t>Lichtfuss, Steve</t>
  </si>
  <si>
    <t>Wilder, Brandon</t>
  </si>
  <si>
    <t>Mayer, Kyle</t>
  </si>
  <si>
    <t>Kuester, Josh</t>
  </si>
  <si>
    <t>Wittman, Jake</t>
  </si>
  <si>
    <t>Jensen, Nic</t>
  </si>
  <si>
    <t>Matson, Evan</t>
  </si>
  <si>
    <t>Wilt, Andrew</t>
  </si>
  <si>
    <t>Smith, Josh</t>
  </si>
  <si>
    <t>Salzwedel, Dave</t>
  </si>
  <si>
    <t>Hendrick, John</t>
  </si>
  <si>
    <t>Barker, Jared</t>
  </si>
  <si>
    <t>Hallock, Justin</t>
  </si>
  <si>
    <t>Maves, Gus</t>
  </si>
  <si>
    <t>Schwan, Jason</t>
  </si>
  <si>
    <t>Techlin, Aaron</t>
  </si>
  <si>
    <t>Reed, Randy</t>
  </si>
  <si>
    <t>Stanley, Ben</t>
  </si>
  <si>
    <t>Richardson, Cory</t>
  </si>
  <si>
    <t>O'Connor, Sam</t>
  </si>
  <si>
    <t>Erm, Chris</t>
  </si>
  <si>
    <t>Heegeman, Tyler</t>
  </si>
  <si>
    <t>Butt, Kyle</t>
  </si>
  <si>
    <t>Petrasko, Sam</t>
  </si>
  <si>
    <t>Lowry, Adam</t>
  </si>
  <si>
    <t>Hauser, Brad</t>
  </si>
  <si>
    <t>Huven, Mike</t>
  </si>
  <si>
    <t>Archambault, Paul</t>
  </si>
  <si>
    <t>Krull, Eric</t>
  </si>
  <si>
    <t>Riddle, Chad</t>
  </si>
  <si>
    <t>Litvay, John</t>
  </si>
  <si>
    <t>Fineran, Jason</t>
  </si>
  <si>
    <t>Zelhofer, Ryan</t>
  </si>
  <si>
    <t>Ramcyzk, Rick</t>
  </si>
  <si>
    <t>Paulus, Matt</t>
  </si>
  <si>
    <t>Skinner, Jason</t>
  </si>
  <si>
    <t>Williams, Adam</t>
  </si>
  <si>
    <t>Koga, Zak</t>
  </si>
  <si>
    <t>Barry, Chris</t>
  </si>
  <si>
    <t>Meyer, Kyle</t>
  </si>
  <si>
    <t>Buchanan, Dave</t>
  </si>
  <si>
    <t>Atwater, Scott</t>
  </si>
  <si>
    <t>Litvay, Chris</t>
  </si>
  <si>
    <t>Husing, Adam</t>
  </si>
  <si>
    <t>Oldenburg, Quentin</t>
  </si>
  <si>
    <t>Van Able, Kyle</t>
  </si>
  <si>
    <t>Brockman, Chris</t>
  </si>
  <si>
    <t>Hunter, Bubba</t>
  </si>
  <si>
    <t>Schwan, Jesse</t>
  </si>
  <si>
    <t>Miller, Bill</t>
  </si>
  <si>
    <t>Gibson, Greg</t>
  </si>
  <si>
    <t>Techlin, Tyler</t>
  </si>
  <si>
    <t>Holdorf, Eric</t>
  </si>
  <si>
    <t>Vindhurst, Brian</t>
  </si>
  <si>
    <t>Hietpas, Joe</t>
  </si>
  <si>
    <t>Schwandt, Steve</t>
  </si>
  <si>
    <t>Peterson, Evan</t>
  </si>
  <si>
    <t>Raasch, Kevin</t>
  </si>
  <si>
    <t>Fritsch, Adam</t>
  </si>
  <si>
    <t>Novak, John</t>
  </si>
  <si>
    <t>Pomplun, Bryan</t>
  </si>
  <si>
    <t>Steger, Tom</t>
  </si>
  <si>
    <t>Heiden, Aaron</t>
  </si>
  <si>
    <t>Clark, Jordan</t>
  </si>
  <si>
    <t>Setzer, Bryan</t>
  </si>
  <si>
    <t>Pealer, Mike</t>
  </si>
  <si>
    <t>Forseth, Frank</t>
  </si>
  <si>
    <t>Matuszak, Mike</t>
  </si>
  <si>
    <t>Roskum, Brian</t>
  </si>
  <si>
    <t>Fitzsimmons, Kevin</t>
  </si>
  <si>
    <t>Bunkleman, Mike</t>
  </si>
  <si>
    <t>Weyers, Ryan</t>
  </si>
  <si>
    <t>Oswald, Drew</t>
  </si>
  <si>
    <t>Allen, Chris</t>
  </si>
  <si>
    <t>Prill, Matt</t>
  </si>
  <si>
    <t>O'Connor, Alex</t>
  </si>
  <si>
    <t>Adams, Mike</t>
  </si>
  <si>
    <t>Adams, Matt</t>
  </si>
  <si>
    <t>Krause, Brian</t>
  </si>
  <si>
    <t>Mommaerts, Shane</t>
  </si>
  <si>
    <t>Pelky, Ryan</t>
  </si>
  <si>
    <t>Mulroy, Kelly</t>
  </si>
  <si>
    <t>Bosckor, Fred</t>
  </si>
  <si>
    <t>Coe, Doug</t>
  </si>
  <si>
    <t>Jensen, Jereme</t>
  </si>
  <si>
    <t>Chase, BJ</t>
  </si>
  <si>
    <t>Barlow, Brian</t>
  </si>
  <si>
    <t>Kostreva, Luke</t>
  </si>
  <si>
    <t>Severson, Tom</t>
  </si>
  <si>
    <t>Hoover, JJ</t>
  </si>
  <si>
    <t>Gaureke, Jason</t>
  </si>
  <si>
    <t>Snell, Josh</t>
  </si>
  <si>
    <t>Clouthier, Chris</t>
  </si>
  <si>
    <t>Ahrens, Tom</t>
  </si>
  <si>
    <t>Meyer, Jared</t>
  </si>
  <si>
    <t>Anzelmo, Paul</t>
  </si>
  <si>
    <t>Ihde, Matt</t>
  </si>
  <si>
    <t>Kangas, Kevin</t>
  </si>
  <si>
    <t>Vandenlangenberg, Kevin</t>
  </si>
  <si>
    <t>Goltz, Mike</t>
  </si>
  <si>
    <t>Corcoran, Cam</t>
  </si>
  <si>
    <t>Durango, Ariel</t>
  </si>
  <si>
    <t>Nelson, Tim</t>
  </si>
  <si>
    <t>Muthig, Dean</t>
  </si>
  <si>
    <t>Roth, Brandon</t>
  </si>
  <si>
    <t>Ganzen, Jon</t>
  </si>
  <si>
    <t>Riddle, Jeff</t>
  </si>
  <si>
    <t>Zander, Phil</t>
  </si>
  <si>
    <t>Wong, Tony</t>
  </si>
  <si>
    <t>Larson, Leif</t>
  </si>
  <si>
    <t>Romsos, Eric</t>
  </si>
  <si>
    <t>Fox, Adam</t>
  </si>
  <si>
    <t>Van Dalen, Kris</t>
  </si>
  <si>
    <t>Doell, Adam</t>
  </si>
  <si>
    <t>Mogenson, Doug</t>
  </si>
  <si>
    <t>Van Strydnok, Chad</t>
  </si>
  <si>
    <t>Baehman, Joe</t>
  </si>
  <si>
    <t>Hungerford, Ryan</t>
  </si>
  <si>
    <t>Brodsky, Ryan</t>
  </si>
  <si>
    <t>Wong, Andy</t>
  </si>
  <si>
    <t>Jochimson, Jason</t>
  </si>
  <si>
    <t>Mueller, Mike</t>
  </si>
  <si>
    <t>Vindhurst, Sean</t>
  </si>
  <si>
    <t>Day, Scott</t>
  </si>
  <si>
    <t>Wiese, Mike</t>
  </si>
  <si>
    <t>Barker, Brandon</t>
  </si>
  <si>
    <t>Heegeman, Trent</t>
  </si>
  <si>
    <t>Coe, Robbie</t>
  </si>
  <si>
    <t>Lemmens, Derek</t>
  </si>
  <si>
    <t>Caviani, Rick</t>
  </si>
  <si>
    <t>Robison, Charlie</t>
  </si>
  <si>
    <t>Daniels, Jon</t>
  </si>
  <si>
    <t>Faulds, Joe</t>
  </si>
  <si>
    <t>Weyers, Tim</t>
  </si>
  <si>
    <t>Freibel, Nick</t>
  </si>
  <si>
    <t>Grawe, Dan</t>
  </si>
  <si>
    <t>Seidl, Brandon</t>
  </si>
  <si>
    <t>Tegelman, Adam</t>
  </si>
  <si>
    <t>Ford, Jerry</t>
  </si>
  <si>
    <t>Skorr, Adam</t>
  </si>
  <si>
    <t>Verbrick, Bill</t>
  </si>
  <si>
    <t>Gassner, Dan</t>
  </si>
  <si>
    <t>Grunwald, Eric</t>
  </si>
  <si>
    <t>Everts, Cory</t>
  </si>
  <si>
    <t>Fuhrman, Scott</t>
  </si>
  <si>
    <t>Jochimsen, Jason</t>
  </si>
  <si>
    <t>Ramczyk, Rick</t>
  </si>
  <si>
    <t>Timm, Jordan</t>
  </si>
  <si>
    <t>Hart, Mike</t>
  </si>
  <si>
    <t>Reitzner, Tim</t>
  </si>
  <si>
    <t>Daniels, John</t>
  </si>
  <si>
    <t>Poehls, Taylor</t>
  </si>
  <si>
    <t>Skorr, Andy</t>
  </si>
  <si>
    <t>Poehls, Karl</t>
  </si>
  <si>
    <t>Utrie, Dominick</t>
  </si>
  <si>
    <t>Derocha, Travis</t>
  </si>
  <si>
    <t>Schider, Brandon</t>
  </si>
  <si>
    <t>Kilgas, Phil</t>
  </si>
  <si>
    <t>Watson, Luke</t>
  </si>
  <si>
    <t>SV</t>
  </si>
  <si>
    <t>Mannebach, Troy</t>
  </si>
  <si>
    <t>Brewer, Alex</t>
  </si>
  <si>
    <t>Burgert, Beau</t>
  </si>
  <si>
    <t>Morgan, Ben</t>
  </si>
  <si>
    <t>Eagen, Chase</t>
  </si>
  <si>
    <t>Heiman, Cody</t>
  </si>
  <si>
    <t>Moody, Garrett</t>
  </si>
  <si>
    <t>Vanderloop, Jared</t>
  </si>
  <si>
    <t>Peotter, Kyle</t>
  </si>
  <si>
    <t>Pingel, Mason</t>
  </si>
  <si>
    <t>Becker, Mike</t>
  </si>
  <si>
    <t>Busch, Mitchell</t>
  </si>
  <si>
    <t>Van Roekel, Nate</t>
  </si>
  <si>
    <t>Nicholson, Nick</t>
  </si>
  <si>
    <t>Buxton, Travis</t>
  </si>
  <si>
    <t>Whitcomb, Trent</t>
  </si>
  <si>
    <t>Mlezlva, Wes</t>
  </si>
  <si>
    <t>Appleton Legends 2012 Overall Stats</t>
  </si>
  <si>
    <t>HITTING STATS</t>
  </si>
  <si>
    <t>NAME</t>
  </si>
  <si>
    <t>G</t>
  </si>
  <si>
    <t>AB</t>
  </si>
  <si>
    <t>Reach 
on
Error</t>
  </si>
  <si>
    <t>AVG</t>
  </si>
  <si>
    <t>OB %</t>
  </si>
  <si>
    <t>OB%
W/O Errors</t>
  </si>
  <si>
    <t>SLG%</t>
  </si>
  <si>
    <t>Alex Brewer</t>
  </si>
  <si>
    <t>Beau Burgert</t>
  </si>
  <si>
    <t>Ben Morgan</t>
  </si>
  <si>
    <t>Brett Young</t>
  </si>
  <si>
    <t>Chase Eagan</t>
  </si>
  <si>
    <t>Cody Heiman</t>
  </si>
  <si>
    <t>Dave Salzwedel</t>
  </si>
  <si>
    <t>Garrett Moody</t>
  </si>
  <si>
    <t>Jared Vanderloop</t>
  </si>
  <si>
    <t>Jordan Plamann</t>
  </si>
  <si>
    <t>Kyle Peotter</t>
  </si>
  <si>
    <t>Mason Pingel</t>
  </si>
  <si>
    <t>Mike Becker</t>
  </si>
  <si>
    <t>Mitch Busch</t>
  </si>
  <si>
    <t>Nate Van Roekel</t>
  </si>
  <si>
    <t>Nick Nicholson</t>
  </si>
  <si>
    <t>Ryan Winter</t>
  </si>
  <si>
    <t>Travis Buxton</t>
  </si>
  <si>
    <t>Trent Whitcomb</t>
  </si>
  <si>
    <t>Wes Mlezlva</t>
  </si>
  <si>
    <t>Totals</t>
  </si>
  <si>
    <t>Fielding Stats</t>
  </si>
  <si>
    <t>Put-Outs</t>
  </si>
  <si>
    <t>Assist</t>
  </si>
  <si>
    <t>Fielding %</t>
  </si>
  <si>
    <t>Team Totals</t>
  </si>
  <si>
    <t>Pitching Stats</t>
  </si>
  <si>
    <t>Games</t>
  </si>
  <si>
    <t>Started</t>
  </si>
  <si>
    <t>Relief</t>
  </si>
  <si>
    <t>Innings</t>
  </si>
  <si>
    <t>Batters
Faced</t>
  </si>
  <si>
    <t>Loss</t>
  </si>
  <si>
    <t>Save</t>
  </si>
  <si>
    <t>Avg. vs</t>
  </si>
  <si>
    <t>Appleton Legends 2010 Overall Stats</t>
  </si>
  <si>
    <t>JOHN HENDRICK</t>
  </si>
  <si>
    <t>DREW EICHSTAEDT</t>
  </si>
  <si>
    <t>CULLEN BUCHANAN</t>
  </si>
  <si>
    <t>JOHN HENRICKSON</t>
  </si>
  <si>
    <t>DAVE SALZWEDEL</t>
  </si>
  <si>
    <t>BRYAN CLARK</t>
  </si>
  <si>
    <t>BRETT YOUNG</t>
  </si>
  <si>
    <t>MATT PAULUS</t>
  </si>
  <si>
    <t>BILL MILLER</t>
  </si>
  <si>
    <t>RYAN WINTER</t>
  </si>
  <si>
    <t>CHRIS VERHYEN</t>
  </si>
  <si>
    <t>CHRIS ERM</t>
  </si>
  <si>
    <t>FRANK WILLES</t>
  </si>
  <si>
    <t>BUBBA HUNTER</t>
  </si>
  <si>
    <t>STEVE LICHTFUSS</t>
  </si>
  <si>
    <t>JEFF RIDDLE</t>
  </si>
  <si>
    <t>BRANDON WILDER</t>
  </si>
  <si>
    <t>KYLE MAYER</t>
  </si>
  <si>
    <t>PAUL ARCHAMBAULT</t>
  </si>
  <si>
    <t>QUINTON OLDENBURG</t>
  </si>
  <si>
    <t>JOSH KEUSTER</t>
  </si>
  <si>
    <t>BJ CHASE</t>
  </si>
  <si>
    <t>JAKE WITTMAN</t>
  </si>
  <si>
    <t>KEVIN KANGAS</t>
  </si>
  <si>
    <t>NIC JENSEN</t>
  </si>
  <si>
    <t>CHRIS CLOTHIER</t>
  </si>
  <si>
    <t>EVAN MATSON</t>
  </si>
  <si>
    <t>QUINTIN OLDENBURG</t>
  </si>
  <si>
    <t>JOSH SMITH</t>
  </si>
  <si>
    <t>ANDREW WILT</t>
  </si>
  <si>
    <t>Appleton Legends 2013 Overall Stats</t>
  </si>
  <si>
    <t>Courtney Watkins</t>
  </si>
  <si>
    <t>Jesus Cazares</t>
  </si>
  <si>
    <t>Alec Rolain</t>
  </si>
  <si>
    <t>Tyler Nehring</t>
  </si>
  <si>
    <t>Tanner Galezzi</t>
  </si>
  <si>
    <t>Chase Eagen</t>
  </si>
  <si>
    <t>Earl Vorpagel</t>
  </si>
  <si>
    <t>Tom Schmidt</t>
  </si>
  <si>
    <t>Cody Schaefer</t>
  </si>
  <si>
    <t>Dan Salzbrenner</t>
  </si>
  <si>
    <t>Jake Stern</t>
  </si>
  <si>
    <t>Kody Knaus</t>
  </si>
  <si>
    <t>Andrew Skow-Anderson</t>
  </si>
  <si>
    <t>Scott Freiberger</t>
  </si>
  <si>
    <t>Phil Plamann</t>
  </si>
  <si>
    <t>Cody Knaus</t>
  </si>
  <si>
    <t>Tim Harikkula</t>
  </si>
  <si>
    <t>Tyler Zemla</t>
  </si>
  <si>
    <t>Watkins, Courtney</t>
  </si>
  <si>
    <t>Rolain, Alec</t>
  </si>
  <si>
    <t>Nehring, Tyler</t>
  </si>
  <si>
    <t>Galezzi, Tanner</t>
  </si>
  <si>
    <t>Vorpagel, Earl</t>
  </si>
  <si>
    <t>Schmidt, Tom</t>
  </si>
  <si>
    <t>Schaefer, Cody</t>
  </si>
  <si>
    <t>Salzbrenner, Dan</t>
  </si>
  <si>
    <t>Stern, Jake</t>
  </si>
  <si>
    <t>Knaus, Kody</t>
  </si>
  <si>
    <t>Skow-Anderson, Andrew</t>
  </si>
  <si>
    <t>Freiberger, Scott</t>
  </si>
  <si>
    <t>Plamann, Phil</t>
  </si>
  <si>
    <t>Harrikala, Tim</t>
  </si>
  <si>
    <t>Zemla, Tyler</t>
  </si>
  <si>
    <t>Appleton Legends 2014 Overall Stats</t>
  </si>
  <si>
    <t>Casey Seelow</t>
  </si>
  <si>
    <t>Peter Feldkamp</t>
  </si>
  <si>
    <t>Nolan Baker</t>
  </si>
  <si>
    <t>Ty Gellinger</t>
  </si>
  <si>
    <t>Sawyer Schultz</t>
  </si>
  <si>
    <t>Marshall Zahn</t>
  </si>
  <si>
    <t>Tyler Friis</t>
  </si>
  <si>
    <t>Thomas Johnson</t>
  </si>
  <si>
    <t>Alex Wurm</t>
  </si>
  <si>
    <t>Taren Tierney</t>
  </si>
  <si>
    <t>Luke Curtis</t>
  </si>
  <si>
    <t>Tyler Hart</t>
  </si>
  <si>
    <t>David Stevens</t>
  </si>
  <si>
    <t>Bret Neuville</t>
  </si>
  <si>
    <t>Sawyer Baitinger</t>
  </si>
  <si>
    <t>Tim Harikkala</t>
  </si>
  <si>
    <t>Sawyer Batinger</t>
  </si>
  <si>
    <t>Plamann, Jordan</t>
  </si>
  <si>
    <t>Seelow, Casey</t>
  </si>
  <si>
    <t>Feldkamp, Peter</t>
  </si>
  <si>
    <t>Baker, Nolan</t>
  </si>
  <si>
    <t>Gellinger, Ty</t>
  </si>
  <si>
    <t>Schultz, Sawyer</t>
  </si>
  <si>
    <t>Zahn, Marshall</t>
  </si>
  <si>
    <t>Friis, Tyler</t>
  </si>
  <si>
    <t>Johnson, Thomas</t>
  </si>
  <si>
    <t>Wurm, Alex</t>
  </si>
  <si>
    <t>Tierney, Taren</t>
  </si>
  <si>
    <t>Curtis, Luke</t>
  </si>
  <si>
    <t>Hart, Tyler</t>
  </si>
  <si>
    <t>Stevens, David</t>
  </si>
  <si>
    <t>Neuville, Bret</t>
  </si>
  <si>
    <t>Baitinger, Sawyer</t>
  </si>
  <si>
    <t>Cazares, Jesus</t>
  </si>
  <si>
    <t>Baehman, Matt</t>
  </si>
  <si>
    <t>Goudreau, Nick</t>
  </si>
  <si>
    <t>Stolzman, Brady</t>
  </si>
  <si>
    <t>Theobald, Kody</t>
  </si>
  <si>
    <t>Thompson, Tyler</t>
  </si>
  <si>
    <t>Mangian, John</t>
  </si>
  <si>
    <t>Parker, Jesse</t>
  </si>
  <si>
    <t>Groves, Bennett</t>
  </si>
  <si>
    <t>Malkowski, Jason</t>
  </si>
  <si>
    <t>Driscoll, Cullen</t>
  </si>
  <si>
    <t>Scoville, Justin</t>
  </si>
  <si>
    <t>Kohnle, Sam</t>
  </si>
  <si>
    <t>Plate, Bryce</t>
  </si>
  <si>
    <t>Leadly, Jason</t>
  </si>
  <si>
    <t>Hillesheim, Dom</t>
  </si>
  <si>
    <t>Bohman, Evan</t>
  </si>
  <si>
    <t>Malkowski, Jett</t>
  </si>
  <si>
    <t>Felix, Andrew</t>
  </si>
  <si>
    <t>Smith, Jake</t>
  </si>
  <si>
    <t>Vandenburg, Riley</t>
  </si>
  <si>
    <t>Eady, Mitchell</t>
  </si>
  <si>
    <t>Meidl, Chris</t>
  </si>
  <si>
    <t>Kolasch, Lukas</t>
  </si>
  <si>
    <t>#</t>
  </si>
  <si>
    <t>Kc</t>
  </si>
  <si>
    <t>Ks</t>
  </si>
  <si>
    <t>CS</t>
  </si>
  <si>
    <t>PK</t>
  </si>
  <si>
    <t>SCB</t>
  </si>
  <si>
    <t>SF</t>
  </si>
  <si>
    <t>OBP</t>
  </si>
  <si>
    <t>OBPE</t>
  </si>
  <si>
    <t>SLG</t>
  </si>
  <si>
    <t>OPS</t>
  </si>
  <si>
    <t>Matt Baehman</t>
  </si>
  <si>
    <t>Nick Goudreau</t>
  </si>
  <si>
    <t>Brady Stolzman</t>
  </si>
  <si>
    <t>Kody Theobold</t>
  </si>
  <si>
    <t>Tyler Thompson</t>
  </si>
  <si>
    <t>John Manigan</t>
  </si>
  <si>
    <t>Jesse Parker</t>
  </si>
  <si>
    <t>Bennett Groves</t>
  </si>
  <si>
    <t>Jason Malkowski</t>
  </si>
  <si>
    <t>Cullen Driscoll</t>
  </si>
  <si>
    <t>Jordy Plamann</t>
  </si>
  <si>
    <t>Justin Scoville</t>
  </si>
  <si>
    <t>Sam Kohnle</t>
  </si>
  <si>
    <t>Bryce Plate</t>
  </si>
  <si>
    <t>Jason Leadly</t>
  </si>
  <si>
    <t>Dom Hillesheim</t>
  </si>
  <si>
    <t>Evan Bohman</t>
  </si>
  <si>
    <t>Jett Malkowski</t>
  </si>
  <si>
    <t>TOTALS</t>
  </si>
  <si>
    <t>HLD</t>
  </si>
  <si>
    <t>BF</t>
  </si>
  <si>
    <t>Ball</t>
  </si>
  <si>
    <t>Str</t>
  </si>
  <si>
    <t>RA</t>
  </si>
  <si>
    <t>ERA9</t>
  </si>
  <si>
    <t>K</t>
  </si>
  <si>
    <t>K/BB</t>
  </si>
  <si>
    <t>K/GI</t>
  </si>
  <si>
    <t>BB/GI</t>
  </si>
  <si>
    <t>H/GI</t>
  </si>
  <si>
    <t>Andrew Felix</t>
  </si>
  <si>
    <t>Jake Smith</t>
  </si>
  <si>
    <t>Riley Vandenburg</t>
  </si>
  <si>
    <t>Mitchell Eady</t>
  </si>
  <si>
    <t>Chris Meidl</t>
  </si>
  <si>
    <t>Lukas Kolasch</t>
  </si>
  <si>
    <t>2016 Team Stats - Appleton Legends</t>
  </si>
  <si>
    <t>Appleton Legends 2015 Overall Stats</t>
  </si>
  <si>
    <t>Tyler Nerhing</t>
  </si>
  <si>
    <t>Dominic Hillesheim</t>
  </si>
  <si>
    <t>Tanner Van De Hey</t>
  </si>
  <si>
    <t>Nick Kukurich</t>
  </si>
  <si>
    <t>Mitchell Busch</t>
  </si>
  <si>
    <t>Austin Mullins</t>
  </si>
  <si>
    <t>Van De Hey, Tanner</t>
  </si>
  <si>
    <t>Kukurich, Nick</t>
  </si>
  <si>
    <t>Mullins, Austin</t>
  </si>
  <si>
    <t>Appleton Legends 2017 Overall Stats</t>
  </si>
  <si>
    <t>Matt DeYoung</t>
  </si>
  <si>
    <t>Luke Watson</t>
  </si>
  <si>
    <t>Reed Blake</t>
  </si>
  <si>
    <t>Chris Huettner</t>
  </si>
  <si>
    <t>Carl Valk</t>
  </si>
  <si>
    <t>Evan Sankey</t>
  </si>
  <si>
    <t>Josh Gonzales</t>
  </si>
  <si>
    <t>Bryce Cross</t>
  </si>
  <si>
    <t>Jack Mahoney</t>
  </si>
  <si>
    <t>Nate DeYoung</t>
  </si>
  <si>
    <t>Kody Theobald</t>
  </si>
  <si>
    <t>Brandon Winfield</t>
  </si>
  <si>
    <t>Cross, Bryce</t>
  </si>
  <si>
    <t>Valk, Carl</t>
  </si>
  <si>
    <t>Huettner, Chris</t>
  </si>
  <si>
    <t>Sankey, Evan</t>
  </si>
  <si>
    <t>Mahoney, Jack</t>
  </si>
  <si>
    <t>DeYoung, Matt</t>
  </si>
  <si>
    <t>DeYoung, Nate</t>
  </si>
  <si>
    <t>Blake, Reed</t>
  </si>
  <si>
    <t>Winfield, Brandon</t>
  </si>
  <si>
    <t>Gonzales, Josh</t>
  </si>
  <si>
    <t>2018 APPLETON LEGENDS HITTING AND FIELDING STATS</t>
  </si>
  <si>
    <t>Last</t>
  </si>
  <si>
    <t>First</t>
  </si>
  <si>
    <t>FPCT</t>
  </si>
  <si>
    <t>cINN</t>
  </si>
  <si>
    <t>cPB</t>
  </si>
  <si>
    <t>cSB</t>
  </si>
  <si>
    <t>cCS</t>
  </si>
  <si>
    <t>cCS%</t>
  </si>
  <si>
    <t>Spiegelberg</t>
  </si>
  <si>
    <t>Jaxon</t>
  </si>
  <si>
    <t>Watkins</t>
  </si>
  <si>
    <t>Courtney</t>
  </si>
  <si>
    <t>Baehman</t>
  </si>
  <si>
    <t>Matt</t>
  </si>
  <si>
    <t>Goudreau</t>
  </si>
  <si>
    <t>Nick</t>
  </si>
  <si>
    <t>Hendrick</t>
  </si>
  <si>
    <t>John</t>
  </si>
  <si>
    <t>Stolzman</t>
  </si>
  <si>
    <t>Brady</t>
  </si>
  <si>
    <t>Schild</t>
  </si>
  <si>
    <t>Colten</t>
  </si>
  <si>
    <t>Erm</t>
  </si>
  <si>
    <t>Chris</t>
  </si>
  <si>
    <t>Bohman</t>
  </si>
  <si>
    <t>Evan</t>
  </si>
  <si>
    <t>Valk</t>
  </si>
  <si>
    <t>Carl</t>
  </si>
  <si>
    <t>Strauss</t>
  </si>
  <si>
    <t>Will</t>
  </si>
  <si>
    <t>Huettner</t>
  </si>
  <si>
    <t>Richardson</t>
  </si>
  <si>
    <t>Corey</t>
  </si>
  <si>
    <t>Gronert</t>
  </si>
  <si>
    <t>Tyler</t>
  </si>
  <si>
    <t>Malkowski</t>
  </si>
  <si>
    <t>Jason</t>
  </si>
  <si>
    <t>Friis</t>
  </si>
  <si>
    <t>Whitcomb</t>
  </si>
  <si>
    <t>Trent</t>
  </si>
  <si>
    <t>Stern</t>
  </si>
  <si>
    <t>Jake</t>
  </si>
  <si>
    <t>Miller</t>
  </si>
  <si>
    <t>Bill</t>
  </si>
  <si>
    <t>Chase</t>
  </si>
  <si>
    <t>BJ</t>
  </si>
  <si>
    <t>Eady</t>
  </si>
  <si>
    <t>Mitchell</t>
  </si>
  <si>
    <t>Harikkala</t>
  </si>
  <si>
    <t>Tim</t>
  </si>
  <si>
    <t>Mahoney</t>
  </si>
  <si>
    <t>Jack</t>
  </si>
  <si>
    <t>Winfield</t>
  </si>
  <si>
    <t>Brandon</t>
  </si>
  <si>
    <t>DeYoung</t>
  </si>
  <si>
    <t>Nate</t>
  </si>
  <si>
    <t>Watson</t>
  </si>
  <si>
    <t>Luke</t>
  </si>
  <si>
    <t>Kangas</t>
  </si>
  <si>
    <t>Kevin</t>
  </si>
  <si>
    <t>Gerhardt</t>
  </si>
  <si>
    <t>Isaac</t>
  </si>
  <si>
    <t>Krueger</t>
  </si>
  <si>
    <t>Tony</t>
  </si>
  <si>
    <t>Busching (NL)</t>
  </si>
  <si>
    <t>Ashtin</t>
  </si>
  <si>
    <t>Steven</t>
  </si>
  <si>
    <t>Buckner</t>
  </si>
  <si>
    <t>Ben</t>
  </si>
  <si>
    <t>Sheldon</t>
  </si>
  <si>
    <t>Zach</t>
  </si>
  <si>
    <t>Brouch</t>
  </si>
  <si>
    <t>Ryan</t>
  </si>
  <si>
    <t>2018 APPLETON LEGENDS PITCHING STATS</t>
  </si>
  <si>
    <t>GS</t>
  </si>
  <si>
    <t>WHIP</t>
  </si>
  <si>
    <t>Spiegelberg, Jaxon</t>
  </si>
  <si>
    <t>Schild, Colton</t>
  </si>
  <si>
    <t>Strauss, Will</t>
  </si>
  <si>
    <t>Gronert, Tyler</t>
  </si>
  <si>
    <t>Gerhardt, Isaac</t>
  </si>
  <si>
    <t>Krueger, Tony</t>
  </si>
  <si>
    <t>Baehman, Steven</t>
  </si>
  <si>
    <t>Buckner, Ben</t>
  </si>
  <si>
    <t>Sheldon, Zach</t>
  </si>
  <si>
    <t>Brouch, Ryan</t>
  </si>
  <si>
    <t>Richardson, Corey</t>
  </si>
  <si>
    <t>Busching, Ashtin</t>
  </si>
  <si>
    <t>2019 APPLETON LEGENDS HITTING STATS</t>
  </si>
  <si>
    <t>SB%</t>
  </si>
  <si>
    <t>Number</t>
  </si>
  <si>
    <t>Lillge</t>
  </si>
  <si>
    <t>Moody</t>
  </si>
  <si>
    <t>Aaron</t>
  </si>
  <si>
    <t>Blake</t>
  </si>
  <si>
    <t>Henwood</t>
  </si>
  <si>
    <t>Quin</t>
  </si>
  <si>
    <t>Cross</t>
  </si>
  <si>
    <t>Bryce</t>
  </si>
  <si>
    <t>Schneider</t>
  </si>
  <si>
    <t>Georger</t>
  </si>
  <si>
    <t>Joe</t>
  </si>
  <si>
    <t>Team</t>
  </si>
  <si>
    <t>2019 APPLETON LEGENDS PITCHING STATS</t>
  </si>
  <si>
    <t>SVO</t>
  </si>
  <si>
    <t>BS</t>
  </si>
  <si>
    <t>SV%</t>
  </si>
  <si>
    <t>Sankey</t>
  </si>
  <si>
    <t>Ver Voort</t>
  </si>
  <si>
    <t>Grant</t>
  </si>
  <si>
    <t>Lillge, Jake</t>
  </si>
  <si>
    <t>Moody, Aaron</t>
  </si>
  <si>
    <t>Blake, Trent</t>
  </si>
  <si>
    <t>Henwood, Quin</t>
  </si>
  <si>
    <t>Schneider, Zach</t>
  </si>
  <si>
    <t>Georger, Joe</t>
  </si>
  <si>
    <t>Ver Voort, Grant</t>
  </si>
  <si>
    <t>Matthes, Glavin</t>
  </si>
  <si>
    <t>Sweetalla, AJ</t>
  </si>
  <si>
    <t>Habeck, Jack</t>
  </si>
  <si>
    <t>Chynoweth, Brennan</t>
  </si>
  <si>
    <t>Jennerjohn, Jason</t>
  </si>
  <si>
    <t>Shaw, Chris</t>
  </si>
  <si>
    <t>Baumann, Colton</t>
  </si>
  <si>
    <t>Krueger, Kaden</t>
  </si>
  <si>
    <t>Vanden Heuvel, Chris</t>
  </si>
  <si>
    <t>Pike, Kolbe</t>
  </si>
  <si>
    <t>Cambry, Mitch</t>
  </si>
  <si>
    <t>Thompson, Bubba</t>
  </si>
  <si>
    <t>Cootway, Adam</t>
  </si>
  <si>
    <t>Otto, Thomas</t>
  </si>
  <si>
    <t>Carlson, Jack</t>
  </si>
  <si>
    <t>2020 Appleton Legends Hitting Statistics</t>
  </si>
  <si>
    <t>2020 Appleton Legends Denfensive Statistics</t>
  </si>
  <si>
    <t>TC</t>
  </si>
  <si>
    <t>cPIK</t>
  </si>
  <si>
    <t>cCI</t>
  </si>
  <si>
    <t>Colton</t>
  </si>
  <si>
    <t>Vanden Heuvel</t>
  </si>
  <si>
    <t>Pike</t>
  </si>
  <si>
    <t>Kolbe</t>
  </si>
  <si>
    <t>Sweetalla</t>
  </si>
  <si>
    <t>AJ</t>
  </si>
  <si>
    <t>Cambray</t>
  </si>
  <si>
    <t>Mitch</t>
  </si>
  <si>
    <t>Thompson</t>
  </si>
  <si>
    <t>Bubba</t>
  </si>
  <si>
    <t>Cootway</t>
  </si>
  <si>
    <t>Adam</t>
  </si>
  <si>
    <t>Kaden</t>
  </si>
  <si>
    <t>Otto</t>
  </si>
  <si>
    <t>Thomas</t>
  </si>
  <si>
    <t>Carlson</t>
  </si>
  <si>
    <t>Glossary:</t>
  </si>
  <si>
    <t>*</t>
  </si>
  <si>
    <t>GP = Games played</t>
  </si>
  <si>
    <t>PA = Plate appearances</t>
  </si>
  <si>
    <t>AB = At bats</t>
  </si>
  <si>
    <t>H = Hits</t>
  </si>
  <si>
    <t>1B = Singles</t>
  </si>
  <si>
    <t>2B = Doubles</t>
  </si>
  <si>
    <t>3B = Triples</t>
  </si>
  <si>
    <t>HR = Home runs</t>
  </si>
  <si>
    <t>RBI = Runs batted in</t>
  </si>
  <si>
    <t>R = Runs scored</t>
  </si>
  <si>
    <t>HBP = Hit by pitch</t>
  </si>
  <si>
    <t>BB = Base on balls (walks)</t>
  </si>
  <si>
    <t>SO = Strikeouts</t>
  </si>
  <si>
    <t>AVG = Batting average (season)</t>
  </si>
  <si>
    <t>OBP = On-base percentage (season)</t>
  </si>
  <si>
    <t>SLG = Slugging percentage</t>
  </si>
  <si>
    <t>OPS = On-base percentage plus slugging percentage (season)</t>
  </si>
  <si>
    <t>SB = Stolen bases</t>
  </si>
  <si>
    <t>CS = Caught stealing</t>
  </si>
  <si>
    <t>SB% = Stolen base percentage</t>
  </si>
  <si>
    <t>SAC = Sacrifice hits &amp; bunts</t>
  </si>
  <si>
    <t>SF = Sacrifice flies</t>
  </si>
  <si>
    <t xml:space="preserve">TC = Total Chances </t>
  </si>
  <si>
    <t>A = Assists</t>
  </si>
  <si>
    <t>PO = Putouts</t>
  </si>
  <si>
    <t>E = Errors</t>
  </si>
  <si>
    <t>FPCT = Fielding Percentage</t>
  </si>
  <si>
    <t>cINN = Innings caught</t>
  </si>
  <si>
    <t>cPB = Passed balls allowed</t>
  </si>
  <si>
    <t>cSB = Stolen bases allowed</t>
  </si>
  <si>
    <t>cCS = Runners caught stealing</t>
  </si>
  <si>
    <t>cCS% = Runners caught stealing percentage</t>
  </si>
  <si>
    <t>cPIK = Runners picked off</t>
  </si>
  <si>
    <t>cCI = Batter advances on catcher's interference</t>
  </si>
  <si>
    <t>2020 Appleton Legends Pitching Statistics</t>
  </si>
  <si>
    <t>Matthes</t>
  </si>
  <si>
    <t>Glavine</t>
  </si>
  <si>
    <t>Habeck</t>
  </si>
  <si>
    <t>Chynoweth</t>
  </si>
  <si>
    <t>Brennan</t>
  </si>
  <si>
    <t>Jennerjohn</t>
  </si>
  <si>
    <t>Shaw</t>
  </si>
  <si>
    <t>Baumann</t>
  </si>
  <si>
    <t>2021 APPLETON LEGENDS OFFENSIVE STATS</t>
  </si>
  <si>
    <t>Harp</t>
  </si>
  <si>
    <t>Jacob</t>
  </si>
  <si>
    <t>Lavigne</t>
  </si>
  <si>
    <t>Wilson</t>
  </si>
  <si>
    <t>Zuck</t>
  </si>
  <si>
    <t>DeHart</t>
  </si>
  <si>
    <t>Gearhardt</t>
  </si>
  <si>
    <t>JD</t>
  </si>
  <si>
    <t>Schultz</t>
  </si>
  <si>
    <t>Bradley</t>
  </si>
  <si>
    <t>Comer</t>
  </si>
  <si>
    <t>Chis</t>
  </si>
  <si>
    <t>Logan</t>
  </si>
  <si>
    <t>Locy</t>
  </si>
  <si>
    <t>Jordan</t>
  </si>
  <si>
    <t>Skenadore</t>
  </si>
  <si>
    <t>IP = Innings Pitched</t>
  </si>
  <si>
    <t>GP = Games pitched</t>
  </si>
  <si>
    <t>GS = Games started as the pitcher</t>
  </si>
  <si>
    <t>W = Wins</t>
  </si>
  <si>
    <t>L = Losses</t>
  </si>
  <si>
    <t>SV = Saves</t>
  </si>
  <si>
    <t>SVO = Save opportunities</t>
  </si>
  <si>
    <t>BS = Blown saves</t>
  </si>
  <si>
    <t>SV% = Save percentage</t>
  </si>
  <si>
    <t>H = Hits allowed</t>
  </si>
  <si>
    <t>R = Runs allowed</t>
  </si>
  <si>
    <t>ER = Earned runs allowed</t>
  </si>
  <si>
    <t>HBP = Hit batters</t>
  </si>
  <si>
    <t>ERA = Earned run average (season)</t>
  </si>
  <si>
    <t>WHIP = Walks plus hits per innings pitched</t>
  </si>
  <si>
    <t>BF = Total batters faced</t>
  </si>
  <si>
    <t>#P = Total pitches</t>
  </si>
  <si>
    <t>TS = Total strikes</t>
  </si>
  <si>
    <t>TB = Total balls</t>
  </si>
  <si>
    <t>P/IP = Pitches per inning</t>
  </si>
  <si>
    <t>P/BF = Pitches per batter faced</t>
  </si>
  <si>
    <t>&lt;3 = Batters on or out in three pitches or less</t>
  </si>
  <si>
    <t>&lt;3% = % of batters on or out in three pitches or less</t>
  </si>
  <si>
    <t>LOO = Leadoff out (1st batter of inning)</t>
  </si>
  <si>
    <t>1ST2OUT = Innings with 1st 2 batters out</t>
  </si>
  <si>
    <t>123INN =  1-2-3 Innings</t>
  </si>
  <si>
    <t>&lt;13 = Innings of 13 pitches or fewer</t>
  </si>
  <si>
    <t>FIP = Fielding Independent Pitching</t>
  </si>
  <si>
    <t>S% = Strike percentage</t>
  </si>
  <si>
    <t>FPS = First pitch strikes</t>
  </si>
  <si>
    <t>FPS% = First pitch strike percentage</t>
  </si>
  <si>
    <t>FPSO% = % of FPS at-bats that result in an out</t>
  </si>
  <si>
    <t>FPSW% = % of FPS at-bats that result in a walk</t>
  </si>
  <si>
    <t>FPSH% = % of FPS at-bats that result in a hit</t>
  </si>
  <si>
    <t>BB/INN = Walks per inning</t>
  </si>
  <si>
    <t>0BBINN = Zero-walk innings</t>
  </si>
  <si>
    <t>BBS = Walks that score</t>
  </si>
  <si>
    <t>LOBB = Leadoff walk (1st batter of inning)</t>
  </si>
  <si>
    <t>LOBBS = Leadoff walk that scored (1st batter of inning)</t>
  </si>
  <si>
    <t>WP = Wild pitches</t>
  </si>
  <si>
    <t>ABA = At Bats against</t>
  </si>
  <si>
    <t>SM = Opposing batter swings-and-misses</t>
  </si>
  <si>
    <t>SM% = % of total pitches that are swings and misses</t>
  </si>
  <si>
    <t>K/G = Strikeouts per regulation game</t>
  </si>
  <si>
    <t>K/BF = Strikeouts per batter faced</t>
  </si>
  <si>
    <t>K/BB = Strikeouts per walk</t>
  </si>
  <si>
    <t>WEAK% = % of batted balls weakly hit (fly balls and ground balls)</t>
  </si>
  <si>
    <t>HHB% = % of batted balls that are line drives or hard ground balls</t>
  </si>
  <si>
    <t>GB% = % of all batted balls hit on the ground</t>
  </si>
  <si>
    <t>FLB% = % of batted balls that are hit in the air</t>
  </si>
  <si>
    <t>GO = Ground outs</t>
  </si>
  <si>
    <t>FO = Fly outs</t>
  </si>
  <si>
    <t>GO/FO = Ratio of ground outs to fly outs</t>
  </si>
  <si>
    <t>BAA = Opponent batting average</t>
  </si>
  <si>
    <t>HR = Home runs allowed</t>
  </si>
  <si>
    <t>BABIP = Opponent batting average on balls in play</t>
  </si>
  <si>
    <t>LOB = Runners left on base</t>
  </si>
  <si>
    <t>BK = Balks</t>
  </si>
  <si>
    <t>PIK = Runners picked off</t>
  </si>
  <si>
    <t>SB = Stolen bases allowed</t>
  </si>
  <si>
    <t>CS = Runners caught stealing</t>
  </si>
  <si>
    <t>SB% = Opponent stolen base percentage</t>
  </si>
  <si>
    <t>FB = Number of pitches thrown as Fastballs</t>
  </si>
  <si>
    <t>FBS = Number of Fastballs thrown for strikes</t>
  </si>
  <si>
    <t>FBS% = Percentage of Fastballs thrown for strikes</t>
  </si>
  <si>
    <t>CT = Number of pitches thrown as Cutters</t>
  </si>
  <si>
    <t>CTS = Number of Cutters thrown for strikes</t>
  </si>
  <si>
    <t>CTS% = Percentage of Cutters thrown for strikes</t>
  </si>
  <si>
    <t>CB = Number of pitches thrown as Curveballs</t>
  </si>
  <si>
    <t>CBS = Number of Curveballs thrown for strikes</t>
  </si>
  <si>
    <t>CBS% = Percentage of Curveballs thrown for strikes</t>
  </si>
  <si>
    <t>SL = Number of pitches thrown as Sliders</t>
  </si>
  <si>
    <t>SLS = Number of Sliders thrown for strikes</t>
  </si>
  <si>
    <t>SLS% = Percentage of Sliders thrown for strikes</t>
  </si>
  <si>
    <t>CH = Number of pitches thrown as Changeups</t>
  </si>
  <si>
    <t>CHS = Number of Changeups thrown for strikes</t>
  </si>
  <si>
    <t>CHS% = Percentage of Changeups thrown for strikes</t>
  </si>
  <si>
    <t>OS = Number of pitches thrown Offspeed (Curveball, Screwball, Changeup)</t>
  </si>
  <si>
    <t>OSS = Number of pitches thrown Offspeed for strikes</t>
  </si>
  <si>
    <t>OSS% = Percentage of Offspeed pitches thrown as strikes</t>
  </si>
  <si>
    <t>DP = Double Plays</t>
  </si>
  <si>
    <t>TP = Triple Plays</t>
  </si>
  <si>
    <t>2021 APPLETON LEGENDS PITCHING STATS</t>
  </si>
  <si>
    <t>2021 APPLETON LEGENDS DEFENSIVE STATS</t>
  </si>
  <si>
    <t>Lavigne, Nick</t>
  </si>
  <si>
    <t>Zuck, Wilson</t>
  </si>
  <si>
    <t>Harikkala, Tim</t>
  </si>
  <si>
    <t>DeHart, Adam</t>
  </si>
  <si>
    <t>Comer, Bradley</t>
  </si>
  <si>
    <t>Locy, Logan</t>
  </si>
  <si>
    <t>Harp, Trent</t>
  </si>
  <si>
    <t>Schultz, JD</t>
  </si>
  <si>
    <t>Skenadore, Jordan</t>
  </si>
  <si>
    <t>Offensive Stats</t>
  </si>
  <si>
    <t>K-L</t>
  </si>
  <si>
    <t>Mesa</t>
  </si>
  <si>
    <t>Leopold</t>
  </si>
  <si>
    <t>Noah</t>
  </si>
  <si>
    <t>Tetzlaff</t>
  </si>
  <si>
    <t>Brett</t>
  </si>
  <si>
    <t>Bennett</t>
  </si>
  <si>
    <t>Ethan</t>
  </si>
  <si>
    <t>Olson</t>
  </si>
  <si>
    <t>Keesler</t>
  </si>
  <si>
    <t xml:space="preserve">Calvin </t>
  </si>
  <si>
    <t>Just</t>
  </si>
  <si>
    <t>Peyton</t>
  </si>
  <si>
    <t>Dornfeld</t>
  </si>
  <si>
    <t>Weyers</t>
  </si>
  <si>
    <t>Henkel</t>
  </si>
  <si>
    <t>George</t>
  </si>
  <si>
    <t>Breckheimer</t>
  </si>
  <si>
    <t>Alex</t>
  </si>
  <si>
    <t>Wendt</t>
  </si>
  <si>
    <t>Austin</t>
  </si>
  <si>
    <t>Wilcox</t>
  </si>
  <si>
    <t>Cole</t>
  </si>
  <si>
    <t>Wick</t>
  </si>
  <si>
    <t>ROE = Reached on error</t>
  </si>
  <si>
    <t>FC = Hit into fielder's choice</t>
  </si>
  <si>
    <t>CI = Batter advances on catcher's interference</t>
  </si>
  <si>
    <t>PA/BB = Plate appearances per walk</t>
  </si>
  <si>
    <t>BB/K = Walks per strikeout</t>
  </si>
  <si>
    <t>C% = Contact rate</t>
  </si>
  <si>
    <t>K-L = Strikeouts Looking</t>
  </si>
  <si>
    <t>PIK = Picked off</t>
  </si>
  <si>
    <t>GIDP = Hit into double play</t>
  </si>
  <si>
    <t>GITP = Hit into triple play</t>
  </si>
  <si>
    <t>XBH = Extra-base hits</t>
  </si>
  <si>
    <t>TB = Total bases</t>
  </si>
  <si>
    <t>AB/HR = At bats per home run</t>
  </si>
  <si>
    <t>BA/RISP = Batting average with runners in scoring position</t>
  </si>
  <si>
    <t>PS = Pitches seen</t>
  </si>
  <si>
    <t>PS/PA = Pitches seen per plate appearance</t>
  </si>
  <si>
    <t>2S+3 = Plate appearances in which batter sees 3+ pitches after 2 strikes</t>
  </si>
  <si>
    <t>2S+3% = % of plate appearances in which batter sees 3+ pitches after 2 strikes</t>
  </si>
  <si>
    <t>6+ = Plate appearances with 6+ pitches</t>
  </si>
  <si>
    <t>6+% = % of plate appearances of 6+ pitches</t>
  </si>
  <si>
    <t>FLB% = Fly ball percentage</t>
  </si>
  <si>
    <t>GB% = Ground ball percentage</t>
  </si>
  <si>
    <t>LOB = Runners left on base when batter is out</t>
  </si>
  <si>
    <t>2OUTRBI = 2-out RBI</t>
  </si>
  <si>
    <t>HHB = Hard hit balls: Total line drives and hard ground balls</t>
  </si>
  <si>
    <t>QAB = Quality at bats (any one of: 3 pitches after 2 strikes, 6+ pitch ABs, XBH, HHB, BB, SAC Bunt, SAC Fly)</t>
  </si>
  <si>
    <t>QAB% = Quality at bats per plate appearance</t>
  </si>
  <si>
    <t>BABIP = Batting average on balls in play</t>
  </si>
  <si>
    <t>Defensive Stats</t>
  </si>
  <si>
    <t>DP</t>
  </si>
  <si>
    <t>TP</t>
  </si>
  <si>
    <t>Paton</t>
  </si>
  <si>
    <t>Mesa, Ryan</t>
  </si>
  <si>
    <t>Leopold, Noah</t>
  </si>
  <si>
    <t>Tetzlaff, Brett</t>
  </si>
  <si>
    <t>Bennett, Ethan</t>
  </si>
  <si>
    <t>Olson, Evan</t>
  </si>
  <si>
    <t>Keesler, Calvin</t>
  </si>
  <si>
    <t>Just, Peyton</t>
  </si>
  <si>
    <t>Dornfeld, Chase</t>
  </si>
  <si>
    <t>Henkel, George</t>
  </si>
  <si>
    <t>Breckheimer, Alex</t>
  </si>
  <si>
    <t>Wendt, Austin</t>
  </si>
  <si>
    <t>Wilcox, Cole</t>
  </si>
  <si>
    <t>Wick, Evan</t>
  </si>
  <si>
    <t>Paton, Ben</t>
  </si>
  <si>
    <t>2023 APPLETON LEGENDS  BATTING STATS</t>
  </si>
  <si>
    <t>Pigeon</t>
  </si>
  <si>
    <t>Jaeden</t>
  </si>
  <si>
    <t>LeCapitaine</t>
  </si>
  <si>
    <t>Chayce</t>
  </si>
  <si>
    <t>Hanneman</t>
  </si>
  <si>
    <t>Wallenfang</t>
  </si>
  <si>
    <t>Devin</t>
  </si>
  <si>
    <t>Prychalla</t>
  </si>
  <si>
    <t>Calvin</t>
  </si>
  <si>
    <t>Patrick</t>
  </si>
  <si>
    <t>Schork</t>
  </si>
  <si>
    <t>Lane</t>
  </si>
  <si>
    <t>Sobieski</t>
  </si>
  <si>
    <t>Van De Hey</t>
  </si>
  <si>
    <t>Grube</t>
  </si>
  <si>
    <t>Parker</t>
  </si>
  <si>
    <t>Bleck</t>
  </si>
  <si>
    <t>Landen</t>
  </si>
  <si>
    <t>Owen</t>
  </si>
  <si>
    <t>Kese</t>
  </si>
  <si>
    <t>Carson</t>
  </si>
  <si>
    <t>Krumrei</t>
  </si>
  <si>
    <t>Rheis</t>
  </si>
  <si>
    <t>Johnson</t>
  </si>
  <si>
    <t>Boucher</t>
  </si>
  <si>
    <t>Cooper</t>
  </si>
  <si>
    <t>Brown</t>
  </si>
  <si>
    <t>Anthony</t>
  </si>
  <si>
    <t>Orion</t>
  </si>
  <si>
    <t>Rieden</t>
  </si>
  <si>
    <t>2023 APPLETON LEGENDS PITCHING STATS</t>
  </si>
  <si>
    <t>Bader</t>
  </si>
  <si>
    <t>TJ</t>
  </si>
  <si>
    <t>Hauser</t>
  </si>
  <si>
    <t>Lucas</t>
  </si>
  <si>
    <t>2023 APPLETON LEGENDS FIELDING STATS</t>
  </si>
  <si>
    <t>Pigeon, Tyler</t>
  </si>
  <si>
    <t>LeCaptaine, Jaeden</t>
  </si>
  <si>
    <t>Schultz, Chayce</t>
  </si>
  <si>
    <t>Hanneman, Alex</t>
  </si>
  <si>
    <t>Wallenfang, Blake</t>
  </si>
  <si>
    <t>Prychalla, Devin</t>
  </si>
  <si>
    <t>APPLETON LEGENDS 1997-2023 Cummulative Stats</t>
  </si>
  <si>
    <t>Schork, Patrick</t>
  </si>
  <si>
    <t>Sobieski, Lane</t>
  </si>
  <si>
    <t>Van De Hey, Will</t>
  </si>
  <si>
    <t>Grube, Austin</t>
  </si>
  <si>
    <t>Bleck, Parker</t>
  </si>
  <si>
    <t>Sobieski, Landen</t>
  </si>
  <si>
    <t>Gerhardt, Owen</t>
  </si>
  <si>
    <t>Kese, Jack</t>
  </si>
  <si>
    <t>Krumrei, Carson</t>
  </si>
  <si>
    <t>Johnson, Rheis</t>
  </si>
  <si>
    <t>Dornfeld, Cole</t>
  </si>
  <si>
    <t>Boucher, Lane</t>
  </si>
  <si>
    <t>Brown, Cooper</t>
  </si>
  <si>
    <t>Rieden, Orion</t>
  </si>
  <si>
    <t>Bader, Grant</t>
  </si>
  <si>
    <t>Hauser, TJ</t>
  </si>
  <si>
    <t>Miller, Lucas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</si>
</sst>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.000"/>
  </numFmts>
  <fonts count="4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28"/>
      <name val="Highlight LET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28"/>
      <name val="Athletic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Komika Axis"/>
    </font>
    <font>
      <sz val="28"/>
      <name val="Comic Sans MS"/>
      <family val="4"/>
    </font>
    <font>
      <sz val="10"/>
      <name val="BlueStone"/>
    </font>
    <font>
      <sz val="28"/>
      <name val="Cheeseburger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4"/>
      <color indexed="9"/>
      <name val="Monotype Corsiva"/>
      <family val="4"/>
    </font>
    <font>
      <b/>
      <sz val="24"/>
      <color indexed="9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0"/>
      <color theme="0"/>
      <name val="Arial"/>
      <family val="2"/>
    </font>
    <font>
      <b/>
      <sz val="18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24"/>
      <color indexed="9"/>
      <name val="Times New Roman"/>
      <family val="1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sz val="3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8"/>
      <name val="Arial"/>
      <family val="2"/>
    </font>
    <font>
      <b/>
      <sz val="20"/>
      <color theme="1"/>
      <name val="Calibri"/>
      <family val="2"/>
      <scheme val="minor"/>
    </font>
    <font>
      <b/>
      <i/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i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18"/>
      </left>
      <right style="hair">
        <color indexed="18"/>
      </right>
      <top/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33" fillId="0" borderId="0" applyFont="0" applyFill="0" applyBorder="0" applyAlignment="0" applyProtection="0"/>
  </cellStyleXfs>
  <cellXfs count="32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5" fillId="0" borderId="0" xfId="0" applyFont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2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5" fillId="0" borderId="3" xfId="0" applyFont="1" applyBorder="1" applyAlignment="1">
      <alignment vertical="center"/>
    </xf>
    <xf numFmtId="2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3" fillId="0" borderId="6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8" fillId="0" borderId="4" xfId="0" applyFont="1" applyBorder="1" applyAlignment="1">
      <alignment horizontal="center"/>
    </xf>
    <xf numFmtId="165" fontId="8" fillId="0" borderId="4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65" fontId="10" fillId="0" borderId="2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164" fontId="0" fillId="0" borderId="0" xfId="0" applyNumberFormat="1"/>
    <xf numFmtId="0" fontId="10" fillId="0" borderId="5" xfId="0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2" fillId="0" borderId="0" xfId="0" applyFont="1"/>
    <xf numFmtId="0" fontId="6" fillId="0" borderId="3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1" xfId="0" applyFont="1" applyBorder="1"/>
    <xf numFmtId="0" fontId="13" fillId="0" borderId="0" xfId="0" applyFont="1" applyAlignment="1">
      <alignment horizontal="left"/>
    </xf>
    <xf numFmtId="0" fontId="3" fillId="0" borderId="8" xfId="0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14" fillId="0" borderId="0" xfId="0" applyFont="1"/>
    <xf numFmtId="165" fontId="13" fillId="0" borderId="0" xfId="0" applyNumberFormat="1" applyFont="1" applyAlignment="1">
      <alignment horizontal="center"/>
    </xf>
    <xf numFmtId="0" fontId="6" fillId="0" borderId="9" xfId="0" applyFont="1" applyBorder="1" applyAlignment="1">
      <alignment horizontal="left" vertical="center"/>
    </xf>
    <xf numFmtId="2" fontId="8" fillId="0" borderId="9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165" fontId="13" fillId="0" borderId="0" xfId="0" applyNumberFormat="1" applyFont="1"/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5" fontId="7" fillId="0" borderId="9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6" fillId="0" borderId="0" xfId="0" applyFont="1"/>
    <xf numFmtId="164" fontId="10" fillId="0" borderId="8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164" fontId="1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164" fontId="13" fillId="0" borderId="0" xfId="0" applyNumberFormat="1" applyFont="1" applyAlignment="1">
      <alignment horizontal="center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1" fillId="0" borderId="0" xfId="0" applyFont="1"/>
    <xf numFmtId="0" fontId="1" fillId="0" borderId="9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7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65" fontId="6" fillId="0" borderId="9" xfId="0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6" xfId="0" applyFont="1" applyBorder="1" applyAlignment="1">
      <alignment vertical="center"/>
    </xf>
    <xf numFmtId="2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2" fontId="6" fillId="0" borderId="5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0" fontId="7" fillId="0" borderId="0" xfId="0" applyFont="1"/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9" xfId="0" quotePrefix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3" fillId="0" borderId="9" xfId="0" quotePrefix="1" applyFont="1" applyBorder="1" applyAlignment="1">
      <alignment horizontal="center" vertical="center"/>
    </xf>
    <xf numFmtId="0" fontId="6" fillId="0" borderId="10" xfId="0" applyFont="1" applyBorder="1"/>
    <xf numFmtId="0" fontId="7" fillId="0" borderId="1" xfId="0" applyFont="1" applyBorder="1"/>
    <xf numFmtId="0" fontId="6" fillId="0" borderId="0" xfId="0" applyFont="1" applyAlignment="1">
      <alignment horizontal="left"/>
    </xf>
    <xf numFmtId="0" fontId="19" fillId="0" borderId="9" xfId="0" applyFont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3" fillId="0" borderId="8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165" fontId="3" fillId="0" borderId="8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quotePrefix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13" fillId="0" borderId="9" xfId="0" applyNumberFormat="1" applyFont="1" applyBorder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12" fontId="8" fillId="0" borderId="0" xfId="0" applyNumberFormat="1" applyFont="1" applyAlignment="1">
      <alignment horizontal="center" vertical="center"/>
    </xf>
    <xf numFmtId="0" fontId="3" fillId="0" borderId="11" xfId="0" applyFont="1" applyBorder="1"/>
    <xf numFmtId="0" fontId="10" fillId="0" borderId="1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0" fillId="2" borderId="12" xfId="0" applyFill="1" applyBorder="1"/>
    <xf numFmtId="164" fontId="25" fillId="3" borderId="12" xfId="0" applyNumberFormat="1" applyFont="1" applyFill="1" applyBorder="1"/>
    <xf numFmtId="0" fontId="7" fillId="2" borderId="12" xfId="0" applyFont="1" applyFill="1" applyBorder="1"/>
    <xf numFmtId="1" fontId="7" fillId="2" borderId="12" xfId="0" applyNumberFormat="1" applyFont="1" applyFill="1" applyBorder="1"/>
    <xf numFmtId="0" fontId="3" fillId="0" borderId="12" xfId="0" applyFont="1" applyBorder="1"/>
    <xf numFmtId="0" fontId="25" fillId="3" borderId="12" xfId="0" applyFont="1" applyFill="1" applyBorder="1"/>
    <xf numFmtId="0" fontId="10" fillId="0" borderId="12" xfId="0" applyFont="1" applyBorder="1" applyAlignment="1">
      <alignment wrapText="1"/>
    </xf>
    <xf numFmtId="164" fontId="3" fillId="0" borderId="12" xfId="0" applyNumberFormat="1" applyFont="1" applyBorder="1"/>
    <xf numFmtId="12" fontId="0" fillId="2" borderId="12" xfId="0" applyNumberFormat="1" applyFill="1" applyBorder="1"/>
    <xf numFmtId="2" fontId="25" fillId="3" borderId="12" xfId="0" applyNumberFormat="1" applyFont="1" applyFill="1" applyBorder="1"/>
    <xf numFmtId="12" fontId="7" fillId="2" borderId="12" xfId="0" applyNumberFormat="1" applyFont="1" applyFill="1" applyBorder="1"/>
    <xf numFmtId="1" fontId="0" fillId="2" borderId="12" xfId="0" applyNumberFormat="1" applyFill="1" applyBorder="1"/>
    <xf numFmtId="0" fontId="2" fillId="2" borderId="12" xfId="0" applyFont="1" applyFill="1" applyBorder="1"/>
    <xf numFmtId="1" fontId="2" fillId="2" borderId="12" xfId="0" applyNumberFormat="1" applyFont="1" applyFill="1" applyBorder="1"/>
    <xf numFmtId="12" fontId="2" fillId="2" borderId="12" xfId="0" applyNumberFormat="1" applyFont="1" applyFill="1" applyBorder="1"/>
    <xf numFmtId="0" fontId="2" fillId="0" borderId="0" xfId="0" applyFont="1"/>
    <xf numFmtId="0" fontId="8" fillId="0" borderId="14" xfId="0" quotePrefix="1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165" fontId="3" fillId="0" borderId="15" xfId="0" applyNumberFormat="1" applyFont="1" applyBorder="1" applyAlignment="1">
      <alignment horizontal="center"/>
    </xf>
    <xf numFmtId="0" fontId="6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12" fontId="8" fillId="0" borderId="13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0" fontId="8" fillId="0" borderId="13" xfId="0" quotePrefix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6" fillId="0" borderId="0" xfId="0" applyFont="1"/>
    <xf numFmtId="0" fontId="27" fillId="5" borderId="0" xfId="0" applyFont="1" applyFill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  <xf numFmtId="164" fontId="0" fillId="0" borderId="13" xfId="0" applyNumberFormat="1" applyBorder="1" applyAlignment="1">
      <alignment horizontal="center"/>
    </xf>
    <xf numFmtId="0" fontId="0" fillId="0" borderId="16" xfId="0" applyBorder="1"/>
    <xf numFmtId="0" fontId="0" fillId="0" borderId="16" xfId="0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17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164" fontId="28" fillId="0" borderId="12" xfId="0" applyNumberFormat="1" applyFont="1" applyBorder="1" applyAlignment="1">
      <alignment horizontal="center"/>
    </xf>
    <xf numFmtId="12" fontId="0" fillId="0" borderId="13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2" fontId="0" fillId="0" borderId="16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28" fillId="0" borderId="12" xfId="0" applyNumberFormat="1" applyFont="1" applyBorder="1" applyAlignment="1">
      <alignment horizontal="center"/>
    </xf>
    <xf numFmtId="0" fontId="1" fillId="2" borderId="12" xfId="0" applyFont="1" applyFill="1" applyBorder="1"/>
    <xf numFmtId="1" fontId="1" fillId="2" borderId="12" xfId="0" applyNumberFormat="1" applyFont="1" applyFill="1" applyBorder="1"/>
    <xf numFmtId="0" fontId="30" fillId="6" borderId="20" xfId="0" applyFont="1" applyFill="1" applyBorder="1"/>
    <xf numFmtId="0" fontId="30" fillId="6" borderId="21" xfId="0" applyFont="1" applyFill="1" applyBorder="1"/>
    <xf numFmtId="0" fontId="30" fillId="6" borderId="22" xfId="0" applyFont="1" applyFill="1" applyBorder="1"/>
    <xf numFmtId="0" fontId="30" fillId="0" borderId="0" xfId="0" applyFont="1"/>
    <xf numFmtId="0" fontId="0" fillId="0" borderId="23" xfId="0" applyBorder="1"/>
    <xf numFmtId="0" fontId="0" fillId="0" borderId="24" xfId="0" applyBorder="1"/>
    <xf numFmtId="0" fontId="30" fillId="0" borderId="25" xfId="0" applyFont="1" applyBorder="1"/>
    <xf numFmtId="0" fontId="30" fillId="0" borderId="11" xfId="0" applyFont="1" applyBorder="1"/>
    <xf numFmtId="0" fontId="30" fillId="6" borderId="12" xfId="0" applyFont="1" applyFill="1" applyBorder="1"/>
    <xf numFmtId="0" fontId="0" fillId="0" borderId="27" xfId="0" applyBorder="1"/>
    <xf numFmtId="0" fontId="0" fillId="0" borderId="28" xfId="0" applyBorder="1"/>
    <xf numFmtId="2" fontId="0" fillId="0" borderId="28" xfId="0" applyNumberFormat="1" applyBorder="1"/>
    <xf numFmtId="0" fontId="0" fillId="0" borderId="29" xfId="0" applyBorder="1"/>
    <xf numFmtId="2" fontId="0" fillId="0" borderId="13" xfId="0" applyNumberFormat="1" applyBorder="1"/>
    <xf numFmtId="0" fontId="0" fillId="0" borderId="30" xfId="0" applyBorder="1"/>
    <xf numFmtId="2" fontId="0" fillId="0" borderId="16" xfId="0" applyNumberFormat="1" applyBorder="1"/>
    <xf numFmtId="0" fontId="0" fillId="0" borderId="31" xfId="0" applyBorder="1"/>
    <xf numFmtId="0" fontId="30" fillId="0" borderId="12" xfId="0" applyFont="1" applyBorder="1"/>
    <xf numFmtId="2" fontId="30" fillId="0" borderId="12" xfId="0" applyNumberFormat="1" applyFont="1" applyBorder="1"/>
    <xf numFmtId="164" fontId="0" fillId="0" borderId="13" xfId="0" applyNumberFormat="1" applyBorder="1"/>
    <xf numFmtId="10" fontId="0" fillId="0" borderId="24" xfId="0" applyNumberFormat="1" applyBorder="1"/>
    <xf numFmtId="10" fontId="30" fillId="0" borderId="26" xfId="0" applyNumberFormat="1" applyFont="1" applyBorder="1"/>
    <xf numFmtId="164" fontId="0" fillId="0" borderId="28" xfId="0" applyNumberFormat="1" applyBorder="1"/>
    <xf numFmtId="10" fontId="0" fillId="0" borderId="28" xfId="0" applyNumberFormat="1" applyBorder="1"/>
    <xf numFmtId="10" fontId="0" fillId="0" borderId="13" xfId="0" applyNumberFormat="1" applyBorder="1"/>
    <xf numFmtId="164" fontId="0" fillId="0" borderId="16" xfId="0" applyNumberFormat="1" applyBorder="1"/>
    <xf numFmtId="10" fontId="0" fillId="0" borderId="16" xfId="0" applyNumberFormat="1" applyBorder="1"/>
    <xf numFmtId="0" fontId="30" fillId="2" borderId="12" xfId="0" applyFont="1" applyFill="1" applyBorder="1"/>
    <xf numFmtId="0" fontId="30" fillId="6" borderId="17" xfId="0" applyFont="1" applyFill="1" applyBorder="1"/>
    <xf numFmtId="164" fontId="30" fillId="6" borderId="12" xfId="0" applyNumberFormat="1" applyFont="1" applyFill="1" applyBorder="1"/>
    <xf numFmtId="164" fontId="30" fillId="6" borderId="19" xfId="0" applyNumberFormat="1" applyFont="1" applyFill="1" applyBorder="1"/>
    <xf numFmtId="10" fontId="30" fillId="6" borderId="12" xfId="0" applyNumberFormat="1" applyFont="1" applyFill="1" applyBorder="1"/>
    <xf numFmtId="9" fontId="0" fillId="0" borderId="28" xfId="1" applyFont="1" applyBorder="1"/>
    <xf numFmtId="9" fontId="0" fillId="0" borderId="13" xfId="1" applyFont="1" applyBorder="1"/>
    <xf numFmtId="9" fontId="0" fillId="0" borderId="16" xfId="1" applyFont="1" applyBorder="1"/>
    <xf numFmtId="9" fontId="30" fillId="6" borderId="12" xfId="1" applyFont="1" applyFill="1" applyBorder="1"/>
    <xf numFmtId="2" fontId="30" fillId="6" borderId="12" xfId="0" applyNumberFormat="1" applyFont="1" applyFill="1" applyBorder="1"/>
    <xf numFmtId="0" fontId="0" fillId="4" borderId="0" xfId="0" applyFill="1"/>
    <xf numFmtId="0" fontId="30" fillId="0" borderId="32" xfId="0" applyFont="1" applyBorder="1"/>
    <xf numFmtId="0" fontId="30" fillId="0" borderId="33" xfId="0" applyFont="1" applyBorder="1"/>
    <xf numFmtId="0" fontId="30" fillId="4" borderId="33" xfId="0" applyFont="1" applyFill="1" applyBorder="1"/>
    <xf numFmtId="0" fontId="30" fillId="0" borderId="34" xfId="0" applyFont="1" applyBorder="1"/>
    <xf numFmtId="0" fontId="0" fillId="4" borderId="28" xfId="0" applyFill="1" applyBorder="1"/>
    <xf numFmtId="0" fontId="0" fillId="4" borderId="13" xfId="0" applyFill="1" applyBorder="1"/>
    <xf numFmtId="0" fontId="0" fillId="4" borderId="16" xfId="0" applyFill="1" applyBorder="1"/>
    <xf numFmtId="164" fontId="30" fillId="0" borderId="33" xfId="0" applyNumberFormat="1" applyFont="1" applyBorder="1"/>
    <xf numFmtId="9" fontId="30" fillId="0" borderId="33" xfId="1" applyFont="1" applyBorder="1"/>
    <xf numFmtId="0" fontId="30" fillId="0" borderId="35" xfId="0" applyFont="1" applyBorder="1"/>
    <xf numFmtId="0" fontId="30" fillId="0" borderId="17" xfId="0" applyFont="1" applyBorder="1"/>
    <xf numFmtId="12" fontId="0" fillId="0" borderId="28" xfId="0" applyNumberFormat="1" applyBorder="1"/>
    <xf numFmtId="0" fontId="0" fillId="0" borderId="36" xfId="0" applyBorder="1"/>
    <xf numFmtId="12" fontId="0" fillId="0" borderId="13" xfId="0" applyNumberFormat="1" applyBorder="1"/>
    <xf numFmtId="0" fontId="0" fillId="0" borderId="37" xfId="0" applyBorder="1"/>
    <xf numFmtId="12" fontId="0" fillId="0" borderId="16" xfId="0" applyNumberFormat="1" applyBorder="1"/>
    <xf numFmtId="0" fontId="0" fillId="0" borderId="38" xfId="0" applyBorder="1"/>
    <xf numFmtId="12" fontId="30" fillId="0" borderId="33" xfId="0" applyNumberFormat="1" applyFont="1" applyBorder="1"/>
    <xf numFmtId="2" fontId="30" fillId="0" borderId="33" xfId="0" applyNumberFormat="1" applyFont="1" applyBorder="1"/>
    <xf numFmtId="0" fontId="30" fillId="7" borderId="13" xfId="0" applyFont="1" applyFill="1" applyBorder="1"/>
    <xf numFmtId="164" fontId="30" fillId="7" borderId="13" xfId="0" applyNumberFormat="1" applyFont="1" applyFill="1" applyBorder="1"/>
    <xf numFmtId="2" fontId="30" fillId="7" borderId="13" xfId="0" applyNumberFormat="1" applyFont="1" applyFill="1" applyBorder="1"/>
    <xf numFmtId="12" fontId="30" fillId="7" borderId="13" xfId="0" applyNumberFormat="1" applyFont="1" applyFill="1" applyBorder="1"/>
    <xf numFmtId="10" fontId="30" fillId="7" borderId="13" xfId="0" applyNumberFormat="1" applyFont="1" applyFill="1" applyBorder="1"/>
    <xf numFmtId="0" fontId="30" fillId="0" borderId="13" xfId="0" applyFont="1" applyBorder="1"/>
    <xf numFmtId="166" fontId="0" fillId="0" borderId="13" xfId="0" applyNumberFormat="1" applyBorder="1"/>
    <xf numFmtId="166" fontId="30" fillId="0" borderId="13" xfId="0" applyNumberFormat="1" applyFont="1" applyBorder="1"/>
    <xf numFmtId="9" fontId="30" fillId="0" borderId="13" xfId="1" applyFont="1" applyBorder="1"/>
    <xf numFmtId="2" fontId="30" fillId="0" borderId="13" xfId="0" applyNumberFormat="1" applyFont="1" applyBorder="1"/>
    <xf numFmtId="0" fontId="15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31" fillId="0" borderId="11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2" fillId="0" borderId="11" xfId="0" applyFont="1" applyBorder="1" applyAlignment="1">
      <alignment horizontal="center"/>
    </xf>
    <xf numFmtId="0" fontId="29" fillId="4" borderId="0" xfId="0" applyFont="1" applyFill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1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0" fillId="2" borderId="13" xfId="0" applyFont="1" applyFill="1" applyBorder="1"/>
    <xf numFmtId="166" fontId="30" fillId="2" borderId="13" xfId="0" applyNumberFormat="1" applyFont="1" applyFill="1" applyBorder="1"/>
    <xf numFmtId="0" fontId="39" fillId="0" borderId="0" xfId="0" applyFont="1" applyAlignment="1">
      <alignment horizontal="center" vertical="center"/>
    </xf>
    <xf numFmtId="2" fontId="30" fillId="2" borderId="13" xfId="0" applyNumberFormat="1" applyFont="1" applyFill="1" applyBorder="1"/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9" fontId="30" fillId="2" borderId="13" xfId="1" applyFont="1" applyFill="1" applyBorder="1"/>
    <xf numFmtId="0" fontId="6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quotePrefix="1" applyFont="1" applyBorder="1" applyAlignment="1">
      <alignment horizontal="center" vertical="center"/>
    </xf>
    <xf numFmtId="164" fontId="13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295276</xdr:colOff>
      <xdr:row>0</xdr:row>
      <xdr:rowOff>0</xdr:rowOff>
    </xdr:from>
    <xdr:to>
      <xdr:col>1</xdr:col>
      <xdr:colOff>291604</xdr:colOff>
      <xdr:row>3</xdr:row>
      <xdr:rowOff>142875</xdr:rowOff>
    </xdr:to>
    <xdr:pic>
      <xdr:nvPicPr>
        <xdr:cNvPr id="2" name="Picture 1" descr="Appleton Legends - Home | Facebook">
          <a:extLst>
            <a:ext uri="{FF2B5EF4-FFF2-40B4-BE49-F238E27FC236}">
              <a16:creationId xmlns:a16="http://schemas.microsoft.com/office/drawing/2014/main" id="{CB404BA5-D610-481E-A370-E8ABE8213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6" y="0"/>
          <a:ext cx="605928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304800</xdr:colOff>
      <xdr:row>48</xdr:row>
      <xdr:rowOff>0</xdr:rowOff>
    </xdr:from>
    <xdr:to>
      <xdr:col>1</xdr:col>
      <xdr:colOff>295275</xdr:colOff>
      <xdr:row>51</xdr:row>
      <xdr:rowOff>114300</xdr:rowOff>
    </xdr:to>
    <xdr:pic>
      <xdr:nvPicPr>
        <xdr:cNvPr id="3" name="Picture 2" descr="Appleton Legends - Home | Facebook">
          <a:extLst>
            <a:ext uri="{FF2B5EF4-FFF2-40B4-BE49-F238E27FC236}">
              <a16:creationId xmlns:a16="http://schemas.microsoft.com/office/drawing/2014/main" id="{88B3B70C-0D15-4F82-B4F6-0B0CBF7EF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9286875"/>
          <a:ext cx="6000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77</xdr:row>
      <xdr:rowOff>66675</xdr:rowOff>
    </xdr:from>
    <xdr:to>
      <xdr:col>0</xdr:col>
      <xdr:colOff>590550</xdr:colOff>
      <xdr:row>80</xdr:row>
      <xdr:rowOff>142875</xdr:rowOff>
    </xdr:to>
    <xdr:pic>
      <xdr:nvPicPr>
        <xdr:cNvPr id="4" name="Picture 3" descr="Appleton Legends - Home | Facebook">
          <a:extLst>
            <a:ext uri="{FF2B5EF4-FFF2-40B4-BE49-F238E27FC236}">
              <a16:creationId xmlns:a16="http://schemas.microsoft.com/office/drawing/2014/main" id="{5668F2E1-932F-404F-85FD-F1686619C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649200"/>
          <a:ext cx="5619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438151</xdr:colOff>
      <xdr:row>0</xdr:row>
      <xdr:rowOff>152400</xdr:rowOff>
    </xdr:from>
    <xdr:to>
      <xdr:col>3</xdr:col>
      <xdr:colOff>9526</xdr:colOff>
      <xdr:row>7</xdr:row>
      <xdr:rowOff>31730</xdr:rowOff>
    </xdr:to>
    <xdr:pic>
      <xdr:nvPicPr>
        <xdr:cNvPr id="2" name="Picture 1" descr="Appleton Legends - Home | Facebook">
          <a:extLst>
            <a:ext uri="{FF2B5EF4-FFF2-40B4-BE49-F238E27FC236}">
              <a16:creationId xmlns:a16="http://schemas.microsoft.com/office/drawing/2014/main" id="{9C3D9B4A-2A26-4B59-B2FD-AA422900E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1" y="152400"/>
          <a:ext cx="1162050" cy="1184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552449</xdr:colOff>
      <xdr:row>39</xdr:row>
      <xdr:rowOff>47624</xdr:rowOff>
    </xdr:from>
    <xdr:to>
      <xdr:col>2</xdr:col>
      <xdr:colOff>609599</xdr:colOff>
      <xdr:row>45</xdr:row>
      <xdr:rowOff>114299</xdr:rowOff>
    </xdr:to>
    <xdr:pic>
      <xdr:nvPicPr>
        <xdr:cNvPr id="3" name="Picture 2" descr="Appleton Legends - Home | Facebook">
          <a:extLst>
            <a:ext uri="{FF2B5EF4-FFF2-40B4-BE49-F238E27FC236}">
              <a16:creationId xmlns:a16="http://schemas.microsoft.com/office/drawing/2014/main" id="{5955B7E6-27CB-4AB0-BEF4-624597372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49" y="7924799"/>
          <a:ext cx="1038225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323850</xdr:colOff>
      <xdr:row>2</xdr:row>
      <xdr:rowOff>119828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"/>
          <a:ext cx="714375" cy="5294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02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N220" sqref="N220"/>
    </sheetView>
  </sheetViews>
  <sheetFormatPr defaultColWidth="9.109375" defaultRowHeight="13.8"/>
  <cols>
    <col min="1" max="1" width="27.88671875" style="150" bestFit="1" customWidth="1"/>
    <col min="2" max="2" width="8.33203125" style="74" bestFit="1" customWidth="1"/>
    <col min="3" max="3" width="8.109375" style="74" bestFit="1" customWidth="1"/>
    <col min="4" max="4" width="16.88671875" style="74" bestFit="1" customWidth="1"/>
    <col min="5" max="5" width="6.88671875" style="74" bestFit="1" customWidth="1"/>
    <col min="6" max="7" width="7.88671875" style="74" bestFit="1" customWidth="1"/>
    <col min="8" max="8" width="11.6640625" style="74" bestFit="1" customWidth="1"/>
    <col min="9" max="9" width="8.109375" style="74" bestFit="1" customWidth="1"/>
    <col min="10" max="10" width="6.88671875" style="74" bestFit="1" customWidth="1"/>
    <col min="11" max="11" width="18.44140625" style="74" bestFit="1" customWidth="1"/>
    <col min="12" max="12" width="9" style="74" bestFit="1" customWidth="1"/>
    <col min="13" max="13" width="9.6640625" style="74" bestFit="1" customWidth="1"/>
    <col min="14" max="14" width="9.5546875" style="74" bestFit="1" customWidth="1"/>
    <col min="15" max="15" width="19.5546875" style="74" bestFit="1" customWidth="1"/>
    <col min="16" max="16" width="8.109375" style="74" bestFit="1" customWidth="1"/>
    <col min="17" max="17" width="10.6640625" style="74" bestFit="1" customWidth="1"/>
    <col min="18" max="18" width="9.44140625" style="74" bestFit="1" customWidth="1"/>
    <col min="19" max="19" width="17" style="74" bestFit="1" customWidth="1"/>
    <col min="20" max="24" width="6.6640625" style="74" customWidth="1"/>
    <col min="25" max="16384" width="9.109375" style="74"/>
  </cols>
  <sheetData>
    <row r="1" spans="1:24" ht="44.4">
      <c r="A1" s="285" t="s">
        <v>1068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</row>
    <row r="2" spans="1:24">
      <c r="A2" s="148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</row>
    <row r="3" spans="1:24" s="76" customFormat="1" ht="13.2">
      <c r="A3" s="78" t="s">
        <v>124</v>
      </c>
      <c r="B3" s="78" t="s">
        <v>1</v>
      </c>
      <c r="C3" s="78" t="s">
        <v>18</v>
      </c>
      <c r="D3" s="78" t="s">
        <v>4</v>
      </c>
      <c r="E3" s="78" t="s">
        <v>47</v>
      </c>
      <c r="F3" s="78" t="s">
        <v>5</v>
      </c>
      <c r="G3" s="78" t="s">
        <v>6</v>
      </c>
      <c r="H3" s="78" t="s">
        <v>7</v>
      </c>
      <c r="I3" s="78" t="s">
        <v>8</v>
      </c>
      <c r="J3" s="78" t="s">
        <v>17</v>
      </c>
      <c r="K3" s="78" t="s">
        <v>48</v>
      </c>
      <c r="L3" s="78" t="s">
        <v>49</v>
      </c>
      <c r="M3" s="78" t="s">
        <v>9</v>
      </c>
      <c r="N3" s="78" t="s">
        <v>13</v>
      </c>
      <c r="O3" s="78" t="s">
        <v>16</v>
      </c>
      <c r="P3" s="78" t="s">
        <v>10</v>
      </c>
      <c r="Q3" s="78" t="s">
        <v>138</v>
      </c>
      <c r="R3" s="78" t="s">
        <v>12</v>
      </c>
      <c r="S3" s="78" t="s">
        <v>139</v>
      </c>
    </row>
    <row r="4" spans="1:24">
      <c r="A4" s="149" t="s">
        <v>296</v>
      </c>
      <c r="B4" s="99">
        <v>26</v>
      </c>
      <c r="C4" s="99">
        <v>60</v>
      </c>
      <c r="D4" s="99">
        <v>46</v>
      </c>
      <c r="E4" s="99">
        <v>12</v>
      </c>
      <c r="F4" s="99">
        <v>10</v>
      </c>
      <c r="G4" s="99">
        <v>1</v>
      </c>
      <c r="H4" s="99">
        <v>0</v>
      </c>
      <c r="I4" s="99">
        <v>1</v>
      </c>
      <c r="J4" s="99">
        <v>10</v>
      </c>
      <c r="K4" s="99">
        <v>10</v>
      </c>
      <c r="L4" s="100">
        <f>E4/D4</f>
        <v>0.2608695652173913</v>
      </c>
      <c r="M4" s="100">
        <f>(F4+(2*G4)+(3*H4)+(4*I4))/D4</f>
        <v>0.34782608695652173</v>
      </c>
      <c r="N4" s="100">
        <f>(E4+P4)/(C4-R4)</f>
        <v>0.40350877192982454</v>
      </c>
      <c r="O4" s="99">
        <v>13</v>
      </c>
      <c r="P4" s="99">
        <v>11</v>
      </c>
      <c r="Q4" s="145" t="s">
        <v>125</v>
      </c>
      <c r="R4" s="99">
        <v>3</v>
      </c>
      <c r="S4" s="145" t="s">
        <v>125</v>
      </c>
    </row>
    <row r="5" spans="1:24">
      <c r="A5" s="149" t="s">
        <v>295</v>
      </c>
      <c r="B5" s="99">
        <v>17</v>
      </c>
      <c r="C5" s="99">
        <v>46</v>
      </c>
      <c r="D5" s="99">
        <v>40</v>
      </c>
      <c r="E5" s="99">
        <v>12</v>
      </c>
      <c r="F5" s="99">
        <v>9</v>
      </c>
      <c r="G5" s="99">
        <v>3</v>
      </c>
      <c r="H5" s="99">
        <v>0</v>
      </c>
      <c r="I5" s="99">
        <v>0</v>
      </c>
      <c r="J5" s="99">
        <v>8</v>
      </c>
      <c r="K5" s="99">
        <v>7</v>
      </c>
      <c r="L5" s="100">
        <f>E5/D5</f>
        <v>0.3</v>
      </c>
      <c r="M5" s="100">
        <f>(F5+(2*G5)+(3*H5)+(4*I5))/D5</f>
        <v>0.375</v>
      </c>
      <c r="N5" s="100">
        <f>(E5+P5)/(C5-R5)</f>
        <v>0.37777777777777777</v>
      </c>
      <c r="O5" s="99">
        <v>2</v>
      </c>
      <c r="P5" s="99">
        <v>5</v>
      </c>
      <c r="Q5" s="145" t="s">
        <v>125</v>
      </c>
      <c r="R5" s="99">
        <v>1</v>
      </c>
      <c r="S5" s="145" t="s">
        <v>125</v>
      </c>
    </row>
    <row r="6" spans="1:24">
      <c r="A6" s="149" t="s">
        <v>312</v>
      </c>
      <c r="B6" s="99">
        <v>25</v>
      </c>
      <c r="C6" s="99">
        <v>9</v>
      </c>
      <c r="D6" s="99">
        <v>8</v>
      </c>
      <c r="E6" s="99">
        <v>3</v>
      </c>
      <c r="F6" s="99">
        <v>3</v>
      </c>
      <c r="G6" s="99">
        <v>0</v>
      </c>
      <c r="H6" s="99">
        <v>0</v>
      </c>
      <c r="I6" s="99">
        <v>0</v>
      </c>
      <c r="J6" s="99">
        <v>2</v>
      </c>
      <c r="K6" s="99">
        <v>2</v>
      </c>
      <c r="L6" s="100">
        <f>E6/D6</f>
        <v>0.375</v>
      </c>
      <c r="M6" s="100">
        <f>(F6+(2*G6)+(3*H6)+(4*I6))/D6</f>
        <v>0.375</v>
      </c>
      <c r="N6" s="100">
        <f>(E6+P6+Q6)/(C6-R6)</f>
        <v>0.375</v>
      </c>
      <c r="O6" s="99">
        <v>2</v>
      </c>
      <c r="P6" s="99">
        <v>0</v>
      </c>
      <c r="Q6" s="145">
        <v>0</v>
      </c>
      <c r="R6" s="99">
        <v>1</v>
      </c>
      <c r="S6" s="145">
        <v>0</v>
      </c>
    </row>
    <row r="7" spans="1:24">
      <c r="A7" s="149" t="s">
        <v>292</v>
      </c>
      <c r="B7" s="99">
        <v>14</v>
      </c>
      <c r="C7" s="99">
        <v>47</v>
      </c>
      <c r="D7" s="99">
        <v>39</v>
      </c>
      <c r="E7" s="99">
        <v>13</v>
      </c>
      <c r="F7" s="99">
        <v>11</v>
      </c>
      <c r="G7" s="99">
        <v>2</v>
      </c>
      <c r="H7" s="99">
        <v>0</v>
      </c>
      <c r="I7" s="99">
        <v>0</v>
      </c>
      <c r="J7" s="99">
        <v>12</v>
      </c>
      <c r="K7" s="99">
        <v>6</v>
      </c>
      <c r="L7" s="100">
        <f>E7/D7</f>
        <v>0.33333333333333331</v>
      </c>
      <c r="M7" s="100">
        <f>(F7+(2*G7)+(3*H7)+(4*I7))/D7</f>
        <v>0.38461538461538464</v>
      </c>
      <c r="N7" s="100">
        <f>(E7+P7)/(C7-R7)</f>
        <v>0.43478260869565216</v>
      </c>
      <c r="O7" s="99">
        <v>7</v>
      </c>
      <c r="P7" s="99">
        <v>7</v>
      </c>
      <c r="Q7" s="145" t="s">
        <v>125</v>
      </c>
      <c r="R7" s="99">
        <v>1</v>
      </c>
      <c r="S7" s="145" t="s">
        <v>125</v>
      </c>
    </row>
    <row r="8" spans="1:24">
      <c r="A8" s="149" t="s">
        <v>314</v>
      </c>
      <c r="B8" s="99">
        <v>18</v>
      </c>
      <c r="C8" s="99">
        <v>13</v>
      </c>
      <c r="D8" s="99">
        <v>13</v>
      </c>
      <c r="E8" s="99">
        <v>3</v>
      </c>
      <c r="F8" s="99">
        <v>2</v>
      </c>
      <c r="G8" s="99">
        <v>0</v>
      </c>
      <c r="H8" s="99">
        <v>1</v>
      </c>
      <c r="I8" s="99">
        <v>0</v>
      </c>
      <c r="J8" s="99">
        <v>3</v>
      </c>
      <c r="K8" s="99">
        <v>3</v>
      </c>
      <c r="L8" s="100">
        <f>E8/D8</f>
        <v>0.23076923076923078</v>
      </c>
      <c r="M8" s="100">
        <f>(F8+(2*G8)+(3*H8)+(4*I8))/D8</f>
        <v>0.38461538461538464</v>
      </c>
      <c r="N8" s="100">
        <f>(E8+P8+Q8)/(C8-R8)</f>
        <v>0.23076923076923078</v>
      </c>
      <c r="O8" s="99">
        <v>4</v>
      </c>
      <c r="P8" s="99">
        <v>0</v>
      </c>
      <c r="Q8" s="145">
        <v>0</v>
      </c>
      <c r="R8" s="99">
        <v>0</v>
      </c>
      <c r="S8" s="145">
        <v>0</v>
      </c>
    </row>
    <row r="9" spans="1:24">
      <c r="A9" s="149" t="s">
        <v>246</v>
      </c>
      <c r="B9" s="99">
        <v>78</v>
      </c>
      <c r="C9" s="99">
        <v>284</v>
      </c>
      <c r="D9" s="99">
        <v>247</v>
      </c>
      <c r="E9" s="99">
        <v>92</v>
      </c>
      <c r="F9" s="99">
        <v>59</v>
      </c>
      <c r="G9" s="99">
        <v>24</v>
      </c>
      <c r="H9" s="99">
        <v>0</v>
      </c>
      <c r="I9" s="99">
        <v>9</v>
      </c>
      <c r="J9" s="99">
        <v>66</v>
      </c>
      <c r="K9" s="99">
        <v>63</v>
      </c>
      <c r="L9" s="100">
        <f>E9/D9</f>
        <v>0.37246963562753038</v>
      </c>
      <c r="M9" s="100">
        <f>(F9+(2*G9)+(3*H9)+(4*I9))/D9</f>
        <v>0.57894736842105265</v>
      </c>
      <c r="N9" s="100">
        <f>(E9+P9)/(C9-R9)</f>
        <v>0.45229681978798586</v>
      </c>
      <c r="O9" s="99">
        <v>23</v>
      </c>
      <c r="P9" s="99">
        <v>36</v>
      </c>
      <c r="Q9" s="145" t="s">
        <v>125</v>
      </c>
      <c r="R9" s="99">
        <v>1</v>
      </c>
      <c r="S9" s="145" t="s">
        <v>125</v>
      </c>
    </row>
    <row r="10" spans="1:24">
      <c r="A10" s="149" t="s">
        <v>260</v>
      </c>
      <c r="B10" s="99">
        <v>136</v>
      </c>
      <c r="C10" s="99">
        <v>306</v>
      </c>
      <c r="D10" s="99">
        <v>247</v>
      </c>
      <c r="E10" s="99">
        <v>54</v>
      </c>
      <c r="F10" s="99">
        <v>45</v>
      </c>
      <c r="G10" s="99">
        <v>7</v>
      </c>
      <c r="H10" s="99">
        <v>1</v>
      </c>
      <c r="I10" s="99">
        <v>1</v>
      </c>
      <c r="J10" s="99">
        <v>39</v>
      </c>
      <c r="K10" s="99">
        <v>30</v>
      </c>
      <c r="L10" s="100">
        <f>E10/D10</f>
        <v>0.21862348178137653</v>
      </c>
      <c r="M10" s="100">
        <f>(F10+(2*G10)+(3*H10)+(4*I10))/D10</f>
        <v>0.26720647773279355</v>
      </c>
      <c r="N10" s="100">
        <f>(E10+P10)/(C10-R10)</f>
        <v>0.34576271186440677</v>
      </c>
      <c r="O10" s="99">
        <v>71</v>
      </c>
      <c r="P10" s="99">
        <v>48</v>
      </c>
      <c r="Q10" s="145" t="s">
        <v>125</v>
      </c>
      <c r="R10" s="99">
        <v>11</v>
      </c>
      <c r="S10" s="145" t="s">
        <v>125</v>
      </c>
    </row>
    <row r="11" spans="1:24">
      <c r="A11" s="149" t="s">
        <v>335</v>
      </c>
      <c r="B11" s="99">
        <v>4</v>
      </c>
      <c r="C11" s="99">
        <v>10</v>
      </c>
      <c r="D11" s="99">
        <v>6</v>
      </c>
      <c r="E11" s="99">
        <v>0</v>
      </c>
      <c r="F11" s="99">
        <v>0</v>
      </c>
      <c r="G11" s="99">
        <v>0</v>
      </c>
      <c r="H11" s="99">
        <v>0</v>
      </c>
      <c r="I11" s="99">
        <v>0</v>
      </c>
      <c r="J11" s="99">
        <v>1</v>
      </c>
      <c r="K11" s="99">
        <v>0</v>
      </c>
      <c r="L11" s="100">
        <f>E11/D11</f>
        <v>0</v>
      </c>
      <c r="M11" s="100">
        <f>(F11+(2*G11)+(3*H11)+(4*I11))/D11</f>
        <v>0</v>
      </c>
      <c r="N11" s="100">
        <v>0</v>
      </c>
      <c r="O11" s="99">
        <v>0</v>
      </c>
      <c r="P11" s="99">
        <v>4</v>
      </c>
      <c r="Q11" s="145" t="s">
        <v>125</v>
      </c>
      <c r="R11" s="99">
        <v>0</v>
      </c>
      <c r="S11" s="145" t="s">
        <v>125</v>
      </c>
    </row>
    <row r="12" spans="1:24">
      <c r="A12" s="83" t="s">
        <v>541</v>
      </c>
      <c r="B12" s="99">
        <v>148</v>
      </c>
      <c r="C12" s="99">
        <v>537</v>
      </c>
      <c r="D12" s="99">
        <v>478</v>
      </c>
      <c r="E12" s="99">
        <v>156</v>
      </c>
      <c r="F12" s="99">
        <v>127</v>
      </c>
      <c r="G12" s="99">
        <v>28</v>
      </c>
      <c r="H12" s="99">
        <v>1</v>
      </c>
      <c r="I12" s="99">
        <v>0</v>
      </c>
      <c r="J12" s="99">
        <v>91</v>
      </c>
      <c r="K12" s="99">
        <v>54</v>
      </c>
      <c r="L12" s="100">
        <f>E12/D12</f>
        <v>0.32635983263598328</v>
      </c>
      <c r="M12" s="100">
        <f>(F12+(2*G12)+(3*H12)+(4*I12))/D12</f>
        <v>0.38912133891213391</v>
      </c>
      <c r="N12" s="100">
        <f>(E12+P12+Q12)/(C12-R12)</f>
        <v>0.38549618320610685</v>
      </c>
      <c r="O12" s="99">
        <v>66</v>
      </c>
      <c r="P12" s="99">
        <v>37</v>
      </c>
      <c r="Q12" s="145">
        <v>9</v>
      </c>
      <c r="R12" s="99">
        <v>13</v>
      </c>
      <c r="S12" s="145">
        <v>33</v>
      </c>
    </row>
    <row r="13" spans="1:24">
      <c r="A13" s="83" t="s">
        <v>728</v>
      </c>
      <c r="B13" s="99">
        <v>7</v>
      </c>
      <c r="C13" s="99">
        <v>12</v>
      </c>
      <c r="D13" s="99">
        <v>11</v>
      </c>
      <c r="E13" s="99">
        <v>3</v>
      </c>
      <c r="F13" s="99">
        <v>2</v>
      </c>
      <c r="G13" s="99">
        <v>1</v>
      </c>
      <c r="H13" s="99">
        <v>0</v>
      </c>
      <c r="I13" s="99">
        <v>0</v>
      </c>
      <c r="J13" s="99">
        <v>2</v>
      </c>
      <c r="K13" s="99">
        <v>3</v>
      </c>
      <c r="L13" s="100">
        <f>E13/D13</f>
        <v>0.27272727272727271</v>
      </c>
      <c r="M13" s="100">
        <f>(F13+(2*G13)+(3*H13)+(4*I13))/D13</f>
        <v>0.36363636363636365</v>
      </c>
      <c r="N13" s="100">
        <f>(E13+P13+Q13)/(C13-R13)</f>
        <v>0.33333333333333331</v>
      </c>
      <c r="O13" s="99">
        <v>4</v>
      </c>
      <c r="P13" s="99">
        <v>1</v>
      </c>
      <c r="Q13" s="145">
        <v>0</v>
      </c>
      <c r="R13" s="99">
        <v>0</v>
      </c>
      <c r="S13" s="145">
        <v>1</v>
      </c>
    </row>
    <row r="14" spans="1:24">
      <c r="A14" s="83" t="s">
        <v>539</v>
      </c>
      <c r="B14" s="99">
        <v>1</v>
      </c>
      <c r="C14" s="99">
        <v>1</v>
      </c>
      <c r="D14" s="99">
        <v>1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99">
        <v>0</v>
      </c>
      <c r="K14" s="99">
        <v>0</v>
      </c>
      <c r="L14" s="100">
        <f>E14/D14</f>
        <v>0</v>
      </c>
      <c r="M14" s="100">
        <f>(F14+(2*G14)+(3*H14)+(4*I14))/D14</f>
        <v>0</v>
      </c>
      <c r="N14" s="100">
        <f>(E14+P14+Q14)/(C14-R14)</f>
        <v>0</v>
      </c>
      <c r="O14" s="99">
        <v>1</v>
      </c>
      <c r="P14" s="99">
        <v>0</v>
      </c>
      <c r="Q14" s="145">
        <v>0</v>
      </c>
      <c r="R14" s="99">
        <v>0</v>
      </c>
      <c r="S14" s="145">
        <v>0</v>
      </c>
    </row>
    <row r="15" spans="1:24">
      <c r="A15" s="83" t="s">
        <v>527</v>
      </c>
      <c r="B15" s="99">
        <v>17</v>
      </c>
      <c r="C15" s="99">
        <v>58</v>
      </c>
      <c r="D15" s="99">
        <v>55</v>
      </c>
      <c r="E15" s="99">
        <v>14</v>
      </c>
      <c r="F15" s="99">
        <v>8</v>
      </c>
      <c r="G15" s="99">
        <v>5</v>
      </c>
      <c r="H15" s="99">
        <v>0</v>
      </c>
      <c r="I15" s="99">
        <v>1</v>
      </c>
      <c r="J15" s="99">
        <v>6</v>
      </c>
      <c r="K15" s="99">
        <v>8</v>
      </c>
      <c r="L15" s="100">
        <f>E15/D15</f>
        <v>0.25454545454545452</v>
      </c>
      <c r="M15" s="100">
        <f>(F15+(2*G15)+(3*H15)+(4*I15))/D15</f>
        <v>0.4</v>
      </c>
      <c r="N15" s="100">
        <f>(E15+P15+Q15)/(C15-R15)</f>
        <v>0.26785714285714285</v>
      </c>
      <c r="O15" s="99">
        <v>8</v>
      </c>
      <c r="P15" s="99">
        <v>1</v>
      </c>
      <c r="Q15" s="145">
        <v>0</v>
      </c>
      <c r="R15" s="99">
        <v>2</v>
      </c>
      <c r="S15" s="145">
        <v>2</v>
      </c>
    </row>
    <row r="16" spans="1:24">
      <c r="A16" s="83" t="s">
        <v>344</v>
      </c>
      <c r="B16" s="111">
        <v>4</v>
      </c>
      <c r="C16" s="111">
        <v>14</v>
      </c>
      <c r="D16" s="111">
        <v>11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1</v>
      </c>
      <c r="K16" s="111">
        <v>0</v>
      </c>
      <c r="L16" s="100">
        <f>E16/D16</f>
        <v>0</v>
      </c>
      <c r="M16" s="100">
        <f>(F16+(2*G16)+(3*H16)+(4*I16))/D16</f>
        <v>0</v>
      </c>
      <c r="N16" s="100">
        <f>(E16+P16+Q16)/(C16-R16)</f>
        <v>0.21428571428571427</v>
      </c>
      <c r="O16" s="111">
        <v>5</v>
      </c>
      <c r="P16" s="111">
        <v>3</v>
      </c>
      <c r="Q16" s="111">
        <v>0</v>
      </c>
      <c r="R16" s="111">
        <v>0</v>
      </c>
      <c r="S16" s="111">
        <v>1</v>
      </c>
    </row>
    <row r="17" spans="1:19">
      <c r="A17" s="149" t="s">
        <v>230</v>
      </c>
      <c r="B17" s="99">
        <v>328</v>
      </c>
      <c r="C17" s="99">
        <v>1303</v>
      </c>
      <c r="D17" s="99">
        <v>1117</v>
      </c>
      <c r="E17" s="99">
        <v>388</v>
      </c>
      <c r="F17" s="99">
        <v>256</v>
      </c>
      <c r="G17" s="99">
        <v>86</v>
      </c>
      <c r="H17" s="99">
        <v>16</v>
      </c>
      <c r="I17" s="99">
        <v>30</v>
      </c>
      <c r="J17" s="99">
        <v>228</v>
      </c>
      <c r="K17" s="99">
        <v>242</v>
      </c>
      <c r="L17" s="100">
        <f>E17/D17</f>
        <v>0.34735899731423453</v>
      </c>
      <c r="M17" s="100">
        <f>(F17+(2*G17)+(3*H17)+(4*I17))/D17</f>
        <v>0.53357206803939128</v>
      </c>
      <c r="N17" s="100">
        <f>(E17+P17+Q17)/(C17-R17)</f>
        <v>0.42879499217527389</v>
      </c>
      <c r="O17" s="99">
        <v>159</v>
      </c>
      <c r="P17" s="99">
        <f>75+19+35+6</f>
        <v>135</v>
      </c>
      <c r="Q17" s="145">
        <f>20+2+3</f>
        <v>25</v>
      </c>
      <c r="R17" s="99">
        <v>25</v>
      </c>
      <c r="S17" s="145">
        <v>18</v>
      </c>
    </row>
    <row r="18" spans="1:19">
      <c r="A18" s="149" t="s">
        <v>305</v>
      </c>
      <c r="B18" s="99">
        <v>28</v>
      </c>
      <c r="C18" s="99">
        <v>61</v>
      </c>
      <c r="D18" s="99">
        <v>46</v>
      </c>
      <c r="E18" s="99">
        <v>7</v>
      </c>
      <c r="F18" s="99">
        <v>6</v>
      </c>
      <c r="G18" s="99">
        <v>1</v>
      </c>
      <c r="H18" s="99">
        <v>0</v>
      </c>
      <c r="I18" s="99">
        <v>0</v>
      </c>
      <c r="J18" s="99">
        <v>7</v>
      </c>
      <c r="K18" s="99">
        <v>4</v>
      </c>
      <c r="L18" s="100">
        <f>E18/D18</f>
        <v>0.15217391304347827</v>
      </c>
      <c r="M18" s="100">
        <f>(F18+(2*G18)+(3*H18)+(4*I18))/D18</f>
        <v>0.17391304347826086</v>
      </c>
      <c r="N18" s="100">
        <f>(E18+P18)/(C18-R18)</f>
        <v>0.32758620689655171</v>
      </c>
      <c r="O18" s="99">
        <v>13</v>
      </c>
      <c r="P18" s="99">
        <v>12</v>
      </c>
      <c r="Q18" s="145" t="s">
        <v>125</v>
      </c>
      <c r="R18" s="99">
        <v>3</v>
      </c>
      <c r="S18" s="145" t="s">
        <v>125</v>
      </c>
    </row>
    <row r="19" spans="1:19">
      <c r="A19" s="149" t="s">
        <v>257</v>
      </c>
      <c r="B19" s="99">
        <v>54</v>
      </c>
      <c r="C19" s="99">
        <v>184</v>
      </c>
      <c r="D19" s="99">
        <v>158</v>
      </c>
      <c r="E19" s="99">
        <v>60</v>
      </c>
      <c r="F19" s="99">
        <v>34</v>
      </c>
      <c r="G19" s="99">
        <v>17</v>
      </c>
      <c r="H19" s="99">
        <v>4</v>
      </c>
      <c r="I19" s="99">
        <v>5</v>
      </c>
      <c r="J19" s="99">
        <v>49</v>
      </c>
      <c r="K19" s="99">
        <v>33</v>
      </c>
      <c r="L19" s="100">
        <f>E19/D19</f>
        <v>0.379746835443038</v>
      </c>
      <c r="M19" s="100">
        <f>(F19+(2*G19)+(3*H19)+(4*I19))/D19</f>
        <v>0.63291139240506333</v>
      </c>
      <c r="N19" s="100">
        <f>(E19+P19)/(C19-R19)</f>
        <v>0.45555555555555555</v>
      </c>
      <c r="O19" s="99">
        <v>17</v>
      </c>
      <c r="P19" s="99">
        <v>22</v>
      </c>
      <c r="Q19" s="145" t="s">
        <v>125</v>
      </c>
      <c r="R19" s="99">
        <v>4</v>
      </c>
      <c r="S19" s="145" t="s">
        <v>125</v>
      </c>
    </row>
    <row r="20" spans="1:19">
      <c r="A20" s="83" t="s">
        <v>389</v>
      </c>
      <c r="B20" s="99">
        <v>1</v>
      </c>
      <c r="C20" s="99">
        <v>1</v>
      </c>
      <c r="D20" s="99">
        <v>1</v>
      </c>
      <c r="E20" s="99">
        <v>0</v>
      </c>
      <c r="F20" s="99">
        <v>0</v>
      </c>
      <c r="G20" s="99">
        <v>0</v>
      </c>
      <c r="H20" s="99">
        <v>0</v>
      </c>
      <c r="I20" s="99">
        <v>0</v>
      </c>
      <c r="J20" s="99">
        <v>0</v>
      </c>
      <c r="K20" s="99">
        <v>0</v>
      </c>
      <c r="L20" s="100">
        <f>E20/D20</f>
        <v>0</v>
      </c>
      <c r="M20" s="100">
        <f>(F20+(2*G20)+(3*H20)+(4*I20))/D20</f>
        <v>0</v>
      </c>
      <c r="N20" s="100">
        <f>(E20+P20+Q20)/(C20-R20)</f>
        <v>0</v>
      </c>
      <c r="O20" s="99">
        <v>0</v>
      </c>
      <c r="P20" s="99">
        <v>0</v>
      </c>
      <c r="Q20" s="145">
        <v>0</v>
      </c>
      <c r="R20" s="99">
        <v>0</v>
      </c>
      <c r="S20" s="145">
        <v>0</v>
      </c>
    </row>
    <row r="21" spans="1:19">
      <c r="A21" s="83" t="s">
        <v>1014</v>
      </c>
      <c r="B21" s="99">
        <v>8</v>
      </c>
      <c r="C21" s="99">
        <v>23</v>
      </c>
      <c r="D21" s="99">
        <v>21</v>
      </c>
      <c r="E21" s="99">
        <v>3</v>
      </c>
      <c r="F21" s="99">
        <v>3</v>
      </c>
      <c r="G21" s="99">
        <v>0</v>
      </c>
      <c r="H21" s="99">
        <v>0</v>
      </c>
      <c r="I21" s="99">
        <v>0</v>
      </c>
      <c r="J21" s="99">
        <v>2</v>
      </c>
      <c r="K21" s="99">
        <v>2</v>
      </c>
      <c r="L21" s="100">
        <f>E21/D21</f>
        <v>0.14285714285714285</v>
      </c>
      <c r="M21" s="100">
        <f>(F21+(2*G21)+(3*H21)+(4*I21))/D21</f>
        <v>0.14285714285714285</v>
      </c>
      <c r="N21" s="100">
        <f>(E21+P21+Q21)/(C21-R21)</f>
        <v>0.18181818181818182</v>
      </c>
      <c r="O21" s="99">
        <v>10</v>
      </c>
      <c r="P21" s="99">
        <v>1</v>
      </c>
      <c r="Q21" s="145">
        <v>0</v>
      </c>
      <c r="R21" s="99">
        <v>1</v>
      </c>
      <c r="S21" s="145">
        <v>0</v>
      </c>
    </row>
    <row r="22" spans="1:19">
      <c r="A22" s="83" t="s">
        <v>642</v>
      </c>
      <c r="B22" s="99">
        <v>2</v>
      </c>
      <c r="C22" s="99">
        <v>3</v>
      </c>
      <c r="D22" s="99">
        <v>3</v>
      </c>
      <c r="E22" s="99">
        <v>1</v>
      </c>
      <c r="F22" s="99">
        <v>0</v>
      </c>
      <c r="G22" s="99">
        <v>1</v>
      </c>
      <c r="H22" s="99">
        <v>0</v>
      </c>
      <c r="I22" s="99">
        <v>0</v>
      </c>
      <c r="J22" s="99">
        <v>1</v>
      </c>
      <c r="K22" s="99">
        <v>0</v>
      </c>
      <c r="L22" s="100">
        <f>E22/D22</f>
        <v>0.33333333333333331</v>
      </c>
      <c r="M22" s="100">
        <f>(F22+(2*G22)+(3*H22)+(4*I22))/D22</f>
        <v>0.66666666666666663</v>
      </c>
      <c r="N22" s="100">
        <f>(E22+P22)/(C22-R22)</f>
        <v>0.33333333333333331</v>
      </c>
      <c r="O22" s="99">
        <v>0</v>
      </c>
      <c r="P22" s="99">
        <v>0</v>
      </c>
      <c r="Q22" s="145">
        <v>0</v>
      </c>
      <c r="R22" s="99">
        <v>0</v>
      </c>
      <c r="S22" s="145">
        <v>0</v>
      </c>
    </row>
    <row r="23" spans="1:19">
      <c r="A23" s="83" t="s">
        <v>758</v>
      </c>
      <c r="B23" s="99">
        <v>50</v>
      </c>
      <c r="C23" s="99">
        <v>173</v>
      </c>
      <c r="D23" s="99">
        <v>157</v>
      </c>
      <c r="E23" s="99">
        <v>46</v>
      </c>
      <c r="F23" s="99">
        <v>39</v>
      </c>
      <c r="G23" s="99">
        <v>7</v>
      </c>
      <c r="H23" s="99">
        <v>0</v>
      </c>
      <c r="I23" s="99">
        <v>0</v>
      </c>
      <c r="J23" s="99">
        <v>22</v>
      </c>
      <c r="K23" s="99">
        <v>31</v>
      </c>
      <c r="L23" s="100">
        <f>E23/D23</f>
        <v>0.2929936305732484</v>
      </c>
      <c r="M23" s="100">
        <f>(F23+(2*G23)+(3*H23)+(4*I23))/D23</f>
        <v>0.33757961783439489</v>
      </c>
      <c r="N23" s="100">
        <f>(E23+P23+Q23)/(C23-R23)</f>
        <v>0.35087719298245612</v>
      </c>
      <c r="O23" s="99">
        <v>27</v>
      </c>
      <c r="P23" s="99">
        <v>10</v>
      </c>
      <c r="Q23" s="145">
        <v>4</v>
      </c>
      <c r="R23" s="99">
        <v>2</v>
      </c>
      <c r="S23" s="145">
        <v>5</v>
      </c>
    </row>
    <row r="24" spans="1:19">
      <c r="A24" s="83" t="s">
        <v>1073</v>
      </c>
      <c r="B24" s="99">
        <v>1</v>
      </c>
      <c r="C24" s="99">
        <v>3</v>
      </c>
      <c r="D24" s="99">
        <v>3</v>
      </c>
      <c r="E24" s="99">
        <v>2</v>
      </c>
      <c r="F24" s="99">
        <v>2</v>
      </c>
      <c r="G24" s="99">
        <v>0</v>
      </c>
      <c r="H24" s="99">
        <v>0</v>
      </c>
      <c r="I24" s="99">
        <v>0</v>
      </c>
      <c r="J24" s="99">
        <v>1</v>
      </c>
      <c r="K24" s="99">
        <v>0</v>
      </c>
      <c r="L24" s="100">
        <f>E24/D24</f>
        <v>0.66666666666666663</v>
      </c>
      <c r="M24" s="100">
        <f>(F24+(2*G24)+(3*H24)+(4*I24))/D24</f>
        <v>0.66666666666666663</v>
      </c>
      <c r="N24" s="100">
        <f>(E24+P24+Q24)/(C24-R24)</f>
        <v>0.66666666666666663</v>
      </c>
      <c r="O24" s="99">
        <v>0</v>
      </c>
      <c r="P24" s="99">
        <v>0</v>
      </c>
      <c r="Q24" s="145">
        <v>0</v>
      </c>
      <c r="R24" s="99">
        <v>0</v>
      </c>
      <c r="S24" s="145">
        <v>1</v>
      </c>
    </row>
    <row r="25" spans="1:19">
      <c r="A25" s="83" t="s">
        <v>556</v>
      </c>
      <c r="B25" s="99">
        <v>99</v>
      </c>
      <c r="C25" s="99">
        <v>356</v>
      </c>
      <c r="D25" s="99">
        <v>286</v>
      </c>
      <c r="E25" s="99">
        <v>85</v>
      </c>
      <c r="F25" s="99">
        <v>66</v>
      </c>
      <c r="G25" s="99">
        <v>15</v>
      </c>
      <c r="H25" s="99">
        <v>0</v>
      </c>
      <c r="I25" s="99">
        <v>4</v>
      </c>
      <c r="J25" s="99">
        <v>47</v>
      </c>
      <c r="K25" s="99">
        <v>49</v>
      </c>
      <c r="L25" s="100">
        <f>E25/D25</f>
        <v>0.29720279720279719</v>
      </c>
      <c r="M25" s="100">
        <f>(F25+(2*G25)+(3*H25)+(4*I25))/D25</f>
        <v>0.39160839160839161</v>
      </c>
      <c r="N25" s="100">
        <f>(E25+P25+Q25)/(C25-R25)</f>
        <v>0.41666666666666669</v>
      </c>
      <c r="O25" s="99">
        <v>77</v>
      </c>
      <c r="P25" s="99">
        <v>49</v>
      </c>
      <c r="Q25" s="145">
        <v>11</v>
      </c>
      <c r="R25" s="99">
        <v>8</v>
      </c>
      <c r="S25" s="145">
        <v>3</v>
      </c>
    </row>
    <row r="26" spans="1:19">
      <c r="A26" s="149" t="s">
        <v>301</v>
      </c>
      <c r="B26" s="99">
        <v>14</v>
      </c>
      <c r="C26" s="99">
        <v>32</v>
      </c>
      <c r="D26" s="99">
        <v>29</v>
      </c>
      <c r="E26" s="99">
        <v>8</v>
      </c>
      <c r="F26" s="99">
        <v>8</v>
      </c>
      <c r="G26" s="99">
        <v>0</v>
      </c>
      <c r="H26" s="99">
        <v>0</v>
      </c>
      <c r="I26" s="99">
        <v>0</v>
      </c>
      <c r="J26" s="99">
        <v>3</v>
      </c>
      <c r="K26" s="99">
        <v>5</v>
      </c>
      <c r="L26" s="100">
        <f>E26/D26</f>
        <v>0.27586206896551724</v>
      </c>
      <c r="M26" s="100">
        <f>(F26+(2*G26)+(3*H26)+(4*I26))/D26</f>
        <v>0.27586206896551724</v>
      </c>
      <c r="N26" s="100">
        <f>(E26+P26)/(C26-R26)</f>
        <v>0.34375</v>
      </c>
      <c r="O26" s="99">
        <v>4</v>
      </c>
      <c r="P26" s="99">
        <v>3</v>
      </c>
      <c r="Q26" s="145" t="s">
        <v>125</v>
      </c>
      <c r="R26" s="99">
        <v>0</v>
      </c>
      <c r="S26" s="145" t="s">
        <v>125</v>
      </c>
    </row>
    <row r="27" spans="1:19">
      <c r="A27" s="83" t="s">
        <v>1080</v>
      </c>
      <c r="B27" s="99">
        <v>8</v>
      </c>
      <c r="C27" s="99">
        <v>21</v>
      </c>
      <c r="D27" s="99">
        <v>17</v>
      </c>
      <c r="E27" s="99">
        <v>9</v>
      </c>
      <c r="F27" s="99">
        <v>8</v>
      </c>
      <c r="G27" s="99">
        <v>1</v>
      </c>
      <c r="H27" s="99">
        <v>0</v>
      </c>
      <c r="I27" s="99">
        <v>0</v>
      </c>
      <c r="J27" s="99">
        <v>2</v>
      </c>
      <c r="K27" s="99">
        <v>1</v>
      </c>
      <c r="L27" s="100">
        <f>E27/D27</f>
        <v>0.52941176470588236</v>
      </c>
      <c r="M27" s="100">
        <f>(F27+(2*G27)+(3*H27)+(4*I27))/D27</f>
        <v>0.58823529411764708</v>
      </c>
      <c r="N27" s="100">
        <f>(E27+P27+Q27)/(C27-R27)</f>
        <v>0.61904761904761907</v>
      </c>
      <c r="O27" s="99">
        <v>2</v>
      </c>
      <c r="P27" s="99">
        <v>4</v>
      </c>
      <c r="Q27" s="145">
        <v>0</v>
      </c>
      <c r="R27" s="99">
        <v>0</v>
      </c>
      <c r="S27" s="145">
        <v>0</v>
      </c>
    </row>
    <row r="28" spans="1:19">
      <c r="A28" s="83" t="s">
        <v>1020</v>
      </c>
      <c r="B28" s="99">
        <v>2</v>
      </c>
      <c r="C28" s="99">
        <v>6</v>
      </c>
      <c r="D28" s="99">
        <v>5</v>
      </c>
      <c r="E28" s="99">
        <v>0</v>
      </c>
      <c r="F28" s="99">
        <v>0</v>
      </c>
      <c r="G28" s="99">
        <v>0</v>
      </c>
      <c r="H28" s="99">
        <v>0</v>
      </c>
      <c r="I28" s="99">
        <v>0</v>
      </c>
      <c r="J28" s="99">
        <v>1</v>
      </c>
      <c r="K28" s="99">
        <v>1</v>
      </c>
      <c r="L28" s="100">
        <f>E28/D28</f>
        <v>0</v>
      </c>
      <c r="M28" s="100">
        <f>(F28+(2*G28)+(3*H28)+(4*I28))/D28</f>
        <v>0</v>
      </c>
      <c r="N28" s="100">
        <f>(E28+P28+Q28)/(C28-R28)</f>
        <v>0.16666666666666666</v>
      </c>
      <c r="O28" s="99">
        <v>2</v>
      </c>
      <c r="P28" s="99">
        <v>1</v>
      </c>
      <c r="Q28" s="145">
        <v>0</v>
      </c>
      <c r="R28" s="99">
        <v>0</v>
      </c>
      <c r="S28" s="145">
        <v>0</v>
      </c>
    </row>
    <row r="29" spans="1:19">
      <c r="A29" s="83" t="s">
        <v>380</v>
      </c>
      <c r="B29" s="99">
        <v>2</v>
      </c>
      <c r="C29" s="99">
        <v>4</v>
      </c>
      <c r="D29" s="99">
        <v>3</v>
      </c>
      <c r="E29" s="99">
        <v>0</v>
      </c>
      <c r="F29" s="99">
        <v>0</v>
      </c>
      <c r="G29" s="99">
        <v>0</v>
      </c>
      <c r="H29" s="99">
        <v>0</v>
      </c>
      <c r="I29" s="99">
        <v>0</v>
      </c>
      <c r="J29" s="99">
        <v>0</v>
      </c>
      <c r="K29" s="99">
        <v>0</v>
      </c>
      <c r="L29" s="100">
        <f>E29/D29</f>
        <v>0</v>
      </c>
      <c r="M29" s="100">
        <f>(F29+(2*G29)+(3*H29)+(4*I29))/D29</f>
        <v>0</v>
      </c>
      <c r="N29" s="100">
        <f>(E29+P29+Q29)/(C29-R29)</f>
        <v>0.25</v>
      </c>
      <c r="O29" s="99">
        <v>2</v>
      </c>
      <c r="P29" s="99">
        <v>0</v>
      </c>
      <c r="Q29" s="145">
        <v>1</v>
      </c>
      <c r="R29" s="99">
        <v>0</v>
      </c>
      <c r="S29" s="145">
        <v>0</v>
      </c>
    </row>
    <row r="30" spans="1:19">
      <c r="A30" s="149" t="s">
        <v>265</v>
      </c>
      <c r="B30" s="99">
        <v>48</v>
      </c>
      <c r="C30" s="99">
        <v>170</v>
      </c>
      <c r="D30" s="99">
        <v>150</v>
      </c>
      <c r="E30" s="99">
        <v>34</v>
      </c>
      <c r="F30" s="99">
        <v>26</v>
      </c>
      <c r="G30" s="99">
        <v>7</v>
      </c>
      <c r="H30" s="99">
        <v>1</v>
      </c>
      <c r="I30" s="99">
        <v>0</v>
      </c>
      <c r="J30" s="99">
        <v>16</v>
      </c>
      <c r="K30" s="99">
        <v>16</v>
      </c>
      <c r="L30" s="100">
        <f>E30/D30</f>
        <v>0.22666666666666666</v>
      </c>
      <c r="M30" s="100">
        <f>(F30+(2*G30)+(3*H30)+(4*I30))/D30</f>
        <v>0.28666666666666668</v>
      </c>
      <c r="N30" s="100">
        <f>(E30+P30+Q30)/(C30-R30)</f>
        <v>0.30538922155688625</v>
      </c>
      <c r="O30" s="99">
        <v>29</v>
      </c>
      <c r="P30" s="99">
        <v>14</v>
      </c>
      <c r="Q30" s="145">
        <v>3</v>
      </c>
      <c r="R30" s="99">
        <v>3</v>
      </c>
      <c r="S30" s="145">
        <v>5</v>
      </c>
    </row>
    <row r="31" spans="1:19">
      <c r="A31" s="149" t="s">
        <v>337</v>
      </c>
      <c r="B31" s="99">
        <v>16</v>
      </c>
      <c r="C31" s="99">
        <v>2</v>
      </c>
      <c r="D31" s="99">
        <v>1</v>
      </c>
      <c r="E31" s="99">
        <v>0</v>
      </c>
      <c r="F31" s="99">
        <v>0</v>
      </c>
      <c r="G31" s="99">
        <v>0</v>
      </c>
      <c r="H31" s="99">
        <v>0</v>
      </c>
      <c r="I31" s="99">
        <v>0</v>
      </c>
      <c r="J31" s="99">
        <v>1</v>
      </c>
      <c r="K31" s="99">
        <v>0</v>
      </c>
      <c r="L31" s="100">
        <f>E31/D31</f>
        <v>0</v>
      </c>
      <c r="M31" s="100">
        <f>(F31+(2*G31)+(3*H31)+(4*I31))/D31</f>
        <v>0</v>
      </c>
      <c r="N31" s="100">
        <v>0</v>
      </c>
      <c r="O31" s="99">
        <v>1</v>
      </c>
      <c r="P31" s="99">
        <v>1</v>
      </c>
      <c r="Q31" s="145" t="s">
        <v>125</v>
      </c>
      <c r="R31" s="99">
        <v>0</v>
      </c>
      <c r="S31" s="145" t="s">
        <v>125</v>
      </c>
    </row>
    <row r="32" spans="1:19">
      <c r="A32" s="83" t="s">
        <v>731</v>
      </c>
      <c r="B32" s="99">
        <v>141</v>
      </c>
      <c r="C32" s="99">
        <v>509</v>
      </c>
      <c r="D32" s="99">
        <v>405</v>
      </c>
      <c r="E32" s="99">
        <v>120</v>
      </c>
      <c r="F32" s="99">
        <v>88</v>
      </c>
      <c r="G32" s="99">
        <v>27</v>
      </c>
      <c r="H32" s="99">
        <v>1</v>
      </c>
      <c r="I32" s="99">
        <v>4</v>
      </c>
      <c r="J32" s="99">
        <v>100</v>
      </c>
      <c r="K32" s="99">
        <v>66</v>
      </c>
      <c r="L32" s="100">
        <f>E32/D32</f>
        <v>0.29629629629629628</v>
      </c>
      <c r="M32" s="100">
        <f>(F32+(2*G32)+(3*H32)+(4*I32))/D32</f>
        <v>0.39753086419753086</v>
      </c>
      <c r="N32" s="100">
        <f>(E32+P32+Q32)/(C32-R32)</f>
        <v>0.42885771543086171</v>
      </c>
      <c r="O32" s="99">
        <v>79</v>
      </c>
      <c r="P32" s="99">
        <v>86</v>
      </c>
      <c r="Q32" s="145">
        <v>8</v>
      </c>
      <c r="R32" s="99">
        <v>10</v>
      </c>
      <c r="S32" s="145">
        <v>27</v>
      </c>
    </row>
    <row r="33" spans="1:19">
      <c r="A33" s="83" t="s">
        <v>1081</v>
      </c>
      <c r="B33" s="99">
        <v>1</v>
      </c>
      <c r="C33" s="99">
        <v>4</v>
      </c>
      <c r="D33" s="99">
        <v>4</v>
      </c>
      <c r="E33" s="99">
        <v>2</v>
      </c>
      <c r="F33" s="99">
        <v>2</v>
      </c>
      <c r="G33" s="99">
        <v>0</v>
      </c>
      <c r="H33" s="99">
        <v>0</v>
      </c>
      <c r="I33" s="99">
        <v>0</v>
      </c>
      <c r="J33" s="99">
        <v>0</v>
      </c>
      <c r="K33" s="99">
        <v>1</v>
      </c>
      <c r="L33" s="100">
        <f>E33/D33</f>
        <v>0.5</v>
      </c>
      <c r="M33" s="100">
        <f>(F33+(2*G33)+(3*H33)+(4*I33))/D33</f>
        <v>0.5</v>
      </c>
      <c r="N33" s="100">
        <f>(E33+P33+Q33)/(C33-R33)</f>
        <v>0.5</v>
      </c>
      <c r="O33" s="99">
        <v>0</v>
      </c>
      <c r="P33" s="99">
        <v>0</v>
      </c>
      <c r="Q33" s="145">
        <v>0</v>
      </c>
      <c r="R33" s="99">
        <v>0</v>
      </c>
      <c r="S33" s="145">
        <v>0</v>
      </c>
    </row>
    <row r="34" spans="1:19">
      <c r="A34" s="83" t="s">
        <v>211</v>
      </c>
      <c r="B34" s="99">
        <v>67</v>
      </c>
      <c r="C34" s="99">
        <v>258</v>
      </c>
      <c r="D34" s="99">
        <v>205</v>
      </c>
      <c r="E34" s="99">
        <v>57</v>
      </c>
      <c r="F34" s="99">
        <v>49</v>
      </c>
      <c r="G34" s="99">
        <v>5</v>
      </c>
      <c r="H34" s="99">
        <v>3</v>
      </c>
      <c r="I34" s="99">
        <v>0</v>
      </c>
      <c r="J34" s="99">
        <v>44</v>
      </c>
      <c r="K34" s="99">
        <v>15</v>
      </c>
      <c r="L34" s="100">
        <f>E34/D34</f>
        <v>0.2780487804878049</v>
      </c>
      <c r="M34" s="100">
        <f>(F34+(2*G34)+(3*H34)+(4*I34))/D34</f>
        <v>0.33170731707317075</v>
      </c>
      <c r="N34" s="100">
        <f>(E34+P34+Q34)/(C34-R34)</f>
        <v>0.40400000000000003</v>
      </c>
      <c r="O34" s="99">
        <v>35</v>
      </c>
      <c r="P34" s="99">
        <v>38</v>
      </c>
      <c r="Q34" s="145">
        <v>6</v>
      </c>
      <c r="R34" s="99">
        <v>8</v>
      </c>
      <c r="S34" s="145">
        <v>11</v>
      </c>
    </row>
    <row r="35" spans="1:19">
      <c r="A35" s="149" t="s">
        <v>259</v>
      </c>
      <c r="B35" s="99">
        <v>79</v>
      </c>
      <c r="C35" s="99">
        <v>218</v>
      </c>
      <c r="D35" s="99">
        <v>183</v>
      </c>
      <c r="E35" s="99">
        <v>57</v>
      </c>
      <c r="F35" s="99">
        <v>51</v>
      </c>
      <c r="G35" s="99">
        <v>5</v>
      </c>
      <c r="H35" s="99">
        <v>1</v>
      </c>
      <c r="I35" s="99">
        <v>0</v>
      </c>
      <c r="J35" s="99">
        <v>39</v>
      </c>
      <c r="K35" s="99">
        <v>27</v>
      </c>
      <c r="L35" s="100">
        <f>E35/D35</f>
        <v>0.31147540983606559</v>
      </c>
      <c r="M35" s="100">
        <f>(F35+(2*G35)+(3*H35)+(4*I35))/D35</f>
        <v>0.34972677595628415</v>
      </c>
      <c r="N35" s="100">
        <f>(E35+P35+Q35)/(C35-R35)</f>
        <v>0.3923444976076555</v>
      </c>
      <c r="O35" s="99">
        <f>9+12</f>
        <v>21</v>
      </c>
      <c r="P35" s="99">
        <f>7+14</f>
        <v>21</v>
      </c>
      <c r="Q35" s="145">
        <v>4</v>
      </c>
      <c r="R35" s="99">
        <v>9</v>
      </c>
      <c r="S35" s="145">
        <v>5</v>
      </c>
    </row>
    <row r="36" spans="1:19">
      <c r="A36" s="83" t="s">
        <v>729</v>
      </c>
      <c r="B36" s="99">
        <v>17</v>
      </c>
      <c r="C36" s="99">
        <v>37</v>
      </c>
      <c r="D36" s="99">
        <v>29</v>
      </c>
      <c r="E36" s="99">
        <v>9</v>
      </c>
      <c r="F36" s="99">
        <v>8</v>
      </c>
      <c r="G36" s="99">
        <v>1</v>
      </c>
      <c r="H36" s="99">
        <v>0</v>
      </c>
      <c r="I36" s="99">
        <v>0</v>
      </c>
      <c r="J36" s="99">
        <v>8</v>
      </c>
      <c r="K36" s="99">
        <v>4</v>
      </c>
      <c r="L36" s="100">
        <f>E36/D36</f>
        <v>0.31034482758620691</v>
      </c>
      <c r="M36" s="100">
        <f>(F36+(2*G36)+(3*H36)+(4*I36))/D36</f>
        <v>0.34482758620689657</v>
      </c>
      <c r="N36" s="100">
        <f>(E36+P36+Q36)/(C36-R36)</f>
        <v>0.42857142857142855</v>
      </c>
      <c r="O36" s="99">
        <v>7</v>
      </c>
      <c r="P36" s="99">
        <v>6</v>
      </c>
      <c r="Q36" s="145">
        <v>0</v>
      </c>
      <c r="R36" s="99">
        <v>2</v>
      </c>
      <c r="S36" s="145">
        <v>4</v>
      </c>
    </row>
    <row r="37" spans="1:19">
      <c r="A37" s="83" t="s">
        <v>289</v>
      </c>
      <c r="B37" s="111">
        <v>20</v>
      </c>
      <c r="C37" s="111">
        <v>78</v>
      </c>
      <c r="D37" s="111">
        <v>59</v>
      </c>
      <c r="E37" s="111">
        <v>14</v>
      </c>
      <c r="F37" s="111">
        <v>11</v>
      </c>
      <c r="G37" s="111">
        <v>2</v>
      </c>
      <c r="H37" s="111">
        <v>1</v>
      </c>
      <c r="I37" s="111">
        <v>0</v>
      </c>
      <c r="J37" s="111">
        <v>9</v>
      </c>
      <c r="K37" s="111">
        <v>8</v>
      </c>
      <c r="L37" s="100">
        <f>E37/D37</f>
        <v>0.23728813559322035</v>
      </c>
      <c r="M37" s="100">
        <f>(F37+(2*G37)+(3*H37)+(4*I37))/D37</f>
        <v>0.30508474576271188</v>
      </c>
      <c r="N37" s="100">
        <f>(E37+P37+Q37)/(C37-R37)</f>
        <v>0.40789473684210525</v>
      </c>
      <c r="O37" s="111">
        <v>12</v>
      </c>
      <c r="P37" s="111">
        <v>17</v>
      </c>
      <c r="Q37" s="111">
        <v>0</v>
      </c>
      <c r="R37" s="111">
        <v>2</v>
      </c>
      <c r="S37" s="111">
        <v>4</v>
      </c>
    </row>
    <row r="38" spans="1:19">
      <c r="A38" s="83" t="s">
        <v>381</v>
      </c>
      <c r="B38" s="99">
        <v>81</v>
      </c>
      <c r="C38" s="99">
        <v>271</v>
      </c>
      <c r="D38" s="99">
        <v>232</v>
      </c>
      <c r="E38" s="99">
        <v>74</v>
      </c>
      <c r="F38" s="99">
        <v>49</v>
      </c>
      <c r="G38" s="99">
        <v>17</v>
      </c>
      <c r="H38" s="99">
        <v>1</v>
      </c>
      <c r="I38" s="99">
        <v>5</v>
      </c>
      <c r="J38" s="99">
        <v>40</v>
      </c>
      <c r="K38" s="99">
        <v>51</v>
      </c>
      <c r="L38" s="100">
        <f>E38/D38</f>
        <v>0.31896551724137934</v>
      </c>
      <c r="M38" s="100">
        <f>(F38+(2*G38)+(3*H38)+(4*I38))/D38</f>
        <v>0.45689655172413796</v>
      </c>
      <c r="N38" s="100">
        <f>(E38+P38+Q38)/(C38-R38)</f>
        <v>0.39245283018867927</v>
      </c>
      <c r="O38" s="99">
        <v>35</v>
      </c>
      <c r="P38" s="99">
        <v>27</v>
      </c>
      <c r="Q38" s="145">
        <v>3</v>
      </c>
      <c r="R38" s="99">
        <v>6</v>
      </c>
      <c r="S38" s="145">
        <v>6</v>
      </c>
    </row>
    <row r="39" spans="1:19">
      <c r="A39" s="83" t="s">
        <v>390</v>
      </c>
      <c r="B39" s="99">
        <v>69</v>
      </c>
      <c r="C39" s="99">
        <v>209</v>
      </c>
      <c r="D39" s="99">
        <v>191</v>
      </c>
      <c r="E39" s="99">
        <v>55</v>
      </c>
      <c r="F39" s="99">
        <v>41</v>
      </c>
      <c r="G39" s="99">
        <v>10</v>
      </c>
      <c r="H39" s="99">
        <v>2</v>
      </c>
      <c r="I39" s="99">
        <v>2</v>
      </c>
      <c r="J39" s="99">
        <v>23</v>
      </c>
      <c r="K39" s="99">
        <v>30</v>
      </c>
      <c r="L39" s="100">
        <f>E39/D39</f>
        <v>0.2879581151832461</v>
      </c>
      <c r="M39" s="100">
        <f>(F39+(2*G39)+(3*H39)+(4*I39))/D39</f>
        <v>0.39267015706806285</v>
      </c>
      <c r="N39" s="100">
        <f>(E39+P39+Q39)/(C39-R39)</f>
        <v>0.34615384615384615</v>
      </c>
      <c r="O39" s="99">
        <v>31</v>
      </c>
      <c r="P39" s="99">
        <v>12</v>
      </c>
      <c r="Q39" s="145">
        <v>5</v>
      </c>
      <c r="R39" s="99">
        <v>1</v>
      </c>
      <c r="S39" s="145">
        <v>4</v>
      </c>
    </row>
    <row r="40" spans="1:19">
      <c r="A40" s="149" t="s">
        <v>241</v>
      </c>
      <c r="B40" s="99">
        <v>97</v>
      </c>
      <c r="C40" s="99">
        <v>385</v>
      </c>
      <c r="D40" s="99">
        <v>297</v>
      </c>
      <c r="E40" s="99">
        <v>106</v>
      </c>
      <c r="F40" s="99">
        <v>75</v>
      </c>
      <c r="G40" s="99">
        <v>20</v>
      </c>
      <c r="H40" s="99">
        <v>1</v>
      </c>
      <c r="I40" s="99">
        <v>10</v>
      </c>
      <c r="J40" s="99">
        <v>68</v>
      </c>
      <c r="K40" s="99">
        <v>79</v>
      </c>
      <c r="L40" s="100">
        <f>E40/D40</f>
        <v>0.35690235690235689</v>
      </c>
      <c r="M40" s="100">
        <f>(F40+(2*G40)+(3*H40)+(4*I40))/D40</f>
        <v>0.53198653198653201</v>
      </c>
      <c r="N40" s="100">
        <f>(E40+P40+Q40)/(C40-R40)</f>
        <v>0.48936170212765956</v>
      </c>
      <c r="O40" s="99">
        <v>40</v>
      </c>
      <c r="P40" s="99">
        <v>76</v>
      </c>
      <c r="Q40" s="145">
        <v>2</v>
      </c>
      <c r="R40" s="99">
        <v>9</v>
      </c>
      <c r="S40" s="145">
        <v>1</v>
      </c>
    </row>
    <row r="41" spans="1:19">
      <c r="A41" s="83" t="s">
        <v>393</v>
      </c>
      <c r="B41" s="99">
        <v>37</v>
      </c>
      <c r="C41" s="99">
        <v>135</v>
      </c>
      <c r="D41" s="99">
        <v>119</v>
      </c>
      <c r="E41" s="99">
        <v>40</v>
      </c>
      <c r="F41" s="99">
        <v>35</v>
      </c>
      <c r="G41" s="99">
        <v>5</v>
      </c>
      <c r="H41" s="99">
        <v>0</v>
      </c>
      <c r="I41" s="99">
        <v>0</v>
      </c>
      <c r="J41" s="99">
        <v>21</v>
      </c>
      <c r="K41" s="99">
        <v>16</v>
      </c>
      <c r="L41" s="100">
        <f>E41/D41</f>
        <v>0.33613445378151263</v>
      </c>
      <c r="M41" s="100">
        <f>(F41+(2*G41)+(3*H41)+(4*I41))/D41</f>
        <v>0.37815126050420167</v>
      </c>
      <c r="N41" s="100">
        <f>(E41+P41+Q41)/(C41-R41)</f>
        <v>0.40151515151515149</v>
      </c>
      <c r="O41" s="99">
        <v>11</v>
      </c>
      <c r="P41" s="99">
        <v>11</v>
      </c>
      <c r="Q41" s="145">
        <v>2</v>
      </c>
      <c r="R41" s="99">
        <v>3</v>
      </c>
      <c r="S41" s="145">
        <v>4</v>
      </c>
    </row>
    <row r="42" spans="1:19">
      <c r="A42" s="83" t="s">
        <v>773</v>
      </c>
      <c r="B42" s="99">
        <v>9</v>
      </c>
      <c r="C42" s="99">
        <v>33</v>
      </c>
      <c r="D42" s="99">
        <v>28</v>
      </c>
      <c r="E42" s="99">
        <v>4</v>
      </c>
      <c r="F42" s="99">
        <v>4</v>
      </c>
      <c r="G42" s="99">
        <v>0</v>
      </c>
      <c r="H42" s="99">
        <v>0</v>
      </c>
      <c r="I42" s="99">
        <v>0</v>
      </c>
      <c r="J42" s="99">
        <v>7</v>
      </c>
      <c r="K42" s="99">
        <v>4</v>
      </c>
      <c r="L42" s="100">
        <f>E42/D42</f>
        <v>0.14285714285714285</v>
      </c>
      <c r="M42" s="100">
        <f>(F42+(2*G42)+(3*H42)+(4*I42))/D42</f>
        <v>0.14285714285714285</v>
      </c>
      <c r="N42" s="100">
        <f>(E42+P42)/(C42-R42)</f>
        <v>0.21212121212121213</v>
      </c>
      <c r="O42" s="99">
        <v>9</v>
      </c>
      <c r="P42" s="99">
        <v>3</v>
      </c>
      <c r="Q42" s="145">
        <v>2</v>
      </c>
      <c r="R42" s="99">
        <v>0</v>
      </c>
      <c r="S42" s="145">
        <v>0</v>
      </c>
    </row>
    <row r="43" spans="1:19">
      <c r="A43" s="83" t="s">
        <v>777</v>
      </c>
      <c r="B43" s="99">
        <v>61</v>
      </c>
      <c r="C43" s="99">
        <v>199</v>
      </c>
      <c r="D43" s="99">
        <v>147</v>
      </c>
      <c r="E43" s="99">
        <v>29</v>
      </c>
      <c r="F43" s="99">
        <v>25</v>
      </c>
      <c r="G43" s="99">
        <v>3</v>
      </c>
      <c r="H43" s="99">
        <v>0</v>
      </c>
      <c r="I43" s="99">
        <v>1</v>
      </c>
      <c r="J43" s="99">
        <v>24</v>
      </c>
      <c r="K43" s="99">
        <v>25</v>
      </c>
      <c r="L43" s="100">
        <f>E43/D43</f>
        <v>0.19727891156462585</v>
      </c>
      <c r="M43" s="100">
        <f>(F43+(2*G43)+(3*H43)+(4*I43))/D43</f>
        <v>0.23809523809523808</v>
      </c>
      <c r="N43" s="100">
        <f>(E43+P43)/(C43-R43)</f>
        <v>0.36548223350253806</v>
      </c>
      <c r="O43" s="99">
        <v>28</v>
      </c>
      <c r="P43" s="99">
        <v>43</v>
      </c>
      <c r="Q43" s="145">
        <v>7</v>
      </c>
      <c r="R43" s="99">
        <v>2</v>
      </c>
      <c r="S43" s="145">
        <v>2</v>
      </c>
    </row>
    <row r="44" spans="1:19">
      <c r="A44" s="149" t="s">
        <v>348</v>
      </c>
      <c r="B44" s="99">
        <v>6</v>
      </c>
      <c r="C44" s="99">
        <v>4</v>
      </c>
      <c r="D44" s="99">
        <v>4</v>
      </c>
      <c r="E44" s="99">
        <v>0</v>
      </c>
      <c r="F44" s="99">
        <v>0</v>
      </c>
      <c r="G44" s="99">
        <v>0</v>
      </c>
      <c r="H44" s="99">
        <v>0</v>
      </c>
      <c r="I44" s="99">
        <v>0</v>
      </c>
      <c r="J44" s="99">
        <v>0</v>
      </c>
      <c r="K44" s="99">
        <v>0</v>
      </c>
      <c r="L44" s="100">
        <f>E44/D44</f>
        <v>0</v>
      </c>
      <c r="M44" s="100">
        <f>(F44+(2*G44)+(3*H44)+(4*I44))/D44</f>
        <v>0</v>
      </c>
      <c r="N44" s="100">
        <f>(E44+P44+Q44)/(C44-R44)</f>
        <v>0</v>
      </c>
      <c r="O44" s="99">
        <v>0</v>
      </c>
      <c r="P44" s="99">
        <v>0</v>
      </c>
      <c r="Q44" s="145">
        <v>0</v>
      </c>
      <c r="R44" s="99">
        <v>0</v>
      </c>
      <c r="S44" s="145">
        <v>0</v>
      </c>
    </row>
    <row r="45" spans="1:19">
      <c r="A45" s="83" t="s">
        <v>540</v>
      </c>
      <c r="B45" s="99">
        <v>76</v>
      </c>
      <c r="C45" s="99">
        <v>258</v>
      </c>
      <c r="D45" s="99">
        <v>237</v>
      </c>
      <c r="E45" s="99">
        <v>73</v>
      </c>
      <c r="F45" s="99">
        <v>55</v>
      </c>
      <c r="G45" s="99">
        <v>13</v>
      </c>
      <c r="H45" s="99">
        <v>2</v>
      </c>
      <c r="I45" s="99">
        <v>3</v>
      </c>
      <c r="J45" s="99">
        <v>34</v>
      </c>
      <c r="K45" s="99">
        <v>37</v>
      </c>
      <c r="L45" s="100">
        <f>E45/D45</f>
        <v>0.30801687763713081</v>
      </c>
      <c r="M45" s="100">
        <f>(F45+(2*G45)+(3*H45)+(4*I45))/D45</f>
        <v>0.41772151898734178</v>
      </c>
      <c r="N45" s="100">
        <f>(E45+P45+Q45)/(C45-R45)</f>
        <v>0.34661354581673309</v>
      </c>
      <c r="O45" s="99">
        <v>49</v>
      </c>
      <c r="P45" s="99">
        <v>12</v>
      </c>
      <c r="Q45" s="145">
        <v>2</v>
      </c>
      <c r="R45" s="99">
        <v>7</v>
      </c>
      <c r="S45" s="145">
        <v>3</v>
      </c>
    </row>
    <row r="46" spans="1:19">
      <c r="A46" s="149" t="s">
        <v>304</v>
      </c>
      <c r="B46" s="99">
        <v>107</v>
      </c>
      <c r="C46" s="99">
        <v>75</v>
      </c>
      <c r="D46" s="99">
        <v>63</v>
      </c>
      <c r="E46" s="99">
        <v>17</v>
      </c>
      <c r="F46" s="99">
        <v>16</v>
      </c>
      <c r="G46" s="99">
        <v>1</v>
      </c>
      <c r="H46" s="99">
        <v>0</v>
      </c>
      <c r="I46" s="99">
        <v>0</v>
      </c>
      <c r="J46" s="99">
        <v>8</v>
      </c>
      <c r="K46" s="99">
        <v>6</v>
      </c>
      <c r="L46" s="100">
        <f>E46/D46</f>
        <v>0.26984126984126983</v>
      </c>
      <c r="M46" s="100">
        <f>(F46+(2*G46)+(3*H46)+(4*I46))/D46</f>
        <v>0.2857142857142857</v>
      </c>
      <c r="N46" s="100">
        <f>(E46+P46+Q46)/(C46-R46)</f>
        <v>0.36986301369863012</v>
      </c>
      <c r="O46" s="99">
        <v>22</v>
      </c>
      <c r="P46" s="99">
        <v>7</v>
      </c>
      <c r="Q46" s="145">
        <v>3</v>
      </c>
      <c r="R46" s="99">
        <v>2</v>
      </c>
      <c r="S46" s="145">
        <v>0</v>
      </c>
    </row>
    <row r="47" spans="1:19">
      <c r="A47" s="83" t="s">
        <v>766</v>
      </c>
      <c r="B47" s="99">
        <v>10</v>
      </c>
      <c r="C47" s="99">
        <v>27</v>
      </c>
      <c r="D47" s="99">
        <v>23</v>
      </c>
      <c r="E47" s="99">
        <v>3</v>
      </c>
      <c r="F47" s="99">
        <v>3</v>
      </c>
      <c r="G47" s="99">
        <v>0</v>
      </c>
      <c r="H47" s="99">
        <v>0</v>
      </c>
      <c r="I47" s="99">
        <v>0</v>
      </c>
      <c r="J47" s="99">
        <v>2</v>
      </c>
      <c r="K47" s="99">
        <v>3</v>
      </c>
      <c r="L47" s="100">
        <f>E47/D47</f>
        <v>0.13043478260869565</v>
      </c>
      <c r="M47" s="100">
        <f>(F47+(2*G47)+(3*H47)+(4*I47))/D47</f>
        <v>0.13043478260869565</v>
      </c>
      <c r="N47" s="100">
        <f>(E47+P47+Q47)/(C47-R47)</f>
        <v>0.23076923076923078</v>
      </c>
      <c r="O47" s="99">
        <v>8</v>
      </c>
      <c r="P47" s="99">
        <v>3</v>
      </c>
      <c r="Q47" s="145">
        <v>0</v>
      </c>
      <c r="R47" s="99">
        <v>1</v>
      </c>
      <c r="S47" s="145">
        <v>1</v>
      </c>
    </row>
    <row r="48" spans="1:19">
      <c r="A48" s="83" t="s">
        <v>214</v>
      </c>
      <c r="B48" s="99">
        <v>56</v>
      </c>
      <c r="C48" s="145">
        <v>190</v>
      </c>
      <c r="D48" s="99">
        <v>165</v>
      </c>
      <c r="E48" s="99">
        <v>40</v>
      </c>
      <c r="F48" s="99">
        <v>31</v>
      </c>
      <c r="G48" s="99">
        <v>8</v>
      </c>
      <c r="H48" s="99">
        <v>1</v>
      </c>
      <c r="I48" s="99">
        <v>0</v>
      </c>
      <c r="J48" s="99">
        <v>27</v>
      </c>
      <c r="K48" s="99">
        <v>15</v>
      </c>
      <c r="L48" s="100">
        <f>E48/D48</f>
        <v>0.24242424242424243</v>
      </c>
      <c r="M48" s="100">
        <f>(F48+(2*G48)+(3*H48)+(4*I48))/D48</f>
        <v>0.30303030303030304</v>
      </c>
      <c r="N48" s="100">
        <f>(E48+P48+Q48)/(C48-R48)</f>
        <v>0.31016042780748665</v>
      </c>
      <c r="O48" s="99">
        <v>16</v>
      </c>
      <c r="P48" s="99">
        <v>18</v>
      </c>
      <c r="Q48" s="99">
        <v>0</v>
      </c>
      <c r="R48" s="145">
        <v>3</v>
      </c>
      <c r="S48" s="99">
        <v>4</v>
      </c>
    </row>
    <row r="49" spans="1:19">
      <c r="A49" s="149" t="s">
        <v>282</v>
      </c>
      <c r="B49" s="99">
        <v>31</v>
      </c>
      <c r="C49" s="99">
        <v>95</v>
      </c>
      <c r="D49" s="99">
        <v>85</v>
      </c>
      <c r="E49" s="99">
        <v>18</v>
      </c>
      <c r="F49" s="99">
        <v>15</v>
      </c>
      <c r="G49" s="99">
        <v>2</v>
      </c>
      <c r="H49" s="99">
        <v>1</v>
      </c>
      <c r="I49" s="99">
        <v>0</v>
      </c>
      <c r="J49" s="99">
        <v>13</v>
      </c>
      <c r="K49" s="99">
        <v>8</v>
      </c>
      <c r="L49" s="100">
        <f>E49/D49</f>
        <v>0.21176470588235294</v>
      </c>
      <c r="M49" s="100">
        <f>(F49+(2*G49)+(3*H49)+(4*I49))/D49</f>
        <v>0.25882352941176473</v>
      </c>
      <c r="N49" s="100">
        <f>(E49+P49+Q49)/(C49-R49)</f>
        <v>0.28723404255319152</v>
      </c>
      <c r="O49" s="99">
        <v>13</v>
      </c>
      <c r="P49" s="99">
        <v>5</v>
      </c>
      <c r="Q49" s="145">
        <v>4</v>
      </c>
      <c r="R49" s="99">
        <v>1</v>
      </c>
      <c r="S49" s="145">
        <v>2</v>
      </c>
    </row>
    <row r="50" spans="1:19">
      <c r="A50" s="149" t="s">
        <v>311</v>
      </c>
      <c r="B50" s="99">
        <v>67</v>
      </c>
      <c r="C50" s="99">
        <v>42</v>
      </c>
      <c r="D50" s="99">
        <v>35</v>
      </c>
      <c r="E50" s="99">
        <v>6</v>
      </c>
      <c r="F50" s="99">
        <v>6</v>
      </c>
      <c r="G50" s="99">
        <v>0</v>
      </c>
      <c r="H50" s="99">
        <v>0</v>
      </c>
      <c r="I50" s="99">
        <v>0</v>
      </c>
      <c r="J50" s="99">
        <v>9</v>
      </c>
      <c r="K50" s="99">
        <v>2</v>
      </c>
      <c r="L50" s="100">
        <f>E50/D50</f>
        <v>0.17142857142857143</v>
      </c>
      <c r="M50" s="100">
        <f>(F50+(2*G50)+(3*H50)+(4*I50))/D50</f>
        <v>0.17142857142857143</v>
      </c>
      <c r="N50" s="100">
        <f>(E50+P50+Q50)/(C50-R50)</f>
        <v>0.29268292682926828</v>
      </c>
      <c r="O50" s="99">
        <v>6</v>
      </c>
      <c r="P50" s="99">
        <v>4</v>
      </c>
      <c r="Q50" s="145">
        <v>2</v>
      </c>
      <c r="R50" s="99">
        <v>1</v>
      </c>
      <c r="S50" s="145">
        <v>3</v>
      </c>
    </row>
    <row r="51" spans="1:19">
      <c r="A51" s="149" t="s">
        <v>302</v>
      </c>
      <c r="B51" s="99">
        <v>10</v>
      </c>
      <c r="C51" s="99">
        <v>32</v>
      </c>
      <c r="D51" s="99">
        <v>30</v>
      </c>
      <c r="E51" s="99">
        <v>8</v>
      </c>
      <c r="F51" s="99">
        <v>5</v>
      </c>
      <c r="G51" s="99">
        <v>1</v>
      </c>
      <c r="H51" s="99">
        <v>0</v>
      </c>
      <c r="I51" s="99">
        <v>2</v>
      </c>
      <c r="J51" s="99">
        <v>7</v>
      </c>
      <c r="K51" s="99">
        <v>7</v>
      </c>
      <c r="L51" s="100">
        <f>E51/D51</f>
        <v>0.26666666666666666</v>
      </c>
      <c r="M51" s="100">
        <f>(F51+(2*G51)+(3*H51)+(4*I51))/D51</f>
        <v>0.5</v>
      </c>
      <c r="N51" s="100">
        <f>(E51+P51+Q51)/(C51-R51)</f>
        <v>0.29032258064516131</v>
      </c>
      <c r="O51" s="99">
        <v>4</v>
      </c>
      <c r="P51" s="99">
        <v>0</v>
      </c>
      <c r="Q51" s="145">
        <v>1</v>
      </c>
      <c r="R51" s="99">
        <v>1</v>
      </c>
      <c r="S51" s="145">
        <v>1</v>
      </c>
    </row>
    <row r="52" spans="1:19">
      <c r="A52" s="83" t="s">
        <v>346</v>
      </c>
      <c r="B52" s="111">
        <v>1</v>
      </c>
      <c r="C52" s="111">
        <v>2</v>
      </c>
      <c r="D52" s="111">
        <v>2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1</v>
      </c>
      <c r="K52" s="111">
        <v>0</v>
      </c>
      <c r="L52" s="100">
        <f>E52/D52</f>
        <v>0</v>
      </c>
      <c r="M52" s="100">
        <f>(F52+(2*G52)+(3*H52)+(4*I52))/D52</f>
        <v>0</v>
      </c>
      <c r="N52" s="100">
        <f>(E52+P52+Q52)/(C52-R52)</f>
        <v>0</v>
      </c>
      <c r="O52" s="111">
        <v>0</v>
      </c>
      <c r="P52" s="111">
        <v>0</v>
      </c>
      <c r="Q52" s="111">
        <v>0</v>
      </c>
      <c r="R52" s="111">
        <v>0</v>
      </c>
      <c r="S52" s="111">
        <v>0</v>
      </c>
    </row>
    <row r="53" spans="1:19">
      <c r="A53" s="83" t="s">
        <v>949</v>
      </c>
      <c r="B53" s="99">
        <v>15</v>
      </c>
      <c r="C53" s="99">
        <v>54</v>
      </c>
      <c r="D53" s="99">
        <v>43</v>
      </c>
      <c r="E53" s="99">
        <v>14</v>
      </c>
      <c r="F53" s="99">
        <v>10</v>
      </c>
      <c r="G53" s="99">
        <v>2</v>
      </c>
      <c r="H53" s="99">
        <v>0</v>
      </c>
      <c r="I53" s="99">
        <v>2</v>
      </c>
      <c r="J53" s="99">
        <v>7</v>
      </c>
      <c r="K53" s="99">
        <v>9</v>
      </c>
      <c r="L53" s="100">
        <f>E53/D53</f>
        <v>0.32558139534883723</v>
      </c>
      <c r="M53" s="100">
        <f>(F53+(2*G53)+(3*H53)+(4*I53))/D53</f>
        <v>0.51162790697674421</v>
      </c>
      <c r="N53" s="100">
        <f>(E53+P53+Q53)/(C53-R53)</f>
        <v>0.46296296296296297</v>
      </c>
      <c r="O53" s="99">
        <v>9</v>
      </c>
      <c r="P53" s="99">
        <v>7</v>
      </c>
      <c r="Q53" s="145">
        <v>4</v>
      </c>
      <c r="R53" s="99">
        <v>0</v>
      </c>
      <c r="S53" s="145">
        <v>1</v>
      </c>
    </row>
    <row r="54" spans="1:19">
      <c r="A54" s="83" t="s">
        <v>775</v>
      </c>
      <c r="B54" s="99">
        <v>70</v>
      </c>
      <c r="C54" s="99">
        <v>267</v>
      </c>
      <c r="D54" s="99">
        <v>218</v>
      </c>
      <c r="E54" s="99">
        <v>67</v>
      </c>
      <c r="F54" s="99">
        <v>39</v>
      </c>
      <c r="G54" s="99">
        <v>18</v>
      </c>
      <c r="H54" s="99">
        <v>4</v>
      </c>
      <c r="I54" s="99">
        <v>6</v>
      </c>
      <c r="J54" s="99">
        <v>49</v>
      </c>
      <c r="K54" s="99">
        <v>53</v>
      </c>
      <c r="L54" s="100">
        <f>E54/D54</f>
        <v>0.30733944954128439</v>
      </c>
      <c r="M54" s="100">
        <f>(F54+(2*G54)+(3*H54)+(4*I54))/D54</f>
        <v>0.50917431192660545</v>
      </c>
      <c r="N54" s="100">
        <f>(E54+P54)/(C54-R54)</f>
        <v>0.4061302681992337</v>
      </c>
      <c r="O54" s="99">
        <v>52</v>
      </c>
      <c r="P54" s="99">
        <v>39</v>
      </c>
      <c r="Q54" s="145">
        <v>4</v>
      </c>
      <c r="R54" s="99">
        <v>6</v>
      </c>
      <c r="S54" s="145">
        <v>24</v>
      </c>
    </row>
    <row r="55" spans="1:19">
      <c r="A55" s="83" t="s">
        <v>319</v>
      </c>
      <c r="B55" s="111">
        <v>16</v>
      </c>
      <c r="C55" s="111">
        <v>45</v>
      </c>
      <c r="D55" s="111">
        <v>37</v>
      </c>
      <c r="E55" s="111">
        <v>3</v>
      </c>
      <c r="F55" s="111">
        <v>0</v>
      </c>
      <c r="G55" s="111">
        <v>2</v>
      </c>
      <c r="H55" s="111">
        <v>1</v>
      </c>
      <c r="I55" s="111">
        <v>0</v>
      </c>
      <c r="J55" s="111">
        <v>7</v>
      </c>
      <c r="K55" s="111">
        <v>4</v>
      </c>
      <c r="L55" s="100">
        <f>E55/D55</f>
        <v>8.1081081081081086E-2</v>
      </c>
      <c r="M55" s="100">
        <f>(F55+(2*G55)+(3*H55)+(4*I55))/D55</f>
        <v>0.1891891891891892</v>
      </c>
      <c r="N55" s="100">
        <f>(E55+P55+Q55)/(C55-R55)</f>
        <v>0.22727272727272727</v>
      </c>
      <c r="O55" s="111">
        <v>9</v>
      </c>
      <c r="P55" s="111">
        <v>5</v>
      </c>
      <c r="Q55" s="111">
        <v>2</v>
      </c>
      <c r="R55" s="111">
        <v>1</v>
      </c>
      <c r="S55" s="111">
        <v>0</v>
      </c>
    </row>
    <row r="56" spans="1:19">
      <c r="A56" s="83" t="s">
        <v>635</v>
      </c>
      <c r="B56" s="99">
        <v>54</v>
      </c>
      <c r="C56" s="99">
        <v>185</v>
      </c>
      <c r="D56" s="99">
        <v>157</v>
      </c>
      <c r="E56" s="99">
        <v>45</v>
      </c>
      <c r="F56" s="99">
        <v>35</v>
      </c>
      <c r="G56" s="99">
        <v>7</v>
      </c>
      <c r="H56" s="99">
        <v>2</v>
      </c>
      <c r="I56" s="99">
        <v>1</v>
      </c>
      <c r="J56" s="99">
        <v>33</v>
      </c>
      <c r="K56" s="99">
        <v>29</v>
      </c>
      <c r="L56" s="100">
        <f>E56/D56</f>
        <v>0.28662420382165604</v>
      </c>
      <c r="M56" s="100">
        <f>(F56+(2*G56)+(3*H56)+(4*I56))/D56</f>
        <v>0.37579617834394907</v>
      </c>
      <c r="N56" s="100">
        <f>(E56+P56+Q56)/(C56-R56)</f>
        <v>0.38797814207650272</v>
      </c>
      <c r="O56" s="99">
        <v>44</v>
      </c>
      <c r="P56" s="99">
        <v>22</v>
      </c>
      <c r="Q56" s="145">
        <v>4</v>
      </c>
      <c r="R56" s="99">
        <v>2</v>
      </c>
      <c r="S56" s="145">
        <v>16</v>
      </c>
    </row>
    <row r="57" spans="1:19">
      <c r="A57" s="83" t="s">
        <v>535</v>
      </c>
      <c r="B57" s="99">
        <v>4</v>
      </c>
      <c r="C57" s="99">
        <v>7</v>
      </c>
      <c r="D57" s="99">
        <v>4</v>
      </c>
      <c r="E57" s="99">
        <v>0</v>
      </c>
      <c r="F57" s="99">
        <v>0</v>
      </c>
      <c r="G57" s="99">
        <v>0</v>
      </c>
      <c r="H57" s="99">
        <v>0</v>
      </c>
      <c r="I57" s="99">
        <v>0</v>
      </c>
      <c r="J57" s="99">
        <v>1</v>
      </c>
      <c r="K57" s="99">
        <v>0</v>
      </c>
      <c r="L57" s="100">
        <f>E57/D57</f>
        <v>0</v>
      </c>
      <c r="M57" s="100">
        <f>(F57+(2*G57)+(3*H57)+(4*I57))/D57</f>
        <v>0</v>
      </c>
      <c r="N57" s="100">
        <f>(E57+P57+Q57)/(C57-R57)</f>
        <v>0.42857142857142855</v>
      </c>
      <c r="O57" s="99">
        <v>3</v>
      </c>
      <c r="P57" s="99">
        <v>3</v>
      </c>
      <c r="Q57" s="145">
        <v>0</v>
      </c>
      <c r="R57" s="99">
        <v>0</v>
      </c>
      <c r="S57" s="145">
        <v>0</v>
      </c>
    </row>
    <row r="58" spans="1:19">
      <c r="A58" s="149" t="s">
        <v>350</v>
      </c>
      <c r="B58" s="99">
        <v>2</v>
      </c>
      <c r="C58" s="99">
        <v>3</v>
      </c>
      <c r="D58" s="99">
        <v>3</v>
      </c>
      <c r="E58" s="99">
        <v>0</v>
      </c>
      <c r="F58" s="99">
        <v>0</v>
      </c>
      <c r="G58" s="99">
        <v>0</v>
      </c>
      <c r="H58" s="99">
        <v>0</v>
      </c>
      <c r="I58" s="99">
        <v>0</v>
      </c>
      <c r="J58" s="99">
        <v>0</v>
      </c>
      <c r="K58" s="99">
        <v>0</v>
      </c>
      <c r="L58" s="100">
        <f>E58/D58</f>
        <v>0</v>
      </c>
      <c r="M58" s="100">
        <f>(F58+(2*G58)+(3*H58)+(4*I58))/D58</f>
        <v>0</v>
      </c>
      <c r="N58" s="100">
        <f>(E58+P58+Q58)/(C58-R58)</f>
        <v>0</v>
      </c>
      <c r="O58" s="99">
        <v>1</v>
      </c>
      <c r="P58" s="99">
        <v>0</v>
      </c>
      <c r="Q58" s="145">
        <v>0</v>
      </c>
      <c r="R58" s="99">
        <v>0</v>
      </c>
      <c r="S58" s="145">
        <v>0</v>
      </c>
    </row>
    <row r="59" spans="1:19">
      <c r="A59" s="149" t="s">
        <v>342</v>
      </c>
      <c r="B59" s="99">
        <v>1</v>
      </c>
      <c r="C59" s="99">
        <v>1</v>
      </c>
      <c r="D59" s="99">
        <v>1</v>
      </c>
      <c r="E59" s="99">
        <v>0</v>
      </c>
      <c r="F59" s="99">
        <v>0</v>
      </c>
      <c r="G59" s="99">
        <v>0</v>
      </c>
      <c r="H59" s="99">
        <v>0</v>
      </c>
      <c r="I59" s="99">
        <v>0</v>
      </c>
      <c r="J59" s="99">
        <v>0</v>
      </c>
      <c r="K59" s="99">
        <v>0</v>
      </c>
      <c r="L59" s="100">
        <f>E59/D59</f>
        <v>0</v>
      </c>
      <c r="M59" s="100">
        <f>(F59+(2*G59)+(3*H59)+(4*I59))/D59</f>
        <v>0</v>
      </c>
      <c r="N59" s="100">
        <v>0</v>
      </c>
      <c r="O59" s="99">
        <v>1</v>
      </c>
      <c r="P59" s="99">
        <v>0</v>
      </c>
      <c r="Q59" s="145" t="s">
        <v>125</v>
      </c>
      <c r="R59" s="99">
        <v>0</v>
      </c>
      <c r="S59" s="145" t="s">
        <v>125</v>
      </c>
    </row>
    <row r="60" spans="1:19">
      <c r="A60" s="83" t="s">
        <v>948</v>
      </c>
      <c r="B60" s="99">
        <v>1</v>
      </c>
      <c r="C60" s="99">
        <v>1</v>
      </c>
      <c r="D60" s="99">
        <v>1</v>
      </c>
      <c r="E60" s="99">
        <v>1</v>
      </c>
      <c r="F60" s="99">
        <v>1</v>
      </c>
      <c r="G60" s="99">
        <v>0</v>
      </c>
      <c r="H60" s="99">
        <v>0</v>
      </c>
      <c r="I60" s="99">
        <v>0</v>
      </c>
      <c r="J60" s="99">
        <v>1</v>
      </c>
      <c r="K60" s="99">
        <v>1</v>
      </c>
      <c r="L60" s="100">
        <f>E60/D60</f>
        <v>1</v>
      </c>
      <c r="M60" s="100">
        <f>(F60+(2*G60)+(3*H60)+(4*I60))/D60</f>
        <v>1</v>
      </c>
      <c r="N60" s="100">
        <f>(E60+P60+Q60)/(C60-R60)</f>
        <v>1</v>
      </c>
      <c r="O60" s="99">
        <v>0</v>
      </c>
      <c r="P60" s="99">
        <v>0</v>
      </c>
      <c r="Q60" s="145">
        <v>0</v>
      </c>
      <c r="R60" s="99">
        <v>0</v>
      </c>
      <c r="S60" s="145">
        <v>0</v>
      </c>
    </row>
    <row r="61" spans="1:19">
      <c r="A61" s="149" t="s">
        <v>374</v>
      </c>
      <c r="B61" s="99">
        <v>19</v>
      </c>
      <c r="C61" s="145">
        <v>53</v>
      </c>
      <c r="D61" s="99">
        <v>42</v>
      </c>
      <c r="E61" s="99">
        <v>10</v>
      </c>
      <c r="F61" s="99">
        <v>8</v>
      </c>
      <c r="G61" s="99">
        <v>2</v>
      </c>
      <c r="H61" s="99">
        <v>0</v>
      </c>
      <c r="I61" s="99">
        <v>0</v>
      </c>
      <c r="J61" s="99">
        <v>4</v>
      </c>
      <c r="K61" s="99">
        <v>4</v>
      </c>
      <c r="L61" s="100">
        <f>E61/D61</f>
        <v>0.23809523809523808</v>
      </c>
      <c r="M61" s="100">
        <f>(F61+(2*G61)+(3*H61)+(4*I61))/D61</f>
        <v>0.2857142857142857</v>
      </c>
      <c r="N61" s="100">
        <f>(E61+P61+Q61)/(C61-R61)</f>
        <v>0.37254901960784315</v>
      </c>
      <c r="O61" s="167">
        <v>18</v>
      </c>
      <c r="P61" s="99">
        <v>8</v>
      </c>
      <c r="Q61" s="99">
        <v>1</v>
      </c>
      <c r="R61" s="145">
        <v>2</v>
      </c>
      <c r="S61" s="99">
        <v>0</v>
      </c>
    </row>
    <row r="62" spans="1:19">
      <c r="A62" s="83" t="s">
        <v>640</v>
      </c>
      <c r="B62" s="99">
        <v>37</v>
      </c>
      <c r="C62" s="99">
        <v>129</v>
      </c>
      <c r="D62" s="99">
        <v>115</v>
      </c>
      <c r="E62" s="99">
        <v>32</v>
      </c>
      <c r="F62" s="99">
        <v>27</v>
      </c>
      <c r="G62" s="99">
        <v>5</v>
      </c>
      <c r="H62" s="99">
        <v>0</v>
      </c>
      <c r="I62" s="99">
        <v>0</v>
      </c>
      <c r="J62" s="99">
        <v>13</v>
      </c>
      <c r="K62" s="99">
        <v>13</v>
      </c>
      <c r="L62" s="100">
        <f>E62/D62</f>
        <v>0.27826086956521739</v>
      </c>
      <c r="M62" s="100">
        <f>(F62+(2*G62)+(3*H62)+(4*I62))/D62</f>
        <v>0.32173913043478258</v>
      </c>
      <c r="N62" s="100">
        <f>(E62+P62+Q62)/(C62-R62)</f>
        <v>0.3515625</v>
      </c>
      <c r="O62" s="99">
        <v>16</v>
      </c>
      <c r="P62" s="99">
        <v>13</v>
      </c>
      <c r="Q62" s="145">
        <v>0</v>
      </c>
      <c r="R62" s="99">
        <v>1</v>
      </c>
      <c r="S62" s="145">
        <v>2</v>
      </c>
    </row>
    <row r="63" spans="1:19">
      <c r="A63" s="83" t="s">
        <v>641</v>
      </c>
      <c r="B63" s="99">
        <v>16</v>
      </c>
      <c r="C63" s="99">
        <v>45</v>
      </c>
      <c r="D63" s="99">
        <v>43</v>
      </c>
      <c r="E63" s="99">
        <v>12</v>
      </c>
      <c r="F63" s="99">
        <v>10</v>
      </c>
      <c r="G63" s="99">
        <v>1</v>
      </c>
      <c r="H63" s="99">
        <v>1</v>
      </c>
      <c r="I63" s="99">
        <v>0</v>
      </c>
      <c r="J63" s="99">
        <v>8</v>
      </c>
      <c r="K63" s="99">
        <v>6</v>
      </c>
      <c r="L63" s="100">
        <f>E63/D63</f>
        <v>0.27906976744186046</v>
      </c>
      <c r="M63" s="100">
        <f>(F63+(2*G63)+(3*H63)+(4*I63))/D63</f>
        <v>0.34883720930232559</v>
      </c>
      <c r="N63" s="100">
        <f>(E63+P63+Q63)/(C63-R63)</f>
        <v>0.31111111111111112</v>
      </c>
      <c r="O63" s="99">
        <v>6</v>
      </c>
      <c r="P63" s="99">
        <v>2</v>
      </c>
      <c r="Q63" s="145">
        <v>0</v>
      </c>
      <c r="R63" s="99">
        <v>0</v>
      </c>
      <c r="S63" s="145">
        <v>0</v>
      </c>
    </row>
    <row r="64" spans="1:19">
      <c r="A64" s="149" t="s">
        <v>332</v>
      </c>
      <c r="B64" s="99">
        <v>13</v>
      </c>
      <c r="C64" s="99">
        <v>13</v>
      </c>
      <c r="D64" s="99">
        <v>13</v>
      </c>
      <c r="E64" s="99">
        <v>1</v>
      </c>
      <c r="F64" s="99">
        <v>1</v>
      </c>
      <c r="G64" s="99">
        <v>0</v>
      </c>
      <c r="H64" s="99">
        <v>0</v>
      </c>
      <c r="I64" s="99">
        <v>0</v>
      </c>
      <c r="J64" s="99">
        <v>2</v>
      </c>
      <c r="K64" s="99">
        <v>0</v>
      </c>
      <c r="L64" s="100">
        <f>E64/D64</f>
        <v>7.6923076923076927E-2</v>
      </c>
      <c r="M64" s="100">
        <f>(F64+(2*G64)+(3*H64)+(4*I64))/D64</f>
        <v>7.6923076923076927E-2</v>
      </c>
      <c r="N64" s="100">
        <f>(E64+P64+Q64)/(C64-R64)</f>
        <v>7.6923076923076927E-2</v>
      </c>
      <c r="O64" s="99">
        <v>4</v>
      </c>
      <c r="P64" s="99">
        <v>0</v>
      </c>
      <c r="Q64" s="145">
        <v>0</v>
      </c>
      <c r="R64" s="99">
        <v>0</v>
      </c>
      <c r="S64" s="145">
        <v>1</v>
      </c>
    </row>
    <row r="65" spans="1:19">
      <c r="A65" s="83" t="s">
        <v>1018</v>
      </c>
      <c r="B65" s="99">
        <v>3</v>
      </c>
      <c r="C65" s="99">
        <v>10</v>
      </c>
      <c r="D65" s="99">
        <v>10</v>
      </c>
      <c r="E65" s="99">
        <v>3</v>
      </c>
      <c r="F65" s="99">
        <v>3</v>
      </c>
      <c r="G65" s="99">
        <v>0</v>
      </c>
      <c r="H65" s="99">
        <v>0</v>
      </c>
      <c r="I65" s="99">
        <v>0</v>
      </c>
      <c r="J65" s="99">
        <v>1</v>
      </c>
      <c r="K65" s="99">
        <v>0</v>
      </c>
      <c r="L65" s="100">
        <f>E65/D65</f>
        <v>0.3</v>
      </c>
      <c r="M65" s="100">
        <f>(F65+(2*G65)+(3*H65)+(4*I65))/D65</f>
        <v>0.3</v>
      </c>
      <c r="N65" s="100">
        <f>(E65+P65+Q65)/(C65-R65)</f>
        <v>0.3</v>
      </c>
      <c r="O65" s="99">
        <v>6</v>
      </c>
      <c r="P65" s="99">
        <v>0</v>
      </c>
      <c r="Q65" s="145">
        <v>0</v>
      </c>
      <c r="R65" s="99">
        <v>0</v>
      </c>
      <c r="S65" s="145">
        <v>0</v>
      </c>
    </row>
    <row r="66" spans="1:19">
      <c r="A66" s="83" t="s">
        <v>1079</v>
      </c>
      <c r="B66" s="99">
        <v>2</v>
      </c>
      <c r="C66" s="99">
        <v>5</v>
      </c>
      <c r="D66" s="99">
        <v>4</v>
      </c>
      <c r="E66" s="99">
        <v>1</v>
      </c>
      <c r="F66" s="99">
        <v>1</v>
      </c>
      <c r="G66" s="99">
        <v>0</v>
      </c>
      <c r="H66" s="99">
        <v>0</v>
      </c>
      <c r="I66" s="99">
        <v>0</v>
      </c>
      <c r="J66" s="99">
        <v>0</v>
      </c>
      <c r="K66" s="99">
        <v>0</v>
      </c>
      <c r="L66" s="100">
        <f>E66/D66</f>
        <v>0.25</v>
      </c>
      <c r="M66" s="100">
        <f>(F66+(2*G66)+(3*H66)+(4*I66))/D66</f>
        <v>0.25</v>
      </c>
      <c r="N66" s="100">
        <f>(E66+P66+Q66)/(C66-R66)</f>
        <v>0.25</v>
      </c>
      <c r="O66" s="99">
        <v>2</v>
      </c>
      <c r="P66" s="99">
        <v>0</v>
      </c>
      <c r="Q66" s="145">
        <v>0</v>
      </c>
      <c r="R66" s="99">
        <v>1</v>
      </c>
      <c r="S66" s="145">
        <v>0</v>
      </c>
    </row>
    <row r="67" spans="1:19">
      <c r="A67" s="83" t="s">
        <v>550</v>
      </c>
      <c r="B67" s="99">
        <v>1</v>
      </c>
      <c r="C67" s="99">
        <v>1</v>
      </c>
      <c r="D67" s="99">
        <v>1</v>
      </c>
      <c r="E67" s="99">
        <v>0</v>
      </c>
      <c r="F67" s="99">
        <v>0</v>
      </c>
      <c r="G67" s="99">
        <v>0</v>
      </c>
      <c r="H67" s="99">
        <v>0</v>
      </c>
      <c r="I67" s="99">
        <v>0</v>
      </c>
      <c r="J67" s="99">
        <v>0</v>
      </c>
      <c r="K67" s="99">
        <v>0</v>
      </c>
      <c r="L67" s="100">
        <f>E67/D67</f>
        <v>0</v>
      </c>
      <c r="M67" s="100">
        <f>(F67+(2*G67)+(3*H67)+(4*I67))/D67</f>
        <v>0</v>
      </c>
      <c r="N67" s="100">
        <f>(E67+P67+Q67)/(C67-R67)</f>
        <v>0</v>
      </c>
      <c r="O67" s="99">
        <v>0</v>
      </c>
      <c r="P67" s="99">
        <v>0</v>
      </c>
      <c r="Q67" s="145">
        <v>0</v>
      </c>
      <c r="R67" s="99">
        <v>0</v>
      </c>
      <c r="S67" s="145">
        <v>0</v>
      </c>
    </row>
    <row r="68" spans="1:19">
      <c r="A68" s="149" t="s">
        <v>320</v>
      </c>
      <c r="B68" s="99">
        <v>3</v>
      </c>
      <c r="C68" s="99">
        <v>6</v>
      </c>
      <c r="D68" s="99">
        <v>4</v>
      </c>
      <c r="E68" s="99">
        <v>2</v>
      </c>
      <c r="F68" s="99">
        <v>2</v>
      </c>
      <c r="G68" s="99">
        <v>0</v>
      </c>
      <c r="H68" s="99">
        <v>0</v>
      </c>
      <c r="I68" s="99">
        <v>0</v>
      </c>
      <c r="J68" s="99">
        <v>4</v>
      </c>
      <c r="K68" s="99">
        <v>1</v>
      </c>
      <c r="L68" s="100">
        <f>E68/D68</f>
        <v>0.5</v>
      </c>
      <c r="M68" s="100">
        <f>(F68+(2*G68)+(3*H68)+(4*I68))/D68</f>
        <v>0.5</v>
      </c>
      <c r="N68" s="100">
        <f>(E68+P68+Q68)/(C68-R68)</f>
        <v>0.6</v>
      </c>
      <c r="O68" s="99">
        <v>0</v>
      </c>
      <c r="P68" s="99">
        <v>1</v>
      </c>
      <c r="Q68" s="145">
        <v>0</v>
      </c>
      <c r="R68" s="99">
        <v>1</v>
      </c>
      <c r="S68" s="145">
        <v>1</v>
      </c>
    </row>
    <row r="69" spans="1:19">
      <c r="A69" s="83" t="s">
        <v>561</v>
      </c>
      <c r="B69" s="99">
        <v>4</v>
      </c>
      <c r="C69" s="99">
        <v>5</v>
      </c>
      <c r="D69" s="99">
        <v>5</v>
      </c>
      <c r="E69" s="99">
        <v>0</v>
      </c>
      <c r="F69" s="99">
        <v>0</v>
      </c>
      <c r="G69" s="99">
        <v>0</v>
      </c>
      <c r="H69" s="99">
        <v>0</v>
      </c>
      <c r="I69" s="99">
        <v>0</v>
      </c>
      <c r="J69" s="99">
        <v>0</v>
      </c>
      <c r="K69" s="99">
        <v>1</v>
      </c>
      <c r="L69" s="100">
        <f>E69/D69</f>
        <v>0</v>
      </c>
      <c r="M69" s="100">
        <f>(F69+(2*G69)+(3*H69)+(4*I69))/D69</f>
        <v>0</v>
      </c>
      <c r="N69" s="100">
        <f>(E69+P69+Q69)/(C69-R69)</f>
        <v>0</v>
      </c>
      <c r="O69" s="99">
        <v>1</v>
      </c>
      <c r="P69" s="99">
        <v>0</v>
      </c>
      <c r="Q69" s="145">
        <v>0</v>
      </c>
      <c r="R69" s="99">
        <v>0</v>
      </c>
      <c r="S69" s="145">
        <v>0</v>
      </c>
    </row>
    <row r="70" spans="1:19">
      <c r="A70" s="83" t="s">
        <v>383</v>
      </c>
      <c r="B70" s="99">
        <v>43</v>
      </c>
      <c r="C70" s="99">
        <v>138</v>
      </c>
      <c r="D70" s="99">
        <v>119</v>
      </c>
      <c r="E70" s="99">
        <v>29</v>
      </c>
      <c r="F70" s="99">
        <v>28</v>
      </c>
      <c r="G70" s="99">
        <v>0</v>
      </c>
      <c r="H70" s="99">
        <v>1</v>
      </c>
      <c r="I70" s="99">
        <v>0</v>
      </c>
      <c r="J70" s="99">
        <v>11</v>
      </c>
      <c r="K70" s="99">
        <v>10</v>
      </c>
      <c r="L70" s="100">
        <f>E70/D70</f>
        <v>0.24369747899159663</v>
      </c>
      <c r="M70" s="100">
        <f>(F70+(2*G70)+(3*H70)+(4*I70))/D70</f>
        <v>0.26050420168067229</v>
      </c>
      <c r="N70" s="100">
        <f>(E70+P70+Q70)/(C70-R70)</f>
        <v>0.32835820895522388</v>
      </c>
      <c r="O70" s="99">
        <v>15</v>
      </c>
      <c r="P70" s="99">
        <v>14</v>
      </c>
      <c r="Q70" s="145">
        <v>1</v>
      </c>
      <c r="R70" s="99">
        <v>4</v>
      </c>
      <c r="S70" s="145">
        <v>4</v>
      </c>
    </row>
    <row r="71" spans="1:19">
      <c r="A71" s="83" t="s">
        <v>210</v>
      </c>
      <c r="B71" s="99">
        <v>64</v>
      </c>
      <c r="C71" s="99">
        <v>246</v>
      </c>
      <c r="D71" s="99">
        <v>209</v>
      </c>
      <c r="E71" s="99">
        <v>80</v>
      </c>
      <c r="F71" s="99">
        <v>52</v>
      </c>
      <c r="G71" s="99">
        <v>18</v>
      </c>
      <c r="H71" s="99">
        <v>7</v>
      </c>
      <c r="I71" s="99">
        <v>3</v>
      </c>
      <c r="J71" s="99">
        <v>46</v>
      </c>
      <c r="K71" s="99">
        <v>37</v>
      </c>
      <c r="L71" s="100">
        <f>E71/D71</f>
        <v>0.38277511961722488</v>
      </c>
      <c r="M71" s="100">
        <f>(F71+(2*G71)+(3*H71)+(4*I71))/D71</f>
        <v>0.57894736842105265</v>
      </c>
      <c r="N71" s="100">
        <f>(E71+P71+Q71)/(C71-R71)</f>
        <v>0.46938775510204084</v>
      </c>
      <c r="O71" s="99">
        <v>14</v>
      </c>
      <c r="P71" s="99">
        <v>32</v>
      </c>
      <c r="Q71" s="145">
        <v>3</v>
      </c>
      <c r="R71" s="99">
        <v>1</v>
      </c>
      <c r="S71" s="145">
        <v>6</v>
      </c>
    </row>
    <row r="72" spans="1:19">
      <c r="A72" s="149" t="s">
        <v>239</v>
      </c>
      <c r="B72" s="99">
        <v>418</v>
      </c>
      <c r="C72" s="99">
        <v>1007</v>
      </c>
      <c r="D72" s="99">
        <v>793</v>
      </c>
      <c r="E72" s="99">
        <v>210</v>
      </c>
      <c r="F72" s="99">
        <v>177</v>
      </c>
      <c r="G72" s="99">
        <v>28</v>
      </c>
      <c r="H72" s="99">
        <v>0</v>
      </c>
      <c r="I72" s="99">
        <v>5</v>
      </c>
      <c r="J72" s="99">
        <v>143</v>
      </c>
      <c r="K72" s="99">
        <v>107</v>
      </c>
      <c r="L72" s="100">
        <f>E72/D72</f>
        <v>0.26481715006305168</v>
      </c>
      <c r="M72" s="100">
        <f>(F72+(2*G72)+(3*H72)+(4*I72))/D72</f>
        <v>0.31904161412358134</v>
      </c>
      <c r="N72" s="100">
        <f>(E72+P72+Q72)/(C72-R72)</f>
        <v>0.41948717948717951</v>
      </c>
      <c r="O72" s="99">
        <v>137</v>
      </c>
      <c r="P72" s="99">
        <v>168</v>
      </c>
      <c r="Q72" s="145">
        <v>31</v>
      </c>
      <c r="R72" s="99">
        <v>32</v>
      </c>
      <c r="S72" s="145">
        <v>5</v>
      </c>
    </row>
    <row r="73" spans="1:19">
      <c r="A73" s="83" t="s">
        <v>351</v>
      </c>
      <c r="B73" s="111">
        <v>1</v>
      </c>
      <c r="C73" s="111">
        <v>3</v>
      </c>
      <c r="D73" s="111">
        <v>3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00">
        <f>E73/D73</f>
        <v>0</v>
      </c>
      <c r="M73" s="100">
        <f>(F73+(2*G73)+(3*H73)+(4*I73))/D73</f>
        <v>0</v>
      </c>
      <c r="N73" s="100">
        <f>(E73+P73+Q73)/(C73-R73)</f>
        <v>0</v>
      </c>
      <c r="O73" s="111">
        <v>0</v>
      </c>
      <c r="P73" s="111">
        <v>0</v>
      </c>
      <c r="Q73" s="111">
        <v>0</v>
      </c>
      <c r="R73" s="111">
        <v>0</v>
      </c>
      <c r="S73" s="111">
        <v>0</v>
      </c>
    </row>
    <row r="74" spans="1:19">
      <c r="A74" s="83" t="s">
        <v>526</v>
      </c>
      <c r="B74" s="99">
        <v>57</v>
      </c>
      <c r="C74" s="99">
        <v>148</v>
      </c>
      <c r="D74" s="99">
        <v>134</v>
      </c>
      <c r="E74" s="99">
        <v>27</v>
      </c>
      <c r="F74" s="99">
        <v>19</v>
      </c>
      <c r="G74" s="99">
        <v>8</v>
      </c>
      <c r="H74" s="99">
        <v>0</v>
      </c>
      <c r="I74" s="99">
        <v>0</v>
      </c>
      <c r="J74" s="99">
        <v>19</v>
      </c>
      <c r="K74" s="99">
        <v>15</v>
      </c>
      <c r="L74" s="100">
        <f>E74/D74</f>
        <v>0.20149253731343283</v>
      </c>
      <c r="M74" s="100">
        <f>(F74+(2*G74)+(3*H74)+(4*I74))/D74</f>
        <v>0.26119402985074625</v>
      </c>
      <c r="N74" s="100">
        <f>(E74+P74+Q74)/(C74-R74)</f>
        <v>0.27210884353741499</v>
      </c>
      <c r="O74" s="99">
        <v>26</v>
      </c>
      <c r="P74" s="99">
        <v>9</v>
      </c>
      <c r="Q74" s="145">
        <v>4</v>
      </c>
      <c r="R74" s="99">
        <v>1</v>
      </c>
      <c r="S74" s="145">
        <v>0</v>
      </c>
    </row>
    <row r="75" spans="1:19">
      <c r="A75" s="149" t="s">
        <v>250</v>
      </c>
      <c r="B75" s="99">
        <v>89</v>
      </c>
      <c r="C75" s="99">
        <v>266</v>
      </c>
      <c r="D75" s="99">
        <v>229</v>
      </c>
      <c r="E75" s="99">
        <v>79</v>
      </c>
      <c r="F75" s="99">
        <v>45</v>
      </c>
      <c r="G75" s="99">
        <v>18</v>
      </c>
      <c r="H75" s="99">
        <v>0</v>
      </c>
      <c r="I75" s="99">
        <v>16</v>
      </c>
      <c r="J75" s="99">
        <v>63</v>
      </c>
      <c r="K75" s="99">
        <v>56</v>
      </c>
      <c r="L75" s="100">
        <f>E75/D75</f>
        <v>0.34497816593886466</v>
      </c>
      <c r="M75" s="100">
        <f>(F75+(2*G75)+(3*H75)+(4*I75))/D75</f>
        <v>0.63318777292576423</v>
      </c>
      <c r="N75" s="100">
        <f>(E75+P75)/(C75-R75)</f>
        <v>0.43396226415094341</v>
      </c>
      <c r="O75" s="99">
        <v>39</v>
      </c>
      <c r="P75" s="99">
        <v>36</v>
      </c>
      <c r="Q75" s="145" t="s">
        <v>125</v>
      </c>
      <c r="R75" s="99">
        <v>1</v>
      </c>
      <c r="S75" s="145" t="s">
        <v>125</v>
      </c>
    </row>
    <row r="76" spans="1:19">
      <c r="A76" s="149" t="s">
        <v>288</v>
      </c>
      <c r="B76" s="99">
        <v>27</v>
      </c>
      <c r="C76" s="99">
        <v>71</v>
      </c>
      <c r="D76" s="99">
        <v>63</v>
      </c>
      <c r="E76" s="99">
        <v>15</v>
      </c>
      <c r="F76" s="99">
        <v>13</v>
      </c>
      <c r="G76" s="99">
        <v>2</v>
      </c>
      <c r="H76" s="99">
        <v>0</v>
      </c>
      <c r="I76" s="99">
        <v>0</v>
      </c>
      <c r="J76" s="99">
        <v>9</v>
      </c>
      <c r="K76" s="99">
        <v>8</v>
      </c>
      <c r="L76" s="100">
        <f>E76/D76</f>
        <v>0.23809523809523808</v>
      </c>
      <c r="M76" s="100">
        <f>(F76+(2*G76)+(3*H76)+(4*I76))/D76</f>
        <v>0.26984126984126983</v>
      </c>
      <c r="N76" s="100">
        <f>(E76+P76+Q76)/(C76-R76)</f>
        <v>0.28358208955223879</v>
      </c>
      <c r="O76" s="99">
        <v>10</v>
      </c>
      <c r="P76" s="99">
        <v>4</v>
      </c>
      <c r="Q76" s="145">
        <v>0</v>
      </c>
      <c r="R76" s="99">
        <v>4</v>
      </c>
      <c r="S76" s="145">
        <v>0</v>
      </c>
    </row>
    <row r="77" spans="1:19">
      <c r="A77" s="83" t="s">
        <v>357</v>
      </c>
      <c r="B77" s="111">
        <v>1</v>
      </c>
      <c r="C77" s="111">
        <v>0</v>
      </c>
      <c r="D77" s="111">
        <v>0</v>
      </c>
      <c r="E77" s="111">
        <v>0</v>
      </c>
      <c r="F77" s="111">
        <v>0</v>
      </c>
      <c r="G77" s="111">
        <v>0</v>
      </c>
      <c r="H77" s="111">
        <v>0</v>
      </c>
      <c r="I77" s="111">
        <v>0</v>
      </c>
      <c r="J77" s="111">
        <v>0</v>
      </c>
      <c r="K77" s="111">
        <v>0</v>
      </c>
      <c r="L77" s="100">
        <v>0</v>
      </c>
      <c r="M77" s="100">
        <v>0</v>
      </c>
      <c r="N77" s="100">
        <v>0</v>
      </c>
      <c r="O77" s="111">
        <v>0</v>
      </c>
      <c r="P77" s="111">
        <v>0</v>
      </c>
      <c r="Q77" s="111">
        <v>0</v>
      </c>
      <c r="R77" s="111">
        <v>0</v>
      </c>
      <c r="S77" s="111">
        <v>0</v>
      </c>
    </row>
    <row r="78" spans="1:19">
      <c r="A78" s="149" t="s">
        <v>285</v>
      </c>
      <c r="B78" s="99">
        <v>40</v>
      </c>
      <c r="C78" s="99">
        <v>95</v>
      </c>
      <c r="D78" s="99">
        <v>75</v>
      </c>
      <c r="E78" s="99">
        <v>16</v>
      </c>
      <c r="F78" s="99">
        <v>15</v>
      </c>
      <c r="G78" s="99">
        <v>1</v>
      </c>
      <c r="H78" s="99">
        <v>0</v>
      </c>
      <c r="I78" s="99">
        <v>0</v>
      </c>
      <c r="J78" s="99">
        <v>8</v>
      </c>
      <c r="K78" s="99">
        <v>4</v>
      </c>
      <c r="L78" s="100">
        <f>E78/D78</f>
        <v>0.21333333333333335</v>
      </c>
      <c r="M78" s="100">
        <f>(F78+(2*G78)+(3*H78)+(4*I78))/D78</f>
        <v>0.22666666666666666</v>
      </c>
      <c r="N78" s="100">
        <f>(E78+P78+Q78)/(C78-R78)</f>
        <v>0.35164835164835168</v>
      </c>
      <c r="O78" s="99">
        <v>12</v>
      </c>
      <c r="P78" s="99">
        <v>13</v>
      </c>
      <c r="Q78" s="145">
        <v>3</v>
      </c>
      <c r="R78" s="99">
        <v>4</v>
      </c>
      <c r="S78" s="145">
        <v>0</v>
      </c>
    </row>
    <row r="79" spans="1:19">
      <c r="A79" s="149" t="s">
        <v>330</v>
      </c>
      <c r="B79" s="99">
        <v>6</v>
      </c>
      <c r="C79" s="99">
        <v>6</v>
      </c>
      <c r="D79" s="99">
        <v>5</v>
      </c>
      <c r="E79" s="99">
        <v>1</v>
      </c>
      <c r="F79" s="99">
        <v>1</v>
      </c>
      <c r="G79" s="99">
        <v>0</v>
      </c>
      <c r="H79" s="99">
        <v>0</v>
      </c>
      <c r="I79" s="99">
        <v>0</v>
      </c>
      <c r="J79" s="99">
        <v>0</v>
      </c>
      <c r="K79" s="99">
        <v>1</v>
      </c>
      <c r="L79" s="100">
        <f>E79/D79</f>
        <v>0.2</v>
      </c>
      <c r="M79" s="100">
        <f>(F79+(2*G79)+(3*H79)+(4*I79))/D79</f>
        <v>0.2</v>
      </c>
      <c r="N79" s="100">
        <f>(E79+P79+Q79)/(C79-R79)</f>
        <v>0.33333333333333331</v>
      </c>
      <c r="O79" s="99">
        <v>3</v>
      </c>
      <c r="P79" s="99">
        <v>0</v>
      </c>
      <c r="Q79" s="145">
        <v>1</v>
      </c>
      <c r="R79" s="99">
        <v>0</v>
      </c>
      <c r="S79" s="145">
        <v>0</v>
      </c>
    </row>
    <row r="80" spans="1:19">
      <c r="A80" s="83" t="s">
        <v>353</v>
      </c>
      <c r="B80" s="111">
        <v>10</v>
      </c>
      <c r="C80" s="111">
        <v>1</v>
      </c>
      <c r="D80" s="111">
        <v>1</v>
      </c>
      <c r="E80" s="111">
        <v>0</v>
      </c>
      <c r="F80" s="111">
        <v>0</v>
      </c>
      <c r="G80" s="111">
        <v>0</v>
      </c>
      <c r="H80" s="111">
        <v>0</v>
      </c>
      <c r="I80" s="111">
        <v>0</v>
      </c>
      <c r="J80" s="111">
        <v>0</v>
      </c>
      <c r="K80" s="111">
        <v>0</v>
      </c>
      <c r="L80" s="100">
        <f>E80/D80</f>
        <v>0</v>
      </c>
      <c r="M80" s="100">
        <f>(F80+(2*G80)+(3*H80)+(4*I80))/D80</f>
        <v>0</v>
      </c>
      <c r="N80" s="100">
        <f>(E80+P80+Q80)/(C80-R80)</f>
        <v>0</v>
      </c>
      <c r="O80" s="111">
        <v>0</v>
      </c>
      <c r="P80" s="111">
        <v>0</v>
      </c>
      <c r="Q80" s="111">
        <v>0</v>
      </c>
      <c r="R80" s="111">
        <v>0</v>
      </c>
      <c r="S80" s="111">
        <v>0</v>
      </c>
    </row>
    <row r="81" spans="1:19">
      <c r="A81" s="83" t="s">
        <v>502</v>
      </c>
      <c r="B81" s="99">
        <v>1</v>
      </c>
      <c r="C81" s="99">
        <v>1</v>
      </c>
      <c r="D81" s="99">
        <v>1</v>
      </c>
      <c r="E81" s="99">
        <v>0</v>
      </c>
      <c r="F81" s="99">
        <v>0</v>
      </c>
      <c r="G81" s="99">
        <v>0</v>
      </c>
      <c r="H81" s="99">
        <v>0</v>
      </c>
      <c r="I81" s="99">
        <v>0</v>
      </c>
      <c r="J81" s="99">
        <v>0</v>
      </c>
      <c r="K81" s="99">
        <v>0</v>
      </c>
      <c r="L81" s="100">
        <f>E81/D81</f>
        <v>0</v>
      </c>
      <c r="M81" s="100">
        <f>(F81+(2*G81)+(3*H81)+(4*I81))/D81</f>
        <v>0</v>
      </c>
      <c r="N81" s="100">
        <f>(E81+P81+Q81)/(C81-R81)</f>
        <v>0</v>
      </c>
      <c r="O81" s="99">
        <v>1</v>
      </c>
      <c r="P81" s="99">
        <v>0</v>
      </c>
      <c r="Q81" s="145">
        <v>0</v>
      </c>
      <c r="R81" s="99">
        <v>0</v>
      </c>
      <c r="S81" s="145">
        <v>0</v>
      </c>
    </row>
    <row r="82" spans="1:19">
      <c r="A82" s="83" t="s">
        <v>531</v>
      </c>
      <c r="B82" s="99">
        <v>30</v>
      </c>
      <c r="C82" s="99">
        <v>77</v>
      </c>
      <c r="D82" s="99">
        <v>62</v>
      </c>
      <c r="E82" s="99">
        <v>20</v>
      </c>
      <c r="F82" s="99">
        <v>16</v>
      </c>
      <c r="G82" s="99">
        <v>3</v>
      </c>
      <c r="H82" s="99">
        <v>1</v>
      </c>
      <c r="I82" s="99">
        <v>0</v>
      </c>
      <c r="J82" s="99">
        <v>14</v>
      </c>
      <c r="K82" s="99">
        <v>7</v>
      </c>
      <c r="L82" s="100">
        <f>E82/D82</f>
        <v>0.32258064516129031</v>
      </c>
      <c r="M82" s="100">
        <f>(F82+(2*G82)+(3*H82)+(4*I82))/D82</f>
        <v>0.40322580645161288</v>
      </c>
      <c r="N82" s="100">
        <f>(E82+P82+Q82)/(C82-R82)</f>
        <v>0.44736842105263158</v>
      </c>
      <c r="O82" s="99">
        <v>8</v>
      </c>
      <c r="P82" s="99">
        <v>11</v>
      </c>
      <c r="Q82" s="145">
        <v>3</v>
      </c>
      <c r="R82" s="99">
        <v>1</v>
      </c>
      <c r="S82" s="145">
        <v>5</v>
      </c>
    </row>
    <row r="83" spans="1:19">
      <c r="A83" s="149" t="s">
        <v>277</v>
      </c>
      <c r="B83" s="99">
        <v>45</v>
      </c>
      <c r="C83" s="99">
        <v>91</v>
      </c>
      <c r="D83" s="99">
        <v>85</v>
      </c>
      <c r="E83" s="99">
        <v>21</v>
      </c>
      <c r="F83" s="99">
        <v>17</v>
      </c>
      <c r="G83" s="99">
        <v>3</v>
      </c>
      <c r="H83" s="99">
        <v>0</v>
      </c>
      <c r="I83" s="99">
        <v>1</v>
      </c>
      <c r="J83" s="99">
        <v>8</v>
      </c>
      <c r="K83" s="99">
        <v>18</v>
      </c>
      <c r="L83" s="100">
        <f>E83/D83</f>
        <v>0.24705882352941178</v>
      </c>
      <c r="M83" s="100">
        <f>(F83+(2*G83)+(3*H83)+(4*I83))/D83</f>
        <v>0.31764705882352939</v>
      </c>
      <c r="N83" s="100">
        <f>(E83+P83+Q83)/(C83-R83)</f>
        <v>0.2808988764044944</v>
      </c>
      <c r="O83" s="99">
        <v>21</v>
      </c>
      <c r="P83" s="99">
        <v>4</v>
      </c>
      <c r="Q83" s="145">
        <v>0</v>
      </c>
      <c r="R83" s="99">
        <v>2</v>
      </c>
      <c r="S83" s="145">
        <v>0</v>
      </c>
    </row>
    <row r="84" spans="1:19">
      <c r="A84" s="83" t="s">
        <v>494</v>
      </c>
      <c r="B84" s="99">
        <v>17</v>
      </c>
      <c r="C84" s="99">
        <v>35</v>
      </c>
      <c r="D84" s="99">
        <v>32</v>
      </c>
      <c r="E84" s="99">
        <v>9</v>
      </c>
      <c r="F84" s="99">
        <v>7</v>
      </c>
      <c r="G84" s="99">
        <v>2</v>
      </c>
      <c r="H84" s="99">
        <v>0</v>
      </c>
      <c r="I84" s="99">
        <v>0</v>
      </c>
      <c r="J84" s="99">
        <v>4</v>
      </c>
      <c r="K84" s="99">
        <v>0</v>
      </c>
      <c r="L84" s="100">
        <f>E84/D84</f>
        <v>0.28125</v>
      </c>
      <c r="M84" s="100">
        <f>(F84+(2*G84)+(3*H84)+(4*I84))/D84</f>
        <v>0.34375</v>
      </c>
      <c r="N84" s="100">
        <f>(E84+P84+Q84)/(C84-R84)</f>
        <v>0.34285714285714286</v>
      </c>
      <c r="O84" s="99">
        <v>11</v>
      </c>
      <c r="P84" s="99">
        <v>3</v>
      </c>
      <c r="Q84" s="145">
        <v>0</v>
      </c>
      <c r="R84" s="99">
        <v>0</v>
      </c>
      <c r="S84" s="145">
        <v>1</v>
      </c>
    </row>
    <row r="85" spans="1:19">
      <c r="A85" s="149" t="s">
        <v>324</v>
      </c>
      <c r="B85" s="99">
        <v>60</v>
      </c>
      <c r="C85" s="99">
        <v>23</v>
      </c>
      <c r="D85" s="99">
        <v>21</v>
      </c>
      <c r="E85" s="99">
        <v>2</v>
      </c>
      <c r="F85" s="99">
        <v>2</v>
      </c>
      <c r="G85" s="99">
        <v>0</v>
      </c>
      <c r="H85" s="99">
        <v>0</v>
      </c>
      <c r="I85" s="99">
        <v>0</v>
      </c>
      <c r="J85" s="99">
        <v>1</v>
      </c>
      <c r="K85" s="99">
        <v>0</v>
      </c>
      <c r="L85" s="100">
        <f>E85/D85</f>
        <v>9.5238095238095233E-2</v>
      </c>
      <c r="M85" s="100">
        <f>(F85+(2*G85)+(3*H85)+(4*I85))/D85</f>
        <v>9.5238095238095233E-2</v>
      </c>
      <c r="N85" s="100">
        <f>(E85+P85+Q85)/(C85-R85)</f>
        <v>9.5238095238095233E-2</v>
      </c>
      <c r="O85" s="99">
        <v>7</v>
      </c>
      <c r="P85" s="99">
        <v>0</v>
      </c>
      <c r="Q85" s="145">
        <v>0</v>
      </c>
      <c r="R85" s="99">
        <v>2</v>
      </c>
      <c r="S85" s="145">
        <v>0</v>
      </c>
    </row>
    <row r="86" spans="1:19">
      <c r="A86" s="149" t="s">
        <v>309</v>
      </c>
      <c r="B86" s="99">
        <v>19</v>
      </c>
      <c r="C86" s="99">
        <v>20</v>
      </c>
      <c r="D86" s="99">
        <v>18</v>
      </c>
      <c r="E86" s="99">
        <v>4</v>
      </c>
      <c r="F86" s="99">
        <v>4</v>
      </c>
      <c r="G86" s="99">
        <v>0</v>
      </c>
      <c r="H86" s="99">
        <v>0</v>
      </c>
      <c r="I86" s="99">
        <v>0</v>
      </c>
      <c r="J86" s="99">
        <v>4</v>
      </c>
      <c r="K86" s="99">
        <v>3</v>
      </c>
      <c r="L86" s="100">
        <f>E86/D86</f>
        <v>0.22222222222222221</v>
      </c>
      <c r="M86" s="100">
        <f>(F86+(2*G86)+(3*H86)+(4*I86))/D86</f>
        <v>0.22222222222222221</v>
      </c>
      <c r="N86" s="100">
        <f>(E86+P86)/(C86-R86)</f>
        <v>0.3</v>
      </c>
      <c r="O86" s="99">
        <v>9</v>
      </c>
      <c r="P86" s="99">
        <v>2</v>
      </c>
      <c r="Q86" s="145" t="s">
        <v>125</v>
      </c>
      <c r="R86" s="99">
        <v>0</v>
      </c>
      <c r="S86" s="145" t="s">
        <v>125</v>
      </c>
    </row>
    <row r="87" spans="1:19">
      <c r="A87" s="83" t="s">
        <v>528</v>
      </c>
      <c r="B87" s="99">
        <v>19</v>
      </c>
      <c r="C87" s="99">
        <v>57</v>
      </c>
      <c r="D87" s="99">
        <v>46</v>
      </c>
      <c r="E87" s="99">
        <v>11</v>
      </c>
      <c r="F87" s="99">
        <v>6</v>
      </c>
      <c r="G87" s="99">
        <v>4</v>
      </c>
      <c r="H87" s="99">
        <v>1</v>
      </c>
      <c r="I87" s="99">
        <v>0</v>
      </c>
      <c r="J87" s="99">
        <v>12</v>
      </c>
      <c r="K87" s="99">
        <v>9</v>
      </c>
      <c r="L87" s="100">
        <f>E87/D87</f>
        <v>0.2391304347826087</v>
      </c>
      <c r="M87" s="100">
        <f>(F87+(2*G87)+(3*H87)+(4*I87))/D87</f>
        <v>0.36956521739130432</v>
      </c>
      <c r="N87" s="100">
        <f>(E87+P87+Q87)/(C87-R87)</f>
        <v>0.375</v>
      </c>
      <c r="O87" s="99">
        <v>14</v>
      </c>
      <c r="P87" s="99">
        <v>8</v>
      </c>
      <c r="Q87" s="145">
        <v>2</v>
      </c>
      <c r="R87" s="99">
        <v>1</v>
      </c>
      <c r="S87" s="145">
        <v>1</v>
      </c>
    </row>
    <row r="88" spans="1:19">
      <c r="A88" s="83" t="s">
        <v>761</v>
      </c>
      <c r="B88" s="99">
        <v>70</v>
      </c>
      <c r="C88" s="99">
        <v>234</v>
      </c>
      <c r="D88" s="99">
        <v>192</v>
      </c>
      <c r="E88" s="99">
        <v>53</v>
      </c>
      <c r="F88" s="99">
        <v>37</v>
      </c>
      <c r="G88" s="99">
        <v>15</v>
      </c>
      <c r="H88" s="99">
        <v>0</v>
      </c>
      <c r="I88" s="99">
        <v>1</v>
      </c>
      <c r="J88" s="99">
        <v>37</v>
      </c>
      <c r="K88" s="99">
        <v>34</v>
      </c>
      <c r="L88" s="100">
        <f>E88/D88</f>
        <v>0.27604166666666669</v>
      </c>
      <c r="M88" s="100">
        <f>(F88+(2*G88)+(3*H88)+(4*I88))/D88</f>
        <v>0.36979166666666669</v>
      </c>
      <c r="N88" s="100">
        <f>(E88+P88+Q88)/(C88-R88)</f>
        <v>0.40343347639484978</v>
      </c>
      <c r="O88" s="99">
        <v>41</v>
      </c>
      <c r="P88" s="99">
        <v>33</v>
      </c>
      <c r="Q88" s="145">
        <v>8</v>
      </c>
      <c r="R88" s="99">
        <v>1</v>
      </c>
      <c r="S88" s="145">
        <v>4</v>
      </c>
    </row>
    <row r="89" spans="1:19">
      <c r="A89" s="83" t="s">
        <v>726</v>
      </c>
      <c r="B89" s="99">
        <v>56</v>
      </c>
      <c r="C89" s="99">
        <v>170</v>
      </c>
      <c r="D89" s="99">
        <v>146</v>
      </c>
      <c r="E89" s="99">
        <v>33</v>
      </c>
      <c r="F89" s="99">
        <v>26</v>
      </c>
      <c r="G89" s="99">
        <v>3</v>
      </c>
      <c r="H89" s="99">
        <v>0</v>
      </c>
      <c r="I89" s="99">
        <v>0</v>
      </c>
      <c r="J89" s="99">
        <v>21</v>
      </c>
      <c r="K89" s="99">
        <v>12</v>
      </c>
      <c r="L89" s="100">
        <f>E89/D89</f>
        <v>0.22602739726027396</v>
      </c>
      <c r="M89" s="100">
        <f>(F89+(2*G89)+(3*H89)+(4*I89))/D89</f>
        <v>0.21917808219178081</v>
      </c>
      <c r="N89" s="100">
        <f>(E89+P89+Q89)/(C89-R89)</f>
        <v>0.33136094674556216</v>
      </c>
      <c r="O89" s="99">
        <v>45</v>
      </c>
      <c r="P89" s="99">
        <v>21</v>
      </c>
      <c r="Q89" s="145">
        <v>2</v>
      </c>
      <c r="R89" s="99">
        <v>1</v>
      </c>
      <c r="S89" s="145">
        <v>2</v>
      </c>
    </row>
    <row r="90" spans="1:19">
      <c r="A90" s="83" t="s">
        <v>1075</v>
      </c>
      <c r="B90" s="99">
        <v>15</v>
      </c>
      <c r="C90" s="99">
        <v>49</v>
      </c>
      <c r="D90" s="99">
        <v>38</v>
      </c>
      <c r="E90" s="99">
        <v>7</v>
      </c>
      <c r="F90" s="99">
        <v>7</v>
      </c>
      <c r="G90" s="99">
        <v>0</v>
      </c>
      <c r="H90" s="99">
        <v>0</v>
      </c>
      <c r="I90" s="99">
        <v>0</v>
      </c>
      <c r="J90" s="111">
        <v>7</v>
      </c>
      <c r="K90" s="99">
        <v>3</v>
      </c>
      <c r="L90" s="100">
        <f>E90/D90</f>
        <v>0.18421052631578946</v>
      </c>
      <c r="M90" s="100">
        <f>(F90+(2*G90)+(3*H90)+(4*I90))/D90</f>
        <v>0.18421052631578946</v>
      </c>
      <c r="N90" s="100">
        <f>(E90+P90+Q90)/(C90-R90)</f>
        <v>0.35416666666666669</v>
      </c>
      <c r="O90" s="99">
        <v>19</v>
      </c>
      <c r="P90" s="99">
        <v>10</v>
      </c>
      <c r="Q90" s="145">
        <v>0</v>
      </c>
      <c r="R90" s="99">
        <v>1</v>
      </c>
      <c r="S90" s="145">
        <v>1</v>
      </c>
    </row>
    <row r="91" spans="1:19">
      <c r="A91" s="149" t="s">
        <v>269</v>
      </c>
      <c r="B91" s="99">
        <v>45</v>
      </c>
      <c r="C91" s="99">
        <v>123</v>
      </c>
      <c r="D91" s="99">
        <v>107</v>
      </c>
      <c r="E91" s="99">
        <v>29</v>
      </c>
      <c r="F91" s="99">
        <v>26</v>
      </c>
      <c r="G91" s="99">
        <v>3</v>
      </c>
      <c r="H91" s="99">
        <v>0</v>
      </c>
      <c r="I91" s="99">
        <v>0</v>
      </c>
      <c r="J91" s="99">
        <v>15</v>
      </c>
      <c r="K91" s="99">
        <v>10</v>
      </c>
      <c r="L91" s="100">
        <f>E91/D91</f>
        <v>0.27102803738317754</v>
      </c>
      <c r="M91" s="100">
        <f>(F91+(2*G91)+(3*H91)+(4*I91))/D91</f>
        <v>0.29906542056074764</v>
      </c>
      <c r="N91" s="100">
        <f>(E91+P91+Q91)/(C91-R91)</f>
        <v>0.35245901639344263</v>
      </c>
      <c r="O91" s="99">
        <v>16</v>
      </c>
      <c r="P91" s="99">
        <v>11</v>
      </c>
      <c r="Q91" s="145">
        <v>3</v>
      </c>
      <c r="R91" s="99">
        <v>1</v>
      </c>
      <c r="S91" s="145">
        <v>1</v>
      </c>
    </row>
    <row r="92" spans="1:19">
      <c r="A92" s="149" t="s">
        <v>318</v>
      </c>
      <c r="B92" s="99">
        <v>12</v>
      </c>
      <c r="C92" s="99">
        <v>37</v>
      </c>
      <c r="D92" s="99">
        <v>23</v>
      </c>
      <c r="E92" s="99">
        <v>3</v>
      </c>
      <c r="F92" s="99">
        <v>2</v>
      </c>
      <c r="G92" s="99">
        <v>1</v>
      </c>
      <c r="H92" s="99">
        <v>0</v>
      </c>
      <c r="I92" s="99">
        <v>0</v>
      </c>
      <c r="J92" s="99">
        <v>4</v>
      </c>
      <c r="K92" s="99">
        <v>2</v>
      </c>
      <c r="L92" s="100">
        <f>E92/D92</f>
        <v>0.13043478260869565</v>
      </c>
      <c r="M92" s="100">
        <f>(F92+(2*G92)+(3*H92)+(4*I92))/D92</f>
        <v>0.17391304347826086</v>
      </c>
      <c r="N92" s="100">
        <f>(E92+P92+Q92)/(C92-R92)</f>
        <v>0.45945945945945948</v>
      </c>
      <c r="O92" s="99">
        <v>5</v>
      </c>
      <c r="P92" s="99">
        <v>10</v>
      </c>
      <c r="Q92" s="145">
        <v>4</v>
      </c>
      <c r="R92" s="99">
        <v>0</v>
      </c>
      <c r="S92" s="145">
        <v>0</v>
      </c>
    </row>
    <row r="93" spans="1:19">
      <c r="A93" s="83" t="s">
        <v>542</v>
      </c>
      <c r="B93" s="99">
        <v>47</v>
      </c>
      <c r="C93" s="99">
        <v>158</v>
      </c>
      <c r="D93" s="99">
        <v>138</v>
      </c>
      <c r="E93" s="99">
        <v>45</v>
      </c>
      <c r="F93" s="99">
        <v>40</v>
      </c>
      <c r="G93" s="99">
        <v>5</v>
      </c>
      <c r="H93" s="99">
        <v>0</v>
      </c>
      <c r="I93" s="99">
        <v>0</v>
      </c>
      <c r="J93" s="99">
        <v>26</v>
      </c>
      <c r="K93" s="99">
        <v>19</v>
      </c>
      <c r="L93" s="100">
        <f>E93/D93</f>
        <v>0.32608695652173914</v>
      </c>
      <c r="M93" s="100">
        <f>(F93+(2*G93)+(3*H93)+(4*I93))/D93</f>
        <v>0.36231884057971014</v>
      </c>
      <c r="N93" s="100">
        <f>(E93+P93+Q93)/(C93-R93)</f>
        <v>0.38815789473684209</v>
      </c>
      <c r="O93" s="99">
        <v>17</v>
      </c>
      <c r="P93" s="99">
        <v>12</v>
      </c>
      <c r="Q93" s="145">
        <v>2</v>
      </c>
      <c r="R93" s="99">
        <v>6</v>
      </c>
      <c r="S93" s="145">
        <v>7</v>
      </c>
    </row>
    <row r="94" spans="1:19">
      <c r="A94" s="149" t="s">
        <v>354</v>
      </c>
      <c r="B94" s="99">
        <v>21</v>
      </c>
      <c r="C94" s="99">
        <v>1</v>
      </c>
      <c r="D94" s="99">
        <v>1</v>
      </c>
      <c r="E94" s="99">
        <v>0</v>
      </c>
      <c r="F94" s="99">
        <v>0</v>
      </c>
      <c r="G94" s="99">
        <v>0</v>
      </c>
      <c r="H94" s="99">
        <v>0</v>
      </c>
      <c r="I94" s="99">
        <v>0</v>
      </c>
      <c r="J94" s="99">
        <v>0</v>
      </c>
      <c r="K94" s="99">
        <v>0</v>
      </c>
      <c r="L94" s="100">
        <v>0</v>
      </c>
      <c r="M94" s="100">
        <f>(F94+(2*G94)+(3*H94)+(4*I94))/D94</f>
        <v>0</v>
      </c>
      <c r="N94" s="100">
        <f>(E94+P94+Q94)/(C94-R94)</f>
        <v>0</v>
      </c>
      <c r="O94" s="99">
        <v>0</v>
      </c>
      <c r="P94" s="99">
        <v>0</v>
      </c>
      <c r="Q94" s="145">
        <v>0</v>
      </c>
      <c r="R94" s="99">
        <v>0</v>
      </c>
      <c r="S94" s="145">
        <v>0</v>
      </c>
    </row>
    <row r="95" spans="1:19">
      <c r="A95" s="83" t="s">
        <v>725</v>
      </c>
      <c r="B95" s="99">
        <v>1</v>
      </c>
      <c r="C95" s="99">
        <v>1</v>
      </c>
      <c r="D95" s="99">
        <v>1</v>
      </c>
      <c r="E95" s="99">
        <v>0</v>
      </c>
      <c r="F95" s="99">
        <v>0</v>
      </c>
      <c r="G95" s="99">
        <v>0</v>
      </c>
      <c r="H95" s="99">
        <v>0</v>
      </c>
      <c r="I95" s="99">
        <v>0</v>
      </c>
      <c r="J95" s="99">
        <v>0</v>
      </c>
      <c r="K95" s="99">
        <v>1</v>
      </c>
      <c r="L95" s="100">
        <f>E95/D95</f>
        <v>0</v>
      </c>
      <c r="M95" s="100">
        <f>(F95+(2*G95)+(3*H95)+(4*I95))/D95</f>
        <v>0</v>
      </c>
      <c r="N95" s="100">
        <f>(E95+P95+Q95)/(C95-R95)</f>
        <v>0</v>
      </c>
      <c r="O95" s="99">
        <v>0</v>
      </c>
      <c r="P95" s="99">
        <v>0</v>
      </c>
      <c r="Q95" s="145">
        <v>0</v>
      </c>
      <c r="R95" s="99">
        <v>0</v>
      </c>
      <c r="S95" s="145">
        <v>0</v>
      </c>
    </row>
    <row r="96" spans="1:19">
      <c r="A96" s="83" t="s">
        <v>548</v>
      </c>
      <c r="B96" s="99">
        <v>2</v>
      </c>
      <c r="C96" s="99">
        <v>4</v>
      </c>
      <c r="D96" s="99">
        <v>4</v>
      </c>
      <c r="E96" s="99">
        <v>1</v>
      </c>
      <c r="F96" s="99">
        <v>1</v>
      </c>
      <c r="G96" s="99">
        <v>0</v>
      </c>
      <c r="H96" s="99">
        <v>0</v>
      </c>
      <c r="I96" s="99">
        <v>0</v>
      </c>
      <c r="J96" s="99">
        <v>0</v>
      </c>
      <c r="K96" s="99">
        <v>0</v>
      </c>
      <c r="L96" s="100">
        <f>E96/D96</f>
        <v>0.25</v>
      </c>
      <c r="M96" s="100">
        <f>(F96+(2*G96)+(3*H96)+(4*I96))/D96</f>
        <v>0.25</v>
      </c>
      <c r="N96" s="100">
        <f>(E96+P96+Q96)/(C96-R96)</f>
        <v>0.25</v>
      </c>
      <c r="O96" s="99">
        <v>2</v>
      </c>
      <c r="P96" s="99">
        <v>0</v>
      </c>
      <c r="Q96" s="145">
        <v>0</v>
      </c>
      <c r="R96" s="99">
        <v>0</v>
      </c>
      <c r="S96" s="145">
        <v>0</v>
      </c>
    </row>
    <row r="97" spans="1:19">
      <c r="A97" s="83" t="s">
        <v>1072</v>
      </c>
      <c r="B97" s="99">
        <v>17</v>
      </c>
      <c r="C97" s="99">
        <v>56</v>
      </c>
      <c r="D97" s="99">
        <v>49</v>
      </c>
      <c r="E97" s="99">
        <v>16</v>
      </c>
      <c r="F97" s="99">
        <v>16</v>
      </c>
      <c r="G97" s="99">
        <v>0</v>
      </c>
      <c r="H97" s="99">
        <v>0</v>
      </c>
      <c r="I97" s="99">
        <v>0</v>
      </c>
      <c r="J97" s="99">
        <v>5</v>
      </c>
      <c r="K97" s="99">
        <v>9</v>
      </c>
      <c r="L97" s="100">
        <f>E97/D97</f>
        <v>0.32653061224489793</v>
      </c>
      <c r="M97" s="100">
        <f>(F97+(2*G97)+(3*H97)+(4*I97))/D97</f>
        <v>0.32653061224489793</v>
      </c>
      <c r="N97" s="100">
        <f>(E97+P97+Q97)/(C97-R97)</f>
        <v>0.3888888888888889</v>
      </c>
      <c r="O97" s="99">
        <v>14</v>
      </c>
      <c r="P97" s="99">
        <v>3</v>
      </c>
      <c r="Q97" s="145">
        <v>2</v>
      </c>
      <c r="R97" s="99">
        <v>2</v>
      </c>
      <c r="S97" s="145">
        <v>1</v>
      </c>
    </row>
    <row r="98" spans="1:19">
      <c r="A98" s="149" t="s">
        <v>231</v>
      </c>
      <c r="B98" s="99">
        <v>303</v>
      </c>
      <c r="C98" s="99">
        <v>1192</v>
      </c>
      <c r="D98" s="99">
        <v>1037</v>
      </c>
      <c r="E98" s="99">
        <v>363</v>
      </c>
      <c r="F98" s="99">
        <v>258</v>
      </c>
      <c r="G98" s="99">
        <v>69</v>
      </c>
      <c r="H98" s="99">
        <v>11</v>
      </c>
      <c r="I98" s="99">
        <v>24</v>
      </c>
      <c r="J98" s="99">
        <v>233</v>
      </c>
      <c r="K98" s="99">
        <v>218</v>
      </c>
      <c r="L98" s="100">
        <f>E98/D98</f>
        <v>0.35004821600771457</v>
      </c>
      <c r="M98" s="100">
        <f>(F98+(2*G98)+(3*H98)+(4*I98))/D98</f>
        <v>0.506268081002893</v>
      </c>
      <c r="N98" s="100">
        <f>(E98+P98+Q98)/(C98-R98)</f>
        <v>0.41517476555839727</v>
      </c>
      <c r="O98" s="99">
        <v>74</v>
      </c>
      <c r="P98" s="99">
        <v>100</v>
      </c>
      <c r="Q98" s="145">
        <v>24</v>
      </c>
      <c r="R98" s="99">
        <v>19</v>
      </c>
      <c r="S98" s="145">
        <v>17</v>
      </c>
    </row>
    <row r="99" spans="1:19">
      <c r="A99" s="83" t="s">
        <v>1065</v>
      </c>
      <c r="B99" s="99">
        <v>17</v>
      </c>
      <c r="C99" s="99">
        <v>62</v>
      </c>
      <c r="D99" s="99">
        <v>54</v>
      </c>
      <c r="E99" s="99">
        <v>14</v>
      </c>
      <c r="F99" s="99">
        <v>10</v>
      </c>
      <c r="G99" s="99">
        <v>2</v>
      </c>
      <c r="H99" s="99">
        <v>1</v>
      </c>
      <c r="I99" s="99">
        <v>1</v>
      </c>
      <c r="J99" s="99">
        <v>7</v>
      </c>
      <c r="K99" s="99">
        <v>5</v>
      </c>
      <c r="L99" s="100">
        <f>E99/D99</f>
        <v>0.25925925925925924</v>
      </c>
      <c r="M99" s="100">
        <f>(F99+(2*G99)+(3*H99)+(4*I99))/D99</f>
        <v>0.3888888888888889</v>
      </c>
      <c r="N99" s="100">
        <f>(E99+P99+Q99)/(C99-R99)</f>
        <v>0.34426229508196721</v>
      </c>
      <c r="O99" s="99">
        <v>11</v>
      </c>
      <c r="P99" s="99">
        <v>7</v>
      </c>
      <c r="Q99" s="145">
        <v>0</v>
      </c>
      <c r="R99" s="99">
        <v>1</v>
      </c>
      <c r="S99" s="145">
        <v>1</v>
      </c>
    </row>
    <row r="100" spans="1:19">
      <c r="A100" s="83" t="s">
        <v>947</v>
      </c>
      <c r="B100" s="99">
        <v>2</v>
      </c>
      <c r="C100" s="99">
        <v>3</v>
      </c>
      <c r="D100" s="99">
        <v>3</v>
      </c>
      <c r="E100" s="99">
        <v>0</v>
      </c>
      <c r="F100" s="99">
        <v>0</v>
      </c>
      <c r="G100" s="99">
        <v>0</v>
      </c>
      <c r="H100" s="99">
        <v>0</v>
      </c>
      <c r="I100" s="99">
        <v>0</v>
      </c>
      <c r="J100" s="99">
        <v>0</v>
      </c>
      <c r="K100" s="99">
        <v>0</v>
      </c>
      <c r="L100" s="100">
        <f>E100/D100</f>
        <v>0</v>
      </c>
      <c r="M100" s="100">
        <f>(F100+(2*G100)+(3*H100)+(4*I100))/D100</f>
        <v>0</v>
      </c>
      <c r="N100" s="100">
        <f>(E100+P100+Q100)/(C100-R100)</f>
        <v>0</v>
      </c>
      <c r="O100" s="99">
        <v>2</v>
      </c>
      <c r="P100" s="99">
        <v>0</v>
      </c>
      <c r="Q100" s="145">
        <v>0</v>
      </c>
      <c r="R100" s="99">
        <v>0</v>
      </c>
      <c r="S100" s="145">
        <v>0</v>
      </c>
    </row>
    <row r="101" spans="1:19">
      <c r="A101" s="83" t="s">
        <v>536</v>
      </c>
      <c r="B101" s="99">
        <v>6</v>
      </c>
      <c r="C101" s="99">
        <v>7</v>
      </c>
      <c r="D101" s="99">
        <v>7</v>
      </c>
      <c r="E101" s="99">
        <v>1</v>
      </c>
      <c r="F101" s="99">
        <v>0</v>
      </c>
      <c r="G101" s="99">
        <v>1</v>
      </c>
      <c r="H101" s="99">
        <v>0</v>
      </c>
      <c r="I101" s="99">
        <v>0</v>
      </c>
      <c r="J101" s="99">
        <v>2</v>
      </c>
      <c r="K101" s="99">
        <v>0</v>
      </c>
      <c r="L101" s="100">
        <f>E101/D101</f>
        <v>0.14285714285714285</v>
      </c>
      <c r="M101" s="100">
        <f>(F101+(2*G101)+(3*H101)+(4*I101))/D101</f>
        <v>0.2857142857142857</v>
      </c>
      <c r="N101" s="100">
        <f>(E101+P101+Q101)/(C101-R101)</f>
        <v>0.14285714285714285</v>
      </c>
      <c r="O101" s="99">
        <v>2</v>
      </c>
      <c r="P101" s="99">
        <v>0</v>
      </c>
      <c r="Q101" s="145">
        <v>0</v>
      </c>
      <c r="R101" s="99">
        <v>0</v>
      </c>
      <c r="S101" s="145">
        <v>0</v>
      </c>
    </row>
    <row r="102" spans="1:19">
      <c r="A102" s="149" t="s">
        <v>244</v>
      </c>
      <c r="B102" s="99">
        <v>122</v>
      </c>
      <c r="C102" s="99">
        <v>408</v>
      </c>
      <c r="D102" s="99">
        <v>349</v>
      </c>
      <c r="E102" s="99">
        <v>96</v>
      </c>
      <c r="F102" s="99">
        <v>76</v>
      </c>
      <c r="G102" s="99">
        <v>16</v>
      </c>
      <c r="H102" s="99">
        <v>2</v>
      </c>
      <c r="I102" s="99">
        <v>2</v>
      </c>
      <c r="J102" s="99">
        <v>64</v>
      </c>
      <c r="K102" s="99">
        <v>57</v>
      </c>
      <c r="L102" s="100">
        <f>E102/D102</f>
        <v>0.27507163323782235</v>
      </c>
      <c r="M102" s="100">
        <f>(F102+(2*G102)+(3*H102)+(4*I102))/D102</f>
        <v>0.34957020057306593</v>
      </c>
      <c r="N102" s="100">
        <f>(E102+P102+Q102)/(C102-R102)</f>
        <v>0.37</v>
      </c>
      <c r="O102" s="99">
        <v>77</v>
      </c>
      <c r="P102" s="99">
        <v>41</v>
      </c>
      <c r="Q102" s="145">
        <v>11</v>
      </c>
      <c r="R102" s="99">
        <v>8</v>
      </c>
      <c r="S102" s="145">
        <v>13</v>
      </c>
    </row>
    <row r="103" spans="1:19">
      <c r="A103" s="83" t="s">
        <v>345</v>
      </c>
      <c r="B103" s="111">
        <v>3</v>
      </c>
      <c r="C103" s="111">
        <v>4</v>
      </c>
      <c r="D103" s="111">
        <v>2</v>
      </c>
      <c r="E103" s="111">
        <v>0</v>
      </c>
      <c r="F103" s="111">
        <v>0</v>
      </c>
      <c r="G103" s="111">
        <v>0</v>
      </c>
      <c r="H103" s="111">
        <v>0</v>
      </c>
      <c r="I103" s="111">
        <v>0</v>
      </c>
      <c r="J103" s="111">
        <v>1</v>
      </c>
      <c r="K103" s="111">
        <v>0</v>
      </c>
      <c r="L103" s="100">
        <f>E103/D103</f>
        <v>0</v>
      </c>
      <c r="M103" s="100">
        <f>(F103+(2*G103)+(3*H103)+(4*I103))/D103</f>
        <v>0</v>
      </c>
      <c r="N103" s="100">
        <f>(E103+P103+Q103)/(C103-R103)</f>
        <v>0.5</v>
      </c>
      <c r="O103" s="111">
        <v>1</v>
      </c>
      <c r="P103" s="111">
        <v>2</v>
      </c>
      <c r="Q103" s="111">
        <v>0</v>
      </c>
      <c r="R103" s="111">
        <v>0</v>
      </c>
      <c r="S103" s="111">
        <v>0</v>
      </c>
    </row>
    <row r="104" spans="1:19">
      <c r="A104" s="149" t="s">
        <v>240</v>
      </c>
      <c r="B104" s="99">
        <v>138</v>
      </c>
      <c r="C104" s="99">
        <v>471</v>
      </c>
      <c r="D104" s="99">
        <v>394</v>
      </c>
      <c r="E104" s="99">
        <v>119</v>
      </c>
      <c r="F104" s="99">
        <v>101</v>
      </c>
      <c r="G104" s="99">
        <v>16</v>
      </c>
      <c r="H104" s="99">
        <v>0</v>
      </c>
      <c r="I104" s="99">
        <v>2</v>
      </c>
      <c r="J104" s="99">
        <v>46</v>
      </c>
      <c r="K104" s="99">
        <v>71</v>
      </c>
      <c r="L104" s="100">
        <f>E104/D104</f>
        <v>0.3020304568527919</v>
      </c>
      <c r="M104" s="100">
        <f>(F104+(2*G104)+(3*H104)+(4*I104))/D104</f>
        <v>0.35786802030456855</v>
      </c>
      <c r="N104" s="100">
        <f>(E104+P104+Q104)/(C104-R104)</f>
        <v>0.4043010752688172</v>
      </c>
      <c r="O104" s="99">
        <v>57</v>
      </c>
      <c r="P104" s="99">
        <v>62</v>
      </c>
      <c r="Q104" s="145">
        <v>7</v>
      </c>
      <c r="R104" s="99">
        <v>6</v>
      </c>
      <c r="S104" s="145">
        <v>2</v>
      </c>
    </row>
    <row r="105" spans="1:19">
      <c r="A105" s="83" t="s">
        <v>281</v>
      </c>
      <c r="B105" s="111">
        <v>37</v>
      </c>
      <c r="C105" s="111">
        <v>129</v>
      </c>
      <c r="D105" s="111">
        <v>107</v>
      </c>
      <c r="E105" s="111">
        <v>19</v>
      </c>
      <c r="F105" s="111">
        <v>17</v>
      </c>
      <c r="G105" s="111">
        <v>2</v>
      </c>
      <c r="H105" s="111">
        <v>0</v>
      </c>
      <c r="I105" s="111">
        <v>0</v>
      </c>
      <c r="J105" s="111">
        <v>9</v>
      </c>
      <c r="K105" s="111">
        <v>9</v>
      </c>
      <c r="L105" s="100">
        <f>E105/D105</f>
        <v>0.17757009345794392</v>
      </c>
      <c r="M105" s="100">
        <f>(F105+(2*G105)+(3*H105)+(4*I105))/D105</f>
        <v>0.19626168224299065</v>
      </c>
      <c r="N105" s="100">
        <f>(E105+P105+Q105)/(C105-R105)</f>
        <v>0.29457364341085274</v>
      </c>
      <c r="O105" s="111">
        <v>35</v>
      </c>
      <c r="P105" s="111">
        <v>17</v>
      </c>
      <c r="Q105" s="111">
        <v>2</v>
      </c>
      <c r="R105" s="111">
        <v>0</v>
      </c>
      <c r="S105" s="111">
        <v>1</v>
      </c>
    </row>
    <row r="106" spans="1:19">
      <c r="A106" s="83" t="s">
        <v>384</v>
      </c>
      <c r="B106" s="99">
        <v>9</v>
      </c>
      <c r="C106" s="99">
        <v>32</v>
      </c>
      <c r="D106" s="99">
        <v>24</v>
      </c>
      <c r="E106" s="99">
        <v>5</v>
      </c>
      <c r="F106" s="99">
        <v>5</v>
      </c>
      <c r="G106" s="99">
        <v>0</v>
      </c>
      <c r="H106" s="99">
        <v>0</v>
      </c>
      <c r="I106" s="99">
        <v>0</v>
      </c>
      <c r="J106" s="99">
        <v>1</v>
      </c>
      <c r="K106" s="99">
        <v>2</v>
      </c>
      <c r="L106" s="100">
        <f>E106/D106</f>
        <v>0.20833333333333334</v>
      </c>
      <c r="M106" s="100">
        <f>(F106+(2*G106)+(3*H106)+(4*I106))/D106</f>
        <v>0.20833333333333334</v>
      </c>
      <c r="N106" s="100">
        <f>(E106+P106+Q106)/(C106-R106)</f>
        <v>0.36666666666666664</v>
      </c>
      <c r="O106" s="99">
        <v>4</v>
      </c>
      <c r="P106" s="99">
        <v>2</v>
      </c>
      <c r="Q106" s="145">
        <v>4</v>
      </c>
      <c r="R106" s="99">
        <v>2</v>
      </c>
      <c r="S106" s="145">
        <v>0</v>
      </c>
    </row>
    <row r="107" spans="1:19">
      <c r="A107" s="149" t="s">
        <v>229</v>
      </c>
      <c r="B107" s="99">
        <v>757</v>
      </c>
      <c r="C107" s="99">
        <v>2626</v>
      </c>
      <c r="D107" s="99">
        <v>2108</v>
      </c>
      <c r="E107" s="99">
        <v>688</v>
      </c>
      <c r="F107" s="99">
        <v>496</v>
      </c>
      <c r="G107" s="99">
        <v>148</v>
      </c>
      <c r="H107" s="99">
        <v>15</v>
      </c>
      <c r="I107" s="99">
        <v>29</v>
      </c>
      <c r="J107" s="99">
        <v>477</v>
      </c>
      <c r="K107" s="99">
        <v>387</v>
      </c>
      <c r="L107" s="100">
        <f>E107/D107</f>
        <v>0.32637571157495254</v>
      </c>
      <c r="M107" s="100">
        <f>(F107+(2*G107)+(3*H107)+(4*I107))/D107</f>
        <v>0.45208728652751423</v>
      </c>
      <c r="N107" s="100">
        <f>(E107+P107+Q107)/(C107-R107)</f>
        <v>0.44604596805609659</v>
      </c>
      <c r="O107" s="99">
        <v>372</v>
      </c>
      <c r="P107" s="99">
        <v>405</v>
      </c>
      <c r="Q107" s="145">
        <v>52</v>
      </c>
      <c r="R107" s="99">
        <v>59</v>
      </c>
      <c r="S107" s="145">
        <v>52</v>
      </c>
    </row>
    <row r="108" spans="1:19">
      <c r="A108" s="83" t="s">
        <v>1019</v>
      </c>
      <c r="B108" s="99">
        <v>3</v>
      </c>
      <c r="C108" s="99">
        <v>7</v>
      </c>
      <c r="D108" s="99">
        <v>6</v>
      </c>
      <c r="E108" s="99">
        <v>0</v>
      </c>
      <c r="F108" s="99">
        <v>0</v>
      </c>
      <c r="G108" s="99">
        <v>0</v>
      </c>
      <c r="H108" s="99">
        <v>0</v>
      </c>
      <c r="I108" s="99">
        <v>0</v>
      </c>
      <c r="J108" s="99">
        <v>0</v>
      </c>
      <c r="K108" s="99">
        <v>0</v>
      </c>
      <c r="L108" s="100">
        <f>E108/D108</f>
        <v>0</v>
      </c>
      <c r="M108" s="100">
        <f>(F108+(2*G108)+(3*H108)+(4*I108))/D108</f>
        <v>0</v>
      </c>
      <c r="N108" s="100">
        <f>(E108+P108+Q108)/(C108-R108)</f>
        <v>0.14285714285714285</v>
      </c>
      <c r="O108" s="99">
        <v>6</v>
      </c>
      <c r="P108" s="99">
        <v>1</v>
      </c>
      <c r="Q108" s="145">
        <v>0</v>
      </c>
      <c r="R108" s="99">
        <v>0</v>
      </c>
      <c r="S108" s="145">
        <v>0</v>
      </c>
    </row>
    <row r="109" spans="1:19">
      <c r="A109" s="83" t="s">
        <v>212</v>
      </c>
      <c r="B109" s="99">
        <v>38</v>
      </c>
      <c r="C109" s="99">
        <v>147</v>
      </c>
      <c r="D109" s="99">
        <v>118</v>
      </c>
      <c r="E109" s="99">
        <v>40</v>
      </c>
      <c r="F109" s="99">
        <v>28</v>
      </c>
      <c r="G109" s="99">
        <v>10</v>
      </c>
      <c r="H109" s="99">
        <v>1</v>
      </c>
      <c r="I109" s="99">
        <v>1</v>
      </c>
      <c r="J109" s="99">
        <v>23</v>
      </c>
      <c r="K109" s="99">
        <v>24</v>
      </c>
      <c r="L109" s="100">
        <f>E109/D109</f>
        <v>0.33898305084745761</v>
      </c>
      <c r="M109" s="100">
        <f>(F109+(2*G109)+(3*H109)+(4*I109))/D109</f>
        <v>0.46610169491525422</v>
      </c>
      <c r="N109" s="100">
        <f>(E109+P109+Q109)/(C109-R109)</f>
        <v>0.4315068493150685</v>
      </c>
      <c r="O109" s="99">
        <v>16</v>
      </c>
      <c r="P109" s="99">
        <v>20</v>
      </c>
      <c r="Q109" s="145">
        <v>3</v>
      </c>
      <c r="R109" s="99">
        <v>1</v>
      </c>
      <c r="S109" s="145">
        <v>4</v>
      </c>
    </row>
    <row r="110" spans="1:19">
      <c r="A110" s="83" t="s">
        <v>759</v>
      </c>
      <c r="B110" s="99">
        <v>90</v>
      </c>
      <c r="C110" s="99">
        <v>328</v>
      </c>
      <c r="D110" s="99">
        <v>271</v>
      </c>
      <c r="E110" s="99">
        <v>84</v>
      </c>
      <c r="F110" s="99">
        <v>68</v>
      </c>
      <c r="G110" s="99">
        <v>14</v>
      </c>
      <c r="H110" s="99">
        <v>2</v>
      </c>
      <c r="I110" s="99">
        <v>0</v>
      </c>
      <c r="J110" s="99">
        <v>46</v>
      </c>
      <c r="K110" s="99">
        <v>49</v>
      </c>
      <c r="L110" s="100">
        <f>E110/D110</f>
        <v>0.30996309963099633</v>
      </c>
      <c r="M110" s="100">
        <f>(F110+(2*G110)+(3*H110)+(4*I110))/D110</f>
        <v>0.37638376383763839</v>
      </c>
      <c r="N110" s="100">
        <f>(E110+P110+Q110)/(C110-R110)</f>
        <v>0.42638036809815949</v>
      </c>
      <c r="O110" s="99">
        <v>45</v>
      </c>
      <c r="P110" s="99">
        <v>44</v>
      </c>
      <c r="Q110" s="145">
        <v>11</v>
      </c>
      <c r="R110" s="99">
        <v>2</v>
      </c>
      <c r="S110" s="145">
        <v>7</v>
      </c>
    </row>
    <row r="111" spans="1:19">
      <c r="A111" s="149" t="s">
        <v>273</v>
      </c>
      <c r="B111" s="99">
        <v>30</v>
      </c>
      <c r="C111" s="99">
        <v>84</v>
      </c>
      <c r="D111" s="99">
        <v>72</v>
      </c>
      <c r="E111" s="99">
        <v>25</v>
      </c>
      <c r="F111" s="99">
        <v>14</v>
      </c>
      <c r="G111" s="99">
        <v>3</v>
      </c>
      <c r="H111" s="99">
        <v>0</v>
      </c>
      <c r="I111" s="99">
        <v>8</v>
      </c>
      <c r="J111" s="99">
        <v>22</v>
      </c>
      <c r="K111" s="99">
        <v>22</v>
      </c>
      <c r="L111" s="100">
        <f>E111/D111</f>
        <v>0.34722222222222221</v>
      </c>
      <c r="M111" s="100">
        <f>(F111+(2*G111)+(3*H111)+(4*I111))/D111</f>
        <v>0.72222222222222221</v>
      </c>
      <c r="N111" s="100">
        <f>(E111+P111)/(C111-R111)</f>
        <v>0.41975308641975306</v>
      </c>
      <c r="O111" s="99">
        <v>15</v>
      </c>
      <c r="P111" s="99">
        <v>9</v>
      </c>
      <c r="Q111" s="145" t="s">
        <v>125</v>
      </c>
      <c r="R111" s="99">
        <v>3</v>
      </c>
      <c r="S111" s="145" t="s">
        <v>125</v>
      </c>
    </row>
    <row r="112" spans="1:19">
      <c r="A112" s="83" t="s">
        <v>555</v>
      </c>
      <c r="B112" s="99">
        <v>88</v>
      </c>
      <c r="C112" s="99">
        <v>305</v>
      </c>
      <c r="D112" s="99">
        <v>260</v>
      </c>
      <c r="E112" s="99">
        <v>74</v>
      </c>
      <c r="F112" s="99">
        <v>60</v>
      </c>
      <c r="G112" s="99">
        <v>12</v>
      </c>
      <c r="H112" s="99">
        <v>1</v>
      </c>
      <c r="I112" s="99">
        <v>1</v>
      </c>
      <c r="J112" s="99">
        <v>46</v>
      </c>
      <c r="K112" s="99">
        <v>36</v>
      </c>
      <c r="L112" s="100">
        <f>E112/D112</f>
        <v>0.2846153846153846</v>
      </c>
      <c r="M112" s="100">
        <f>(F112+(2*G112)+(3*H112)+(4*I112))/D112</f>
        <v>0.35</v>
      </c>
      <c r="N112" s="100">
        <f>(E112+P112+Q112)/(C112-R112)</f>
        <v>0.38</v>
      </c>
      <c r="O112" s="99">
        <v>42</v>
      </c>
      <c r="P112" s="99">
        <v>32</v>
      </c>
      <c r="Q112" s="145">
        <v>8</v>
      </c>
      <c r="R112" s="99">
        <v>5</v>
      </c>
      <c r="S112" s="145">
        <v>9</v>
      </c>
    </row>
    <row r="113" spans="1:20">
      <c r="A113" s="149" t="s">
        <v>271</v>
      </c>
      <c r="B113" s="99">
        <v>63</v>
      </c>
      <c r="C113" s="99">
        <v>174</v>
      </c>
      <c r="D113" s="99">
        <v>145</v>
      </c>
      <c r="E113" s="99">
        <v>27</v>
      </c>
      <c r="F113" s="99">
        <v>23</v>
      </c>
      <c r="G113" s="99">
        <v>4</v>
      </c>
      <c r="H113" s="99">
        <v>0</v>
      </c>
      <c r="I113" s="99">
        <v>0</v>
      </c>
      <c r="J113" s="99">
        <v>19</v>
      </c>
      <c r="K113" s="99">
        <v>21</v>
      </c>
      <c r="L113" s="100">
        <f>E113/D113</f>
        <v>0.18620689655172415</v>
      </c>
      <c r="M113" s="100">
        <f>(F113+(2*G113)+(3*H113)+(4*I113))/D113</f>
        <v>0.21379310344827587</v>
      </c>
      <c r="N113" s="100">
        <f>(E113+P113+Q113)/(C113-R113)</f>
        <v>0.29341317365269459</v>
      </c>
      <c r="O113" s="99">
        <v>47</v>
      </c>
      <c r="P113" s="99">
        <v>12</v>
      </c>
      <c r="Q113" s="145">
        <v>10</v>
      </c>
      <c r="R113" s="99">
        <v>7</v>
      </c>
      <c r="S113" s="145">
        <v>3</v>
      </c>
    </row>
    <row r="114" spans="1:20">
      <c r="A114" s="149" t="s">
        <v>308</v>
      </c>
      <c r="B114" s="99">
        <v>28</v>
      </c>
      <c r="C114" s="99">
        <v>41</v>
      </c>
      <c r="D114" s="99">
        <v>28</v>
      </c>
      <c r="E114" s="99">
        <v>5</v>
      </c>
      <c r="F114" s="99">
        <v>5</v>
      </c>
      <c r="G114" s="99">
        <v>0</v>
      </c>
      <c r="H114" s="99">
        <v>0</v>
      </c>
      <c r="I114" s="99">
        <v>0</v>
      </c>
      <c r="J114" s="99">
        <v>2</v>
      </c>
      <c r="K114" s="99">
        <v>3</v>
      </c>
      <c r="L114" s="100">
        <f>E114/D114</f>
        <v>0.17857142857142858</v>
      </c>
      <c r="M114" s="100">
        <f>(F114+(2*G114)+(3*H114)+(4*I114))/D114</f>
        <v>0.17857142857142858</v>
      </c>
      <c r="N114" s="100">
        <f>(E114+P114)/(C114-R114)</f>
        <v>0.39473684210526316</v>
      </c>
      <c r="O114" s="99">
        <v>7</v>
      </c>
      <c r="P114" s="99">
        <v>10</v>
      </c>
      <c r="Q114" s="145" t="s">
        <v>125</v>
      </c>
      <c r="R114" s="99">
        <v>3</v>
      </c>
      <c r="S114" s="145" t="s">
        <v>125</v>
      </c>
    </row>
    <row r="115" spans="1:20">
      <c r="A115" s="83" t="s">
        <v>637</v>
      </c>
      <c r="B115" s="99">
        <v>68</v>
      </c>
      <c r="C115" s="99">
        <v>165</v>
      </c>
      <c r="D115" s="99">
        <v>136</v>
      </c>
      <c r="E115" s="99">
        <v>31</v>
      </c>
      <c r="F115" s="99">
        <v>23</v>
      </c>
      <c r="G115" s="99">
        <v>7</v>
      </c>
      <c r="H115" s="99">
        <v>1</v>
      </c>
      <c r="I115" s="99">
        <v>0</v>
      </c>
      <c r="J115" s="99">
        <v>28</v>
      </c>
      <c r="K115" s="99">
        <v>17</v>
      </c>
      <c r="L115" s="100">
        <f>E115/D115</f>
        <v>0.22794117647058823</v>
      </c>
      <c r="M115" s="100">
        <f>(F115+(2*G115)+(3*H115)+(4*I115))/D115</f>
        <v>0.29411764705882354</v>
      </c>
      <c r="N115" s="100">
        <f>(E115+P115+Q115)/(C115-R115)</f>
        <v>0.35403726708074534</v>
      </c>
      <c r="O115" s="99">
        <v>41</v>
      </c>
      <c r="P115" s="99">
        <v>23</v>
      </c>
      <c r="Q115" s="145">
        <v>3</v>
      </c>
      <c r="R115" s="99">
        <v>4</v>
      </c>
      <c r="S115" s="145">
        <v>5</v>
      </c>
    </row>
    <row r="116" spans="1:20">
      <c r="A116" s="149" t="s">
        <v>336</v>
      </c>
      <c r="B116" s="99">
        <v>3</v>
      </c>
      <c r="C116" s="99">
        <v>4</v>
      </c>
      <c r="D116" s="99">
        <v>3</v>
      </c>
      <c r="E116" s="99">
        <v>0</v>
      </c>
      <c r="F116" s="99">
        <v>0</v>
      </c>
      <c r="G116" s="99">
        <v>0</v>
      </c>
      <c r="H116" s="99">
        <v>0</v>
      </c>
      <c r="I116" s="99">
        <v>0</v>
      </c>
      <c r="J116" s="99">
        <v>1</v>
      </c>
      <c r="K116" s="99">
        <v>0</v>
      </c>
      <c r="L116" s="100">
        <f>E116/D116</f>
        <v>0</v>
      </c>
      <c r="M116" s="100">
        <f>(F116+(2*G116)+(3*H116)+(4*I116))/D116</f>
        <v>0</v>
      </c>
      <c r="N116" s="100">
        <v>0</v>
      </c>
      <c r="O116" s="99">
        <v>0</v>
      </c>
      <c r="P116" s="99">
        <v>1</v>
      </c>
      <c r="Q116" s="145" t="s">
        <v>125</v>
      </c>
      <c r="R116" s="99">
        <v>0</v>
      </c>
      <c r="S116" s="145" t="s">
        <v>125</v>
      </c>
    </row>
    <row r="117" spans="1:20">
      <c r="A117" s="83" t="s">
        <v>266</v>
      </c>
      <c r="B117" s="111">
        <v>78</v>
      </c>
      <c r="C117" s="111">
        <v>315</v>
      </c>
      <c r="D117" s="111">
        <v>253</v>
      </c>
      <c r="E117" s="111">
        <v>72</v>
      </c>
      <c r="F117" s="111">
        <v>59</v>
      </c>
      <c r="G117" s="111">
        <v>9</v>
      </c>
      <c r="H117" s="111">
        <v>3</v>
      </c>
      <c r="I117" s="111">
        <v>3</v>
      </c>
      <c r="J117" s="111">
        <v>63</v>
      </c>
      <c r="K117" s="111">
        <v>29</v>
      </c>
      <c r="L117" s="100">
        <f>E117/D117</f>
        <v>0.28458498023715417</v>
      </c>
      <c r="M117" s="100">
        <f>(F117+(2*G117)+(3*H117)+(4*I117))/D117</f>
        <v>0.38735177865612647</v>
      </c>
      <c r="N117" s="100">
        <f>(E117+P117+Q117)/(C117-R117)</f>
        <v>0.39102564102564102</v>
      </c>
      <c r="O117" s="111">
        <v>40</v>
      </c>
      <c r="P117" s="111">
        <v>50</v>
      </c>
      <c r="Q117" s="111">
        <v>0</v>
      </c>
      <c r="R117" s="111">
        <v>3</v>
      </c>
      <c r="S117" s="111">
        <v>31</v>
      </c>
    </row>
    <row r="118" spans="1:20">
      <c r="A118" s="149" t="s">
        <v>262</v>
      </c>
      <c r="B118" s="99">
        <v>69</v>
      </c>
      <c r="C118" s="99">
        <v>245</v>
      </c>
      <c r="D118" s="99">
        <v>210</v>
      </c>
      <c r="E118" s="99">
        <v>52</v>
      </c>
      <c r="F118" s="99">
        <v>30</v>
      </c>
      <c r="G118" s="99">
        <v>15</v>
      </c>
      <c r="H118" s="99">
        <v>2</v>
      </c>
      <c r="I118" s="99">
        <v>5</v>
      </c>
      <c r="J118" s="99">
        <v>46</v>
      </c>
      <c r="K118" s="99">
        <v>33</v>
      </c>
      <c r="L118" s="100">
        <f>E118/D118</f>
        <v>0.24761904761904763</v>
      </c>
      <c r="M118" s="100">
        <f>(F118+(2*G118)+(3*H118)+(4*I118))/D118</f>
        <v>0.40952380952380951</v>
      </c>
      <c r="N118" s="100">
        <f>(E118+P118+Q118)/(C118-R118)</f>
        <v>0.33613445378151263</v>
      </c>
      <c r="O118" s="99">
        <v>44</v>
      </c>
      <c r="P118" s="99">
        <v>22</v>
      </c>
      <c r="Q118" s="145">
        <v>6</v>
      </c>
      <c r="R118" s="99">
        <v>7</v>
      </c>
      <c r="S118" s="145">
        <v>7</v>
      </c>
    </row>
    <row r="119" spans="1:20">
      <c r="A119" s="149" t="s">
        <v>245</v>
      </c>
      <c r="B119" s="99">
        <v>92</v>
      </c>
      <c r="C119" s="99">
        <v>362</v>
      </c>
      <c r="D119" s="99">
        <v>288</v>
      </c>
      <c r="E119" s="99">
        <v>94</v>
      </c>
      <c r="F119" s="99">
        <v>81</v>
      </c>
      <c r="G119" s="99">
        <v>7</v>
      </c>
      <c r="H119" s="99">
        <v>4</v>
      </c>
      <c r="I119" s="99">
        <v>2</v>
      </c>
      <c r="J119" s="99">
        <v>67</v>
      </c>
      <c r="K119" s="99">
        <v>50</v>
      </c>
      <c r="L119" s="100">
        <f>E119/D119</f>
        <v>0.3263888888888889</v>
      </c>
      <c r="M119" s="100">
        <f>(F119+(2*G119)+(3*H119)+(4*I119))/D119</f>
        <v>0.39930555555555558</v>
      </c>
      <c r="N119" s="100">
        <f>(E119+P119+Q119)/(C119-R119)</f>
        <v>0.44507042253521129</v>
      </c>
      <c r="O119" s="99">
        <v>32</v>
      </c>
      <c r="P119" s="99">
        <v>56</v>
      </c>
      <c r="Q119" s="145">
        <v>8</v>
      </c>
      <c r="R119" s="99">
        <v>7</v>
      </c>
      <c r="S119" s="145">
        <v>13</v>
      </c>
    </row>
    <row r="120" spans="1:20">
      <c r="A120" s="149" t="s">
        <v>315</v>
      </c>
      <c r="B120" s="99">
        <v>9</v>
      </c>
      <c r="C120" s="99">
        <v>19</v>
      </c>
      <c r="D120" s="99">
        <v>14</v>
      </c>
      <c r="E120" s="99">
        <v>3</v>
      </c>
      <c r="F120" s="99">
        <v>2</v>
      </c>
      <c r="G120" s="99">
        <v>1</v>
      </c>
      <c r="H120" s="99">
        <v>0</v>
      </c>
      <c r="I120" s="99">
        <v>0</v>
      </c>
      <c r="J120" s="99">
        <v>3</v>
      </c>
      <c r="K120" s="99">
        <v>1</v>
      </c>
      <c r="L120" s="100">
        <f>E120/D120</f>
        <v>0.21428571428571427</v>
      </c>
      <c r="M120" s="100">
        <f>(F120+(2*G120)+(3*H120)+(4*I120))/D120</f>
        <v>0.2857142857142857</v>
      </c>
      <c r="N120" s="100">
        <f>(E120+P120+Q120)/(C120-R120)</f>
        <v>0.42105263157894735</v>
      </c>
      <c r="O120" s="99">
        <v>7</v>
      </c>
      <c r="P120" s="99">
        <v>2</v>
      </c>
      <c r="Q120" s="145">
        <v>3</v>
      </c>
      <c r="R120" s="99">
        <v>0</v>
      </c>
      <c r="S120" s="145">
        <v>0</v>
      </c>
    </row>
    <row r="121" spans="1:20">
      <c r="A121" s="149" t="s">
        <v>303</v>
      </c>
      <c r="B121" s="99">
        <v>10</v>
      </c>
      <c r="C121" s="99">
        <v>20</v>
      </c>
      <c r="D121" s="99">
        <v>16</v>
      </c>
      <c r="E121" s="99">
        <v>7</v>
      </c>
      <c r="F121" s="99">
        <v>7</v>
      </c>
      <c r="G121" s="99">
        <v>0</v>
      </c>
      <c r="H121" s="99">
        <v>0</v>
      </c>
      <c r="I121" s="99">
        <v>0</v>
      </c>
      <c r="J121" s="99">
        <v>4</v>
      </c>
      <c r="K121" s="99">
        <v>6</v>
      </c>
      <c r="L121" s="100">
        <f>E121/D121</f>
        <v>0.4375</v>
      </c>
      <c r="M121" s="100">
        <f>(F121+(2*G121)+(3*H121)+(4*I121))/D121</f>
        <v>0.4375</v>
      </c>
      <c r="N121" s="100">
        <f>(E121+P121+Q121)/(C121-R121)</f>
        <v>0.5</v>
      </c>
      <c r="O121" s="99">
        <v>1</v>
      </c>
      <c r="P121" s="99">
        <v>2</v>
      </c>
      <c r="Q121" s="145">
        <v>0</v>
      </c>
      <c r="R121" s="99">
        <v>2</v>
      </c>
      <c r="S121" s="145">
        <v>1</v>
      </c>
    </row>
    <row r="122" spans="1:20">
      <c r="A122" s="149" t="s">
        <v>339</v>
      </c>
      <c r="B122" s="99">
        <v>3</v>
      </c>
      <c r="C122" s="99">
        <v>2</v>
      </c>
      <c r="D122" s="99">
        <v>1</v>
      </c>
      <c r="E122" s="99">
        <v>0</v>
      </c>
      <c r="F122" s="99">
        <v>0</v>
      </c>
      <c r="G122" s="99">
        <v>0</v>
      </c>
      <c r="H122" s="99">
        <v>0</v>
      </c>
      <c r="I122" s="99">
        <v>0</v>
      </c>
      <c r="J122" s="99">
        <v>0</v>
      </c>
      <c r="K122" s="99">
        <v>0</v>
      </c>
      <c r="L122" s="100">
        <f>E122/D122</f>
        <v>0</v>
      </c>
      <c r="M122" s="100">
        <f>(F122+(2*G122)+(3*H122)+(4*I122))/D122</f>
        <v>0</v>
      </c>
      <c r="N122" s="100">
        <v>0</v>
      </c>
      <c r="O122" s="99">
        <v>0</v>
      </c>
      <c r="P122" s="99">
        <v>1</v>
      </c>
      <c r="Q122" s="145" t="s">
        <v>125</v>
      </c>
      <c r="R122" s="99">
        <v>0</v>
      </c>
      <c r="S122" s="145" t="s">
        <v>125</v>
      </c>
    </row>
    <row r="123" spans="1:20" s="110" customFormat="1">
      <c r="A123" s="83" t="s">
        <v>1078</v>
      </c>
      <c r="B123" s="99">
        <v>1</v>
      </c>
      <c r="C123" s="99">
        <v>3</v>
      </c>
      <c r="D123" s="99">
        <v>2</v>
      </c>
      <c r="E123" s="99">
        <v>0</v>
      </c>
      <c r="F123" s="99">
        <v>0</v>
      </c>
      <c r="G123" s="99">
        <v>0</v>
      </c>
      <c r="H123" s="99">
        <v>0</v>
      </c>
      <c r="I123" s="99">
        <v>0</v>
      </c>
      <c r="J123" s="99">
        <v>1</v>
      </c>
      <c r="K123" s="99">
        <v>0</v>
      </c>
      <c r="L123" s="100">
        <f>E123/D123</f>
        <v>0</v>
      </c>
      <c r="M123" s="100">
        <f>(F123+(2*G123)+(3*H123)+(4*I123))/D123</f>
        <v>0</v>
      </c>
      <c r="N123" s="100">
        <f>(E123+P123+Q123)/(C123-R123)</f>
        <v>0.33333333333333331</v>
      </c>
      <c r="O123" s="99">
        <v>1</v>
      </c>
      <c r="P123" s="99">
        <v>1</v>
      </c>
      <c r="Q123" s="145">
        <v>0</v>
      </c>
      <c r="R123" s="99">
        <v>0</v>
      </c>
      <c r="S123" s="145">
        <v>0</v>
      </c>
      <c r="T123" s="113"/>
    </row>
    <row r="124" spans="1:20" s="110" customFormat="1">
      <c r="A124" s="83" t="s">
        <v>532</v>
      </c>
      <c r="B124" s="99">
        <v>15</v>
      </c>
      <c r="C124" s="99">
        <v>37</v>
      </c>
      <c r="D124" s="99">
        <v>34</v>
      </c>
      <c r="E124" s="99">
        <v>12</v>
      </c>
      <c r="F124" s="99">
        <v>11</v>
      </c>
      <c r="G124" s="99">
        <v>1</v>
      </c>
      <c r="H124" s="99">
        <v>0</v>
      </c>
      <c r="I124" s="99">
        <v>0</v>
      </c>
      <c r="J124" s="99">
        <v>8</v>
      </c>
      <c r="K124" s="99">
        <v>3</v>
      </c>
      <c r="L124" s="100">
        <f>E124/D124</f>
        <v>0.35294117647058826</v>
      </c>
      <c r="M124" s="100">
        <f>(F124+(2*G124)+(3*H124)+(4*I124))/D124</f>
        <v>0.38235294117647056</v>
      </c>
      <c r="N124" s="100">
        <f>(E124+P124+Q124)/(C124-R124)</f>
        <v>0.40540540540540543</v>
      </c>
      <c r="O124" s="99">
        <v>4</v>
      </c>
      <c r="P124" s="99">
        <v>3</v>
      </c>
      <c r="Q124" s="145">
        <v>0</v>
      </c>
      <c r="R124" s="99">
        <v>0</v>
      </c>
      <c r="S124" s="145">
        <v>3</v>
      </c>
      <c r="T124" s="113"/>
    </row>
    <row r="125" spans="1:20" s="110" customFormat="1">
      <c r="A125" s="83" t="s">
        <v>1017</v>
      </c>
      <c r="B125" s="99">
        <v>36</v>
      </c>
      <c r="C125" s="99">
        <v>134</v>
      </c>
      <c r="D125" s="99">
        <v>106</v>
      </c>
      <c r="E125" s="99">
        <v>25</v>
      </c>
      <c r="F125" s="99">
        <v>23</v>
      </c>
      <c r="G125" s="99">
        <v>2</v>
      </c>
      <c r="H125" s="99">
        <v>0</v>
      </c>
      <c r="I125" s="99">
        <v>0</v>
      </c>
      <c r="J125" s="99">
        <v>13</v>
      </c>
      <c r="K125" s="99">
        <v>12</v>
      </c>
      <c r="L125" s="100">
        <f>E125/D125</f>
        <v>0.23584905660377359</v>
      </c>
      <c r="M125" s="100">
        <f>(F125+(2*G125)+(3*H125)+(4*I125))/D125</f>
        <v>0.25471698113207547</v>
      </c>
      <c r="N125" s="100">
        <f>(E125+P125+Q125)/(C125-R125)</f>
        <v>0.39552238805970147</v>
      </c>
      <c r="O125" s="99">
        <v>31</v>
      </c>
      <c r="P125" s="99">
        <v>23</v>
      </c>
      <c r="Q125" s="145">
        <v>5</v>
      </c>
      <c r="R125" s="99">
        <v>0</v>
      </c>
      <c r="S125" s="145">
        <v>3</v>
      </c>
      <c r="T125" s="113"/>
    </row>
    <row r="126" spans="1:20" s="110" customFormat="1">
      <c r="A126" s="149" t="s">
        <v>316</v>
      </c>
      <c r="B126" s="99">
        <v>175</v>
      </c>
      <c r="C126" s="99">
        <v>427</v>
      </c>
      <c r="D126" s="99">
        <v>358</v>
      </c>
      <c r="E126" s="99">
        <v>89</v>
      </c>
      <c r="F126" s="99">
        <v>76</v>
      </c>
      <c r="G126" s="99">
        <v>13</v>
      </c>
      <c r="H126" s="99">
        <v>0</v>
      </c>
      <c r="I126" s="99">
        <v>0</v>
      </c>
      <c r="J126" s="99">
        <v>41</v>
      </c>
      <c r="K126" s="99">
        <v>56</v>
      </c>
      <c r="L126" s="100">
        <f>E126/D126</f>
        <v>0.24860335195530725</v>
      </c>
      <c r="M126" s="100">
        <f>(F126+(2*G126)+(3*H126)+(4*I126))/D126</f>
        <v>0.28491620111731841</v>
      </c>
      <c r="N126" s="100">
        <f>(E126+P126+Q126)/(C126-R126)</f>
        <v>0.32857142857142857</v>
      </c>
      <c r="O126" s="99">
        <v>78</v>
      </c>
      <c r="P126" s="99">
        <v>44</v>
      </c>
      <c r="Q126" s="145">
        <v>5</v>
      </c>
      <c r="R126" s="99">
        <v>7</v>
      </c>
      <c r="S126" s="145">
        <v>4</v>
      </c>
      <c r="T126" s="113"/>
    </row>
    <row r="127" spans="1:20" s="110" customFormat="1">
      <c r="A127" s="83" t="s">
        <v>1016</v>
      </c>
      <c r="B127" s="99">
        <v>32</v>
      </c>
      <c r="C127" s="99">
        <v>93</v>
      </c>
      <c r="D127" s="99">
        <v>71</v>
      </c>
      <c r="E127" s="99">
        <v>15</v>
      </c>
      <c r="F127" s="99">
        <v>15</v>
      </c>
      <c r="G127" s="99">
        <v>0</v>
      </c>
      <c r="H127" s="99">
        <v>0</v>
      </c>
      <c r="I127" s="99">
        <v>0</v>
      </c>
      <c r="J127" s="99">
        <v>9</v>
      </c>
      <c r="K127" s="99">
        <v>7</v>
      </c>
      <c r="L127" s="100">
        <f>E127/D127</f>
        <v>0.21126760563380281</v>
      </c>
      <c r="M127" s="100">
        <f>(F127+(2*G127)+(3*H127)+(4*I127))/D127</f>
        <v>0.21126760563380281</v>
      </c>
      <c r="N127" s="100">
        <f>(E127+P127+Q127)/(C127-R127)</f>
        <v>0.39784946236559138</v>
      </c>
      <c r="O127" s="99">
        <v>24</v>
      </c>
      <c r="P127" s="99">
        <v>18</v>
      </c>
      <c r="Q127" s="145">
        <v>4</v>
      </c>
      <c r="R127" s="99">
        <v>0</v>
      </c>
      <c r="S127" s="145">
        <v>8</v>
      </c>
      <c r="T127" s="113"/>
    </row>
    <row r="128" spans="1:20" s="110" customFormat="1">
      <c r="A128" s="83" t="s">
        <v>1076</v>
      </c>
      <c r="B128" s="99">
        <v>5</v>
      </c>
      <c r="C128" s="99">
        <v>9</v>
      </c>
      <c r="D128" s="99">
        <v>7</v>
      </c>
      <c r="E128" s="99">
        <v>1</v>
      </c>
      <c r="F128" s="99">
        <v>1</v>
      </c>
      <c r="G128" s="99">
        <v>0</v>
      </c>
      <c r="H128" s="99">
        <v>0</v>
      </c>
      <c r="I128" s="99">
        <v>0</v>
      </c>
      <c r="J128" s="111">
        <v>2</v>
      </c>
      <c r="K128" s="99">
        <v>0</v>
      </c>
      <c r="L128" s="100">
        <f>E128/D128</f>
        <v>0.14285714285714285</v>
      </c>
      <c r="M128" s="100">
        <f>(F128+(2*G128)+(3*H128)+(4*I128))/D128</f>
        <v>0.14285714285714285</v>
      </c>
      <c r="N128" s="100">
        <f>(E128+P128+Q128)/(C128-R128)</f>
        <v>0.33333333333333331</v>
      </c>
      <c r="O128" s="99">
        <v>2</v>
      </c>
      <c r="P128" s="99">
        <v>1</v>
      </c>
      <c r="Q128" s="145">
        <v>1</v>
      </c>
      <c r="R128" s="99">
        <v>0</v>
      </c>
      <c r="S128" s="145">
        <v>0</v>
      </c>
      <c r="T128" s="113"/>
    </row>
    <row r="129" spans="1:20" s="110" customFormat="1">
      <c r="A129" s="149" t="s">
        <v>376</v>
      </c>
      <c r="B129" s="99">
        <v>5</v>
      </c>
      <c r="C129" s="99">
        <v>13</v>
      </c>
      <c r="D129" s="99">
        <v>12</v>
      </c>
      <c r="E129" s="99">
        <v>5</v>
      </c>
      <c r="F129" s="99">
        <v>4</v>
      </c>
      <c r="G129" s="99">
        <v>1</v>
      </c>
      <c r="H129" s="99">
        <v>0</v>
      </c>
      <c r="I129" s="99">
        <v>0</v>
      </c>
      <c r="J129" s="99">
        <v>2</v>
      </c>
      <c r="K129" s="99">
        <v>2</v>
      </c>
      <c r="L129" s="100">
        <f>E129/D129</f>
        <v>0.41666666666666669</v>
      </c>
      <c r="M129" s="100">
        <f>(F129+(2*G129)+(3*H129)+(4*I129))/D129</f>
        <v>0.5</v>
      </c>
      <c r="N129" s="100">
        <f>(E129+P129)/(C129-R129)</f>
        <v>0.46153846153846156</v>
      </c>
      <c r="O129" s="99">
        <v>2</v>
      </c>
      <c r="P129" s="99">
        <v>1</v>
      </c>
      <c r="Q129" s="145">
        <v>0</v>
      </c>
      <c r="R129" s="99">
        <v>0</v>
      </c>
      <c r="S129" s="145">
        <v>0</v>
      </c>
      <c r="T129" s="113"/>
    </row>
    <row r="130" spans="1:20" s="110" customFormat="1">
      <c r="A130" s="83" t="s">
        <v>500</v>
      </c>
      <c r="B130" s="99">
        <v>2</v>
      </c>
      <c r="C130" s="99">
        <v>3</v>
      </c>
      <c r="D130" s="99">
        <v>1</v>
      </c>
      <c r="E130" s="99">
        <v>0</v>
      </c>
      <c r="F130" s="99">
        <v>0</v>
      </c>
      <c r="G130" s="99">
        <v>0</v>
      </c>
      <c r="H130" s="99">
        <v>0</v>
      </c>
      <c r="I130" s="99">
        <v>0</v>
      </c>
      <c r="J130" s="99">
        <v>0</v>
      </c>
      <c r="K130" s="99">
        <v>0</v>
      </c>
      <c r="L130" s="100">
        <f>E130/D130</f>
        <v>0</v>
      </c>
      <c r="M130" s="100">
        <f>(F130+(2*G130)+(3*H130)+(4*I130))/D130</f>
        <v>0</v>
      </c>
      <c r="N130" s="100">
        <f>(E130+P130+Q130)/(C130-R130)</f>
        <v>0.5</v>
      </c>
      <c r="O130" s="99">
        <v>0</v>
      </c>
      <c r="P130" s="99">
        <v>1</v>
      </c>
      <c r="Q130" s="145">
        <v>0</v>
      </c>
      <c r="R130" s="99">
        <v>1</v>
      </c>
      <c r="S130" s="145">
        <v>0</v>
      </c>
      <c r="T130" s="113"/>
    </row>
    <row r="131" spans="1:20" s="110" customFormat="1">
      <c r="A131" s="149" t="s">
        <v>256</v>
      </c>
      <c r="B131" s="99">
        <v>80</v>
      </c>
      <c r="C131" s="99">
        <v>267</v>
      </c>
      <c r="D131" s="99">
        <v>222</v>
      </c>
      <c r="E131" s="99">
        <v>63</v>
      </c>
      <c r="F131" s="99">
        <v>41</v>
      </c>
      <c r="G131" s="99">
        <v>12</v>
      </c>
      <c r="H131" s="99">
        <v>4</v>
      </c>
      <c r="I131" s="99">
        <v>6</v>
      </c>
      <c r="J131" s="99">
        <v>49</v>
      </c>
      <c r="K131" s="99">
        <v>54</v>
      </c>
      <c r="L131" s="100">
        <f>E131/D131</f>
        <v>0.28378378378378377</v>
      </c>
      <c r="M131" s="100">
        <f>(F131+(2*G131)+(3*H131)+(4*I131))/D131</f>
        <v>0.45495495495495497</v>
      </c>
      <c r="N131" s="100">
        <f>(E131+P131+Q131)/(C131-R131)</f>
        <v>0.39849624060150374</v>
      </c>
      <c r="O131" s="99">
        <f>25+25</f>
        <v>50</v>
      </c>
      <c r="P131" s="99">
        <f>15+15</f>
        <v>30</v>
      </c>
      <c r="Q131" s="145">
        <v>13</v>
      </c>
      <c r="R131" s="99">
        <v>1</v>
      </c>
      <c r="S131" s="145">
        <v>3</v>
      </c>
      <c r="T131" s="113"/>
    </row>
    <row r="132" spans="1:20">
      <c r="A132" s="83" t="s">
        <v>552</v>
      </c>
      <c r="B132" s="99">
        <v>4</v>
      </c>
      <c r="C132" s="99">
        <v>10</v>
      </c>
      <c r="D132" s="99">
        <v>9</v>
      </c>
      <c r="E132" s="99">
        <v>4</v>
      </c>
      <c r="F132" s="99">
        <v>4</v>
      </c>
      <c r="G132" s="99">
        <v>0</v>
      </c>
      <c r="H132" s="99">
        <v>0</v>
      </c>
      <c r="I132" s="99">
        <v>0</v>
      </c>
      <c r="J132" s="99">
        <v>1</v>
      </c>
      <c r="K132" s="99">
        <v>0</v>
      </c>
      <c r="L132" s="100">
        <f>E132/D132</f>
        <v>0.44444444444444442</v>
      </c>
      <c r="M132" s="100">
        <f>(F132+(2*G132)+(3*H132)+(4*I132))/D132</f>
        <v>0.44444444444444442</v>
      </c>
      <c r="N132" s="100">
        <f>(E132+P132+Q132)/(C132-R132)</f>
        <v>0.5</v>
      </c>
      <c r="O132" s="99">
        <v>2</v>
      </c>
      <c r="P132" s="99">
        <v>1</v>
      </c>
      <c r="Q132" s="145">
        <v>0</v>
      </c>
      <c r="R132" s="99">
        <v>0</v>
      </c>
      <c r="S132" s="145">
        <v>0</v>
      </c>
    </row>
    <row r="133" spans="1:20" s="146" customFormat="1">
      <c r="A133" s="149" t="s">
        <v>306</v>
      </c>
      <c r="B133" s="99">
        <v>30</v>
      </c>
      <c r="C133" s="99">
        <v>62</v>
      </c>
      <c r="D133" s="99">
        <v>55</v>
      </c>
      <c r="E133" s="99">
        <v>7</v>
      </c>
      <c r="F133" s="99">
        <v>7</v>
      </c>
      <c r="G133" s="99">
        <v>0</v>
      </c>
      <c r="H133" s="99">
        <v>0</v>
      </c>
      <c r="I133" s="99">
        <v>0</v>
      </c>
      <c r="J133" s="99">
        <v>4</v>
      </c>
      <c r="K133" s="99">
        <v>2</v>
      </c>
      <c r="L133" s="100">
        <f>E133/D133</f>
        <v>0.12727272727272726</v>
      </c>
      <c r="M133" s="100">
        <f>(F133+(2*G133)+(3*H133)+(4*I133))/D133</f>
        <v>0.12727272727272726</v>
      </c>
      <c r="N133" s="100">
        <f>(E133+P133+Q133)/(C133-R133)</f>
        <v>0.21311475409836064</v>
      </c>
      <c r="O133" s="99">
        <v>11</v>
      </c>
      <c r="P133" s="99">
        <v>5</v>
      </c>
      <c r="Q133" s="145">
        <v>1</v>
      </c>
      <c r="R133" s="99">
        <v>1</v>
      </c>
      <c r="S133" s="145">
        <v>0</v>
      </c>
    </row>
    <row r="134" spans="1:20" s="109" customFormat="1">
      <c r="A134" s="318" t="s">
        <v>297</v>
      </c>
      <c r="B134" s="319">
        <v>27</v>
      </c>
      <c r="C134" s="319">
        <v>51</v>
      </c>
      <c r="D134" s="319">
        <v>46</v>
      </c>
      <c r="E134" s="319">
        <v>12</v>
      </c>
      <c r="F134" s="319">
        <v>11</v>
      </c>
      <c r="G134" s="319">
        <v>1</v>
      </c>
      <c r="H134" s="319">
        <v>0</v>
      </c>
      <c r="I134" s="319">
        <v>0</v>
      </c>
      <c r="J134" s="319">
        <v>7</v>
      </c>
      <c r="K134" s="319">
        <v>10</v>
      </c>
      <c r="L134" s="321">
        <f>E134/D134</f>
        <v>0.2608695652173913</v>
      </c>
      <c r="M134" s="321">
        <f>(F134+(2*G134)+(3*H134)+(4*I134))/D134</f>
        <v>0.28260869565217389</v>
      </c>
      <c r="N134" s="321">
        <f>(E134+P134+Q134)/(C134-R134)</f>
        <v>0.27083333333333331</v>
      </c>
      <c r="O134" s="319">
        <v>8</v>
      </c>
      <c r="P134" s="319">
        <v>1</v>
      </c>
      <c r="Q134" s="320">
        <v>0</v>
      </c>
      <c r="R134" s="319">
        <v>3</v>
      </c>
      <c r="S134" s="320">
        <v>0</v>
      </c>
    </row>
    <row r="135" spans="1:20" s="109" customFormat="1">
      <c r="A135" s="317" t="s">
        <v>770</v>
      </c>
      <c r="B135" s="319">
        <v>2</v>
      </c>
      <c r="C135" s="319">
        <v>7</v>
      </c>
      <c r="D135" s="319">
        <v>7</v>
      </c>
      <c r="E135" s="319">
        <v>5</v>
      </c>
      <c r="F135" s="319">
        <v>5</v>
      </c>
      <c r="G135" s="319">
        <v>0</v>
      </c>
      <c r="H135" s="319">
        <v>0</v>
      </c>
      <c r="I135" s="319">
        <v>0</v>
      </c>
      <c r="J135" s="319">
        <v>1</v>
      </c>
      <c r="K135" s="319">
        <v>2</v>
      </c>
      <c r="L135" s="321">
        <f>E135/D135</f>
        <v>0.7142857142857143</v>
      </c>
      <c r="M135" s="321">
        <f>(F135+(2*G135)+(3*H135)+(4*I135))/D135</f>
        <v>0.7142857142857143</v>
      </c>
      <c r="N135" s="321">
        <f>(E135+P135)/(C135-R135)</f>
        <v>0.7142857142857143</v>
      </c>
      <c r="O135" s="319">
        <v>2</v>
      </c>
      <c r="P135" s="319">
        <v>0</v>
      </c>
      <c r="Q135" s="320">
        <v>0</v>
      </c>
      <c r="R135" s="319">
        <v>0</v>
      </c>
      <c r="S135" s="320">
        <v>0</v>
      </c>
    </row>
    <row r="136" spans="1:20" s="109" customFormat="1">
      <c r="A136" s="317" t="s">
        <v>727</v>
      </c>
      <c r="B136" s="319">
        <v>166</v>
      </c>
      <c r="C136" s="319">
        <v>651</v>
      </c>
      <c r="D136" s="319">
        <v>560</v>
      </c>
      <c r="E136" s="319">
        <v>196</v>
      </c>
      <c r="F136" s="319">
        <v>152</v>
      </c>
      <c r="G136" s="319">
        <v>37</v>
      </c>
      <c r="H136" s="319">
        <v>2</v>
      </c>
      <c r="I136" s="319">
        <v>5</v>
      </c>
      <c r="J136" s="319">
        <v>116</v>
      </c>
      <c r="K136" s="319">
        <v>123</v>
      </c>
      <c r="L136" s="321">
        <f>E136/D136</f>
        <v>0.35</v>
      </c>
      <c r="M136" s="321">
        <f>(F136+(2*G136)+(3*H136)+(4*I136))/D136</f>
        <v>0.45</v>
      </c>
      <c r="N136" s="321">
        <f>(E136+P136+Q136)/(C136-R136)</f>
        <v>0.42452830188679247</v>
      </c>
      <c r="O136" s="319">
        <v>64</v>
      </c>
      <c r="P136" s="319">
        <v>60</v>
      </c>
      <c r="Q136" s="320">
        <v>14</v>
      </c>
      <c r="R136" s="319">
        <v>15</v>
      </c>
      <c r="S136" s="320">
        <v>27</v>
      </c>
    </row>
    <row r="137" spans="1:20" s="109" customFormat="1">
      <c r="A137" s="318" t="s">
        <v>247</v>
      </c>
      <c r="B137" s="319">
        <v>122</v>
      </c>
      <c r="C137" s="319">
        <v>402</v>
      </c>
      <c r="D137" s="319">
        <v>363</v>
      </c>
      <c r="E137" s="319">
        <v>91</v>
      </c>
      <c r="F137" s="319">
        <v>62</v>
      </c>
      <c r="G137" s="319">
        <v>19</v>
      </c>
      <c r="H137" s="319">
        <v>1</v>
      </c>
      <c r="I137" s="319">
        <v>9</v>
      </c>
      <c r="J137" s="319">
        <v>50</v>
      </c>
      <c r="K137" s="319">
        <v>74</v>
      </c>
      <c r="L137" s="321">
        <f>E137/D137</f>
        <v>0.25068870523415976</v>
      </c>
      <c r="M137" s="321">
        <f>(F137+(2*G137)+(3*H137)+(4*I137))/D137</f>
        <v>0.38292011019283745</v>
      </c>
      <c r="N137" s="321">
        <f>(E137+P137+Q137)/(C137-R137)</f>
        <v>0.30964467005076141</v>
      </c>
      <c r="O137" s="319">
        <v>44</v>
      </c>
      <c r="P137" s="319">
        <v>29</v>
      </c>
      <c r="Q137" s="320">
        <v>2</v>
      </c>
      <c r="R137" s="319">
        <v>8</v>
      </c>
      <c r="S137" s="320">
        <v>2</v>
      </c>
    </row>
    <row r="138" spans="1:20" s="109" customFormat="1">
      <c r="A138" s="156" t="s">
        <v>1077</v>
      </c>
      <c r="B138" s="160">
        <v>29</v>
      </c>
      <c r="C138" s="160">
        <v>102</v>
      </c>
      <c r="D138" s="160">
        <v>88</v>
      </c>
      <c r="E138" s="160">
        <v>12</v>
      </c>
      <c r="F138" s="160">
        <v>10</v>
      </c>
      <c r="G138" s="160">
        <v>2</v>
      </c>
      <c r="H138" s="160">
        <v>0</v>
      </c>
      <c r="I138" s="160">
        <v>0</v>
      </c>
      <c r="J138" s="157">
        <v>12</v>
      </c>
      <c r="K138" s="160">
        <v>3</v>
      </c>
      <c r="L138" s="158">
        <f>E138/D138</f>
        <v>0.13636363636363635</v>
      </c>
      <c r="M138" s="158">
        <f>(F138+(2*G138)+(3*H138)+(4*I138))/D138</f>
        <v>0.15909090909090909</v>
      </c>
      <c r="N138" s="158">
        <f>(E138+P138+Q138)/(C138-R138)</f>
        <v>0.24</v>
      </c>
      <c r="O138" s="160">
        <v>21</v>
      </c>
      <c r="P138" s="160">
        <v>9</v>
      </c>
      <c r="Q138" s="161">
        <v>3</v>
      </c>
      <c r="R138" s="160">
        <v>2</v>
      </c>
      <c r="S138" s="161">
        <v>1</v>
      </c>
    </row>
    <row r="139" spans="1:20" s="109" customFormat="1">
      <c r="A139" s="318" t="s">
        <v>222</v>
      </c>
      <c r="B139" s="319">
        <v>37</v>
      </c>
      <c r="C139" s="320">
        <v>124</v>
      </c>
      <c r="D139" s="319">
        <v>101</v>
      </c>
      <c r="E139" s="319">
        <v>24</v>
      </c>
      <c r="F139" s="319">
        <v>24</v>
      </c>
      <c r="G139" s="319">
        <v>0</v>
      </c>
      <c r="H139" s="319">
        <v>0</v>
      </c>
      <c r="I139" s="319">
        <v>0</v>
      </c>
      <c r="J139" s="319">
        <v>19</v>
      </c>
      <c r="K139" s="319">
        <v>10</v>
      </c>
      <c r="L139" s="321">
        <f>E139/D139</f>
        <v>0.23762376237623761</v>
      </c>
      <c r="M139" s="321">
        <f>(F139+(2*G139)+(3*H139)+(4*I139))/D139</f>
        <v>0.23762376237623761</v>
      </c>
      <c r="N139" s="321">
        <f>(E139+P139+Q139)/(C139-R139)</f>
        <v>0.35245901639344263</v>
      </c>
      <c r="O139" s="319">
        <v>10</v>
      </c>
      <c r="P139" s="319">
        <v>12</v>
      </c>
      <c r="Q139" s="319">
        <v>7</v>
      </c>
      <c r="R139" s="320">
        <v>2</v>
      </c>
      <c r="S139" s="319">
        <v>5</v>
      </c>
    </row>
    <row r="140" spans="1:20" s="109" customFormat="1">
      <c r="A140" s="317" t="s">
        <v>620</v>
      </c>
      <c r="B140" s="319">
        <v>14</v>
      </c>
      <c r="C140" s="319">
        <v>33</v>
      </c>
      <c r="D140" s="319">
        <v>29</v>
      </c>
      <c r="E140" s="319">
        <v>10</v>
      </c>
      <c r="F140" s="319">
        <v>8</v>
      </c>
      <c r="G140" s="319">
        <v>2</v>
      </c>
      <c r="H140" s="319">
        <v>0</v>
      </c>
      <c r="I140" s="319">
        <v>0</v>
      </c>
      <c r="J140" s="319">
        <v>5</v>
      </c>
      <c r="K140" s="319">
        <v>6</v>
      </c>
      <c r="L140" s="321">
        <f>E140/D140</f>
        <v>0.34482758620689657</v>
      </c>
      <c r="M140" s="321">
        <f>(F140+(2*G140)+(3*H140)+(4*I140))/D140</f>
        <v>0.41379310344827586</v>
      </c>
      <c r="N140" s="321">
        <f>(E140+P140+Q140)/(C140-R140)</f>
        <v>0.42424242424242425</v>
      </c>
      <c r="O140" s="319">
        <v>5</v>
      </c>
      <c r="P140" s="319">
        <v>4</v>
      </c>
      <c r="Q140" s="320">
        <v>0</v>
      </c>
      <c r="R140" s="319">
        <v>0</v>
      </c>
      <c r="S140" s="320">
        <v>0</v>
      </c>
    </row>
    <row r="141" spans="1:20" s="109" customFormat="1">
      <c r="A141" s="318" t="s">
        <v>328</v>
      </c>
      <c r="B141" s="319">
        <v>19</v>
      </c>
      <c r="C141" s="319">
        <v>2</v>
      </c>
      <c r="D141" s="319">
        <v>2</v>
      </c>
      <c r="E141" s="319">
        <v>1</v>
      </c>
      <c r="F141" s="319">
        <v>1</v>
      </c>
      <c r="G141" s="319">
        <v>0</v>
      </c>
      <c r="H141" s="319">
        <v>0</v>
      </c>
      <c r="I141" s="319">
        <v>0</v>
      </c>
      <c r="J141" s="319">
        <v>0</v>
      </c>
      <c r="K141" s="319">
        <v>0</v>
      </c>
      <c r="L141" s="321">
        <f>E141/D141</f>
        <v>0.5</v>
      </c>
      <c r="M141" s="321">
        <f>(F141+(2*G141)+(3*H141)+(4*I141))/D141</f>
        <v>0.5</v>
      </c>
      <c r="N141" s="321">
        <f>(E141+P141)/(C141-R141)</f>
        <v>0.5</v>
      </c>
      <c r="O141" s="319">
        <v>1</v>
      </c>
      <c r="P141" s="319">
        <v>0</v>
      </c>
      <c r="Q141" s="320" t="s">
        <v>125</v>
      </c>
      <c r="R141" s="319">
        <v>0</v>
      </c>
      <c r="S141" s="320" t="s">
        <v>125</v>
      </c>
    </row>
    <row r="142" spans="1:20" s="109" customFormat="1">
      <c r="A142" s="317" t="s">
        <v>945</v>
      </c>
      <c r="B142" s="319">
        <v>15</v>
      </c>
      <c r="C142" s="319">
        <v>46</v>
      </c>
      <c r="D142" s="319">
        <v>42</v>
      </c>
      <c r="E142" s="319">
        <v>9</v>
      </c>
      <c r="F142" s="319">
        <v>8</v>
      </c>
      <c r="G142" s="319">
        <v>1</v>
      </c>
      <c r="H142" s="319">
        <v>0</v>
      </c>
      <c r="I142" s="319">
        <v>0</v>
      </c>
      <c r="J142" s="319">
        <v>6</v>
      </c>
      <c r="K142" s="319">
        <v>8</v>
      </c>
      <c r="L142" s="321">
        <f>E142/D142</f>
        <v>0.21428571428571427</v>
      </c>
      <c r="M142" s="321">
        <f>(F142+(2*G142)+(3*H142)+(4*I142))/D142</f>
        <v>0.23809523809523808</v>
      </c>
      <c r="N142" s="321">
        <f>(E142+P142+Q142)/(C142-R142)</f>
        <v>0.25</v>
      </c>
      <c r="O142" s="319">
        <v>17</v>
      </c>
      <c r="P142" s="319">
        <v>2</v>
      </c>
      <c r="Q142" s="320">
        <v>0</v>
      </c>
      <c r="R142" s="319">
        <v>2</v>
      </c>
      <c r="S142" s="320">
        <v>1</v>
      </c>
    </row>
    <row r="143" spans="1:20" s="109" customFormat="1">
      <c r="A143" s="317" t="s">
        <v>554</v>
      </c>
      <c r="B143" s="319">
        <v>18</v>
      </c>
      <c r="C143" s="319">
        <v>51</v>
      </c>
      <c r="D143" s="319">
        <v>42</v>
      </c>
      <c r="E143" s="319">
        <v>7</v>
      </c>
      <c r="F143" s="319">
        <v>6</v>
      </c>
      <c r="G143" s="319">
        <v>1</v>
      </c>
      <c r="H143" s="319">
        <v>0</v>
      </c>
      <c r="I143" s="319">
        <v>0</v>
      </c>
      <c r="J143" s="319">
        <v>5</v>
      </c>
      <c r="K143" s="319">
        <v>5</v>
      </c>
      <c r="L143" s="321">
        <f>E143/D143</f>
        <v>0.16666666666666666</v>
      </c>
      <c r="M143" s="321">
        <f>(F143+(2*G143)+(3*H143)+(4*I143))/D143</f>
        <v>0.19047619047619047</v>
      </c>
      <c r="N143" s="321">
        <f>(E143+P143+Q143)/(C143-R143)</f>
        <v>0.27083333333333331</v>
      </c>
      <c r="O143" s="319">
        <v>6</v>
      </c>
      <c r="P143" s="319">
        <v>4</v>
      </c>
      <c r="Q143" s="320">
        <v>2</v>
      </c>
      <c r="R143" s="319">
        <v>3</v>
      </c>
      <c r="S143" s="320">
        <v>1</v>
      </c>
    </row>
    <row r="144" spans="1:20" s="109" customFormat="1">
      <c r="A144" s="156" t="s">
        <v>1063</v>
      </c>
      <c r="B144" s="160">
        <v>14</v>
      </c>
      <c r="C144" s="160">
        <v>39</v>
      </c>
      <c r="D144" s="160">
        <v>35</v>
      </c>
      <c r="E144" s="160">
        <v>6</v>
      </c>
      <c r="F144" s="160">
        <v>6</v>
      </c>
      <c r="G144" s="160">
        <v>0</v>
      </c>
      <c r="H144" s="160">
        <v>0</v>
      </c>
      <c r="I144" s="160">
        <v>0</v>
      </c>
      <c r="J144" s="160">
        <v>6</v>
      </c>
      <c r="K144" s="160">
        <v>4</v>
      </c>
      <c r="L144" s="158">
        <f>E144/D144</f>
        <v>0.17142857142857143</v>
      </c>
      <c r="M144" s="158">
        <f>(F144+(2*G144)+(3*H144)+(4*I144))/D144</f>
        <v>0.17142857142857143</v>
      </c>
      <c r="N144" s="158">
        <f>(E144+P144+Q144)/(C144-R144)</f>
        <v>0.25641025641025639</v>
      </c>
      <c r="O144" s="160">
        <v>9</v>
      </c>
      <c r="P144" s="160">
        <v>2</v>
      </c>
      <c r="Q144" s="161">
        <v>2</v>
      </c>
      <c r="R144" s="160">
        <v>0</v>
      </c>
      <c r="S144" s="161">
        <v>1</v>
      </c>
    </row>
    <row r="145" spans="1:24" s="109" customFormat="1">
      <c r="A145" s="159" t="s">
        <v>347</v>
      </c>
      <c r="B145" s="160">
        <v>2</v>
      </c>
      <c r="C145" s="160">
        <v>5</v>
      </c>
      <c r="D145" s="160">
        <v>5</v>
      </c>
      <c r="E145" s="160">
        <v>0</v>
      </c>
      <c r="F145" s="160">
        <v>0</v>
      </c>
      <c r="G145" s="160">
        <v>0</v>
      </c>
      <c r="H145" s="160">
        <v>0</v>
      </c>
      <c r="I145" s="160">
        <v>0</v>
      </c>
      <c r="J145" s="160">
        <v>0</v>
      </c>
      <c r="K145" s="160">
        <v>0</v>
      </c>
      <c r="L145" s="158">
        <f>E145/D145</f>
        <v>0</v>
      </c>
      <c r="M145" s="158">
        <f>(F145+(2*G145)+(3*H145)+(4*I145))/D145</f>
        <v>0</v>
      </c>
      <c r="N145" s="158">
        <f>(E145+P145+Q145)/(C145-R145)</f>
        <v>0</v>
      </c>
      <c r="O145" s="160">
        <v>1</v>
      </c>
      <c r="P145" s="160">
        <v>0</v>
      </c>
      <c r="Q145" s="161">
        <v>0</v>
      </c>
      <c r="R145" s="160">
        <v>0</v>
      </c>
      <c r="S145" s="161">
        <v>0</v>
      </c>
    </row>
    <row r="146" spans="1:24" s="109" customFormat="1">
      <c r="A146" s="156" t="s">
        <v>1012</v>
      </c>
      <c r="B146" s="160">
        <v>2</v>
      </c>
      <c r="C146" s="160">
        <v>4</v>
      </c>
      <c r="D146" s="160">
        <v>3</v>
      </c>
      <c r="E146" s="160">
        <v>0</v>
      </c>
      <c r="F146" s="160">
        <v>0</v>
      </c>
      <c r="G146" s="160">
        <v>0</v>
      </c>
      <c r="H146" s="160">
        <v>0</v>
      </c>
      <c r="I146" s="160">
        <v>0</v>
      </c>
      <c r="J146" s="160">
        <v>0</v>
      </c>
      <c r="K146" s="160">
        <v>0</v>
      </c>
      <c r="L146" s="158">
        <f>E146/D146</f>
        <v>0</v>
      </c>
      <c r="M146" s="158">
        <f>(F146+(2*G146)+(3*H146)+(4*I146))/D146</f>
        <v>0</v>
      </c>
      <c r="N146" s="158">
        <f>(E146+P146+Q146)/(C146-R146)</f>
        <v>0.25</v>
      </c>
      <c r="O146" s="160">
        <v>1</v>
      </c>
      <c r="P146" s="160">
        <v>1</v>
      </c>
      <c r="Q146" s="161">
        <v>0</v>
      </c>
      <c r="R146" s="160">
        <v>0</v>
      </c>
      <c r="S146" s="161">
        <v>0</v>
      </c>
    </row>
    <row r="147" spans="1:24" s="109" customFormat="1">
      <c r="A147" s="159" t="s">
        <v>219</v>
      </c>
      <c r="B147" s="160">
        <v>5</v>
      </c>
      <c r="C147" s="161">
        <v>19</v>
      </c>
      <c r="D147" s="160">
        <v>13</v>
      </c>
      <c r="E147" s="160">
        <v>3</v>
      </c>
      <c r="F147" s="160">
        <v>3</v>
      </c>
      <c r="G147" s="160">
        <v>0</v>
      </c>
      <c r="H147" s="160">
        <v>0</v>
      </c>
      <c r="I147" s="160">
        <v>0</v>
      </c>
      <c r="J147" s="160">
        <v>2</v>
      </c>
      <c r="K147" s="160">
        <v>2</v>
      </c>
      <c r="L147" s="158">
        <f>E147/D147</f>
        <v>0.23076923076923078</v>
      </c>
      <c r="M147" s="158">
        <f>(F147+(2*G147)+(3*H147)+(4*I147))/D147</f>
        <v>0.23076923076923078</v>
      </c>
      <c r="N147" s="158">
        <f>(E147+P147+Q147)/(C147-R147)</f>
        <v>0.44444444444444442</v>
      </c>
      <c r="O147" s="160">
        <v>3</v>
      </c>
      <c r="P147" s="160">
        <v>3</v>
      </c>
      <c r="Q147" s="160">
        <v>2</v>
      </c>
      <c r="R147" s="161">
        <v>1</v>
      </c>
      <c r="S147" s="160">
        <v>3</v>
      </c>
      <c r="T147" s="161"/>
      <c r="U147" s="161"/>
      <c r="V147" s="160"/>
      <c r="W147" s="161"/>
    </row>
    <row r="148" spans="1:24" s="109" customFormat="1">
      <c r="A148" s="156" t="s">
        <v>756</v>
      </c>
      <c r="B148" s="160">
        <v>49</v>
      </c>
      <c r="C148" s="160">
        <v>156</v>
      </c>
      <c r="D148" s="160">
        <v>135</v>
      </c>
      <c r="E148" s="160">
        <v>39</v>
      </c>
      <c r="F148" s="160">
        <v>35</v>
      </c>
      <c r="G148" s="160">
        <v>4</v>
      </c>
      <c r="H148" s="160">
        <v>0</v>
      </c>
      <c r="I148" s="160">
        <v>0</v>
      </c>
      <c r="J148" s="160">
        <v>32</v>
      </c>
      <c r="K148" s="160">
        <v>16</v>
      </c>
      <c r="L148" s="158">
        <f>E148/D148</f>
        <v>0.28888888888888886</v>
      </c>
      <c r="M148" s="158">
        <f>(F148+(2*G148)+(3*H148)+(4*I148))/D148</f>
        <v>0.31851851851851853</v>
      </c>
      <c r="N148" s="158">
        <f>(E148+P148+Q148)/(C148-R148)</f>
        <v>0.36842105263157893</v>
      </c>
      <c r="O148" s="160">
        <v>27</v>
      </c>
      <c r="P148" s="160">
        <v>12</v>
      </c>
      <c r="Q148" s="161">
        <v>5</v>
      </c>
      <c r="R148" s="160">
        <v>4</v>
      </c>
      <c r="S148" s="161">
        <v>11</v>
      </c>
      <c r="T148" s="161"/>
      <c r="U148" s="161"/>
      <c r="V148" s="161"/>
      <c r="W148" s="160"/>
      <c r="X148" s="161"/>
    </row>
    <row r="149" spans="1:24" s="109" customFormat="1">
      <c r="A149" s="159" t="s">
        <v>261</v>
      </c>
      <c r="B149" s="160">
        <v>98</v>
      </c>
      <c r="C149" s="160">
        <v>242</v>
      </c>
      <c r="D149" s="160">
        <v>208</v>
      </c>
      <c r="E149" s="160">
        <v>52</v>
      </c>
      <c r="F149" s="160">
        <v>47</v>
      </c>
      <c r="G149" s="160">
        <v>5</v>
      </c>
      <c r="H149" s="160">
        <v>0</v>
      </c>
      <c r="I149" s="160">
        <v>0</v>
      </c>
      <c r="J149" s="160">
        <v>36</v>
      </c>
      <c r="K149" s="160">
        <v>16</v>
      </c>
      <c r="L149" s="158">
        <f>E149/D149</f>
        <v>0.25</v>
      </c>
      <c r="M149" s="158">
        <f>(F149+(2*G149)+(3*H149)+(4*I149))/D149</f>
        <v>0.27403846153846156</v>
      </c>
      <c r="N149" s="158">
        <f>(E149+P149)/(C149-R149)</f>
        <v>0.33898305084745761</v>
      </c>
      <c r="O149" s="160">
        <v>32</v>
      </c>
      <c r="P149" s="160">
        <v>28</v>
      </c>
      <c r="Q149" s="161" t="s">
        <v>125</v>
      </c>
      <c r="R149" s="160">
        <v>6</v>
      </c>
      <c r="S149" s="161" t="s">
        <v>125</v>
      </c>
      <c r="T149" s="161"/>
      <c r="U149" s="161"/>
      <c r="V149" s="161"/>
      <c r="W149" s="160"/>
      <c r="X149" s="161"/>
    </row>
    <row r="150" spans="1:24" s="109" customFormat="1">
      <c r="A150" s="159" t="s">
        <v>249</v>
      </c>
      <c r="B150" s="160">
        <v>75</v>
      </c>
      <c r="C150" s="160">
        <v>240</v>
      </c>
      <c r="D150" s="160">
        <v>217</v>
      </c>
      <c r="E150" s="160">
        <v>79</v>
      </c>
      <c r="F150" s="160">
        <v>47</v>
      </c>
      <c r="G150" s="160">
        <v>23</v>
      </c>
      <c r="H150" s="160">
        <v>2</v>
      </c>
      <c r="I150" s="160">
        <v>7</v>
      </c>
      <c r="J150" s="160">
        <v>45</v>
      </c>
      <c r="K150" s="160">
        <v>69</v>
      </c>
      <c r="L150" s="158">
        <f>E150/D150</f>
        <v>0.36405529953917048</v>
      </c>
      <c r="M150" s="158">
        <f>(F150+(2*G150)+(3*H150)+(4*I150))/D150</f>
        <v>0.58525345622119818</v>
      </c>
      <c r="N150" s="158">
        <f>(E150+P150)/(C150-R150)</f>
        <v>0.40517241379310343</v>
      </c>
      <c r="O150" s="160">
        <v>35</v>
      </c>
      <c r="P150" s="160">
        <v>15</v>
      </c>
      <c r="Q150" s="161" t="s">
        <v>125</v>
      </c>
      <c r="R150" s="160">
        <v>8</v>
      </c>
      <c r="S150" s="161" t="s">
        <v>125</v>
      </c>
      <c r="T150" s="161"/>
      <c r="U150" s="161"/>
      <c r="V150" s="161"/>
      <c r="W150" s="160"/>
      <c r="X150" s="161"/>
    </row>
    <row r="151" spans="1:24" s="109" customFormat="1">
      <c r="A151" s="156" t="s">
        <v>950</v>
      </c>
      <c r="B151" s="160">
        <v>18</v>
      </c>
      <c r="C151" s="160">
        <v>66</v>
      </c>
      <c r="D151" s="160">
        <v>64</v>
      </c>
      <c r="E151" s="160">
        <v>16</v>
      </c>
      <c r="F151" s="160">
        <v>12</v>
      </c>
      <c r="G151" s="160">
        <v>3</v>
      </c>
      <c r="H151" s="160">
        <v>0</v>
      </c>
      <c r="I151" s="160">
        <v>1</v>
      </c>
      <c r="J151" s="160">
        <v>11</v>
      </c>
      <c r="K151" s="160">
        <v>11</v>
      </c>
      <c r="L151" s="158">
        <f>E151/D151</f>
        <v>0.25</v>
      </c>
      <c r="M151" s="158">
        <f>(F151+(2*G151)+(3*H151)+(4*I151))/D151</f>
        <v>0.34375</v>
      </c>
      <c r="N151" s="158">
        <f>(E151+P151+Q151)/(C151-R151)</f>
        <v>0.27272727272727271</v>
      </c>
      <c r="O151" s="160">
        <v>13</v>
      </c>
      <c r="P151" s="160">
        <v>1</v>
      </c>
      <c r="Q151" s="161">
        <v>1</v>
      </c>
      <c r="R151" s="160">
        <v>0</v>
      </c>
      <c r="S151" s="161">
        <v>4</v>
      </c>
      <c r="T151" s="161"/>
      <c r="U151" s="161"/>
      <c r="V151" s="161"/>
      <c r="W151" s="160"/>
      <c r="X151" s="161"/>
    </row>
    <row r="152" spans="1:24" s="109" customFormat="1">
      <c r="A152" s="159" t="s">
        <v>243</v>
      </c>
      <c r="B152" s="160">
        <v>88</v>
      </c>
      <c r="C152" s="160">
        <v>299</v>
      </c>
      <c r="D152" s="160">
        <v>259</v>
      </c>
      <c r="E152" s="160">
        <v>97</v>
      </c>
      <c r="F152" s="160">
        <v>62</v>
      </c>
      <c r="G152" s="160">
        <v>22</v>
      </c>
      <c r="H152" s="160">
        <v>4</v>
      </c>
      <c r="I152" s="160">
        <v>9</v>
      </c>
      <c r="J152" s="160">
        <v>62</v>
      </c>
      <c r="K152" s="160">
        <v>72</v>
      </c>
      <c r="L152" s="158">
        <f>E152/D152</f>
        <v>0.37451737451737449</v>
      </c>
      <c r="M152" s="158">
        <f>(F152+(2*G152)+(3*H152)+(4*I152))/D152</f>
        <v>0.59459459459459463</v>
      </c>
      <c r="N152" s="158">
        <f>(E152+P152+Q152)/(C152-R152)</f>
        <v>0.45084745762711864</v>
      </c>
      <c r="O152" s="160">
        <v>43</v>
      </c>
      <c r="P152" s="160">
        <v>35</v>
      </c>
      <c r="Q152" s="161">
        <v>1</v>
      </c>
      <c r="R152" s="160">
        <v>4</v>
      </c>
      <c r="S152" s="161">
        <v>0</v>
      </c>
      <c r="T152" s="161"/>
      <c r="U152" s="161"/>
      <c r="V152" s="161"/>
      <c r="W152" s="160"/>
      <c r="X152" s="161"/>
    </row>
    <row r="153" spans="1:24" s="109" customFormat="1">
      <c r="A153" s="156" t="s">
        <v>639</v>
      </c>
      <c r="B153" s="160">
        <v>2</v>
      </c>
      <c r="C153" s="160">
        <v>3</v>
      </c>
      <c r="D153" s="160">
        <v>1</v>
      </c>
      <c r="E153" s="160">
        <v>0</v>
      </c>
      <c r="F153" s="160">
        <v>0</v>
      </c>
      <c r="G153" s="160">
        <v>0</v>
      </c>
      <c r="H153" s="160">
        <v>0</v>
      </c>
      <c r="I153" s="160">
        <v>0</v>
      </c>
      <c r="J153" s="160">
        <v>1</v>
      </c>
      <c r="K153" s="160">
        <v>0</v>
      </c>
      <c r="L153" s="158">
        <f>E153/D153</f>
        <v>0</v>
      </c>
      <c r="M153" s="158">
        <f>(F153+(2*G153)+(3*H153)+(4*I153))/D153</f>
        <v>0</v>
      </c>
      <c r="N153" s="158">
        <f>(E153+P153+Q153)/(C153-R153)</f>
        <v>0.66666666666666663</v>
      </c>
      <c r="O153" s="160">
        <v>1</v>
      </c>
      <c r="P153" s="160">
        <v>2</v>
      </c>
      <c r="Q153" s="161">
        <v>0</v>
      </c>
      <c r="R153" s="160">
        <v>0</v>
      </c>
      <c r="S153" s="161">
        <v>0</v>
      </c>
      <c r="T153" s="161"/>
      <c r="U153" s="161"/>
      <c r="V153" s="161"/>
      <c r="W153" s="160"/>
      <c r="X153" s="161"/>
    </row>
    <row r="154" spans="1:24" s="109" customFormat="1">
      <c r="A154" s="156" t="s">
        <v>549</v>
      </c>
      <c r="B154" s="160">
        <v>60</v>
      </c>
      <c r="C154" s="160">
        <v>186</v>
      </c>
      <c r="D154" s="160">
        <v>151</v>
      </c>
      <c r="E154" s="160">
        <v>44</v>
      </c>
      <c r="F154" s="160">
        <v>39</v>
      </c>
      <c r="G154" s="160">
        <v>4</v>
      </c>
      <c r="H154" s="160">
        <v>1</v>
      </c>
      <c r="I154" s="160">
        <v>0</v>
      </c>
      <c r="J154" s="160">
        <v>40</v>
      </c>
      <c r="K154" s="160">
        <v>16</v>
      </c>
      <c r="L154" s="158">
        <f>E154/D154</f>
        <v>0.29139072847682118</v>
      </c>
      <c r="M154" s="158">
        <f>(F154+(2*G154)+(3*H154)+(4*I154))/D154</f>
        <v>0.33112582781456956</v>
      </c>
      <c r="N154" s="158">
        <f>(E154+P154+Q154)/(C154-R154)</f>
        <v>0.41530054644808745</v>
      </c>
      <c r="O154" s="160">
        <v>28</v>
      </c>
      <c r="P154" s="160">
        <v>28</v>
      </c>
      <c r="Q154" s="161">
        <v>4</v>
      </c>
      <c r="R154" s="160">
        <v>3</v>
      </c>
      <c r="S154" s="161">
        <v>10</v>
      </c>
      <c r="T154" s="161"/>
      <c r="U154" s="161"/>
      <c r="V154" s="161"/>
      <c r="W154" s="160"/>
      <c r="X154" s="161"/>
    </row>
    <row r="155" spans="1:24" s="109" customFormat="1">
      <c r="A155" s="156" t="s">
        <v>557</v>
      </c>
      <c r="B155" s="160">
        <v>8</v>
      </c>
      <c r="C155" s="160">
        <v>12</v>
      </c>
      <c r="D155" s="160">
        <v>12</v>
      </c>
      <c r="E155" s="160">
        <v>4</v>
      </c>
      <c r="F155" s="160">
        <v>4</v>
      </c>
      <c r="G155" s="160">
        <v>0</v>
      </c>
      <c r="H155" s="160">
        <v>0</v>
      </c>
      <c r="I155" s="160">
        <v>0</v>
      </c>
      <c r="J155" s="160">
        <v>2</v>
      </c>
      <c r="K155" s="160">
        <v>0</v>
      </c>
      <c r="L155" s="158">
        <f>E155/D155</f>
        <v>0.33333333333333331</v>
      </c>
      <c r="M155" s="158">
        <f>(F155+(2*G155)+(3*H155)+(4*I155))/D155</f>
        <v>0.33333333333333331</v>
      </c>
      <c r="N155" s="158">
        <f>(E155+P155+Q155)/(C155-R155)</f>
        <v>0.33333333333333331</v>
      </c>
      <c r="O155" s="160">
        <v>6</v>
      </c>
      <c r="P155" s="160">
        <v>0</v>
      </c>
      <c r="Q155" s="161">
        <v>0</v>
      </c>
      <c r="R155" s="160">
        <v>0</v>
      </c>
      <c r="S155" s="161">
        <v>0</v>
      </c>
      <c r="T155" s="161"/>
      <c r="U155" s="161"/>
      <c r="V155" s="161"/>
      <c r="W155" s="160"/>
      <c r="X155" s="161"/>
    </row>
    <row r="156" spans="1:24" s="109" customFormat="1">
      <c r="A156" s="156" t="s">
        <v>546</v>
      </c>
      <c r="B156" s="160">
        <v>23</v>
      </c>
      <c r="C156" s="160">
        <v>52</v>
      </c>
      <c r="D156" s="160">
        <v>42</v>
      </c>
      <c r="E156" s="160">
        <v>8</v>
      </c>
      <c r="F156" s="160">
        <v>8</v>
      </c>
      <c r="G156" s="160">
        <v>0</v>
      </c>
      <c r="H156" s="160">
        <v>0</v>
      </c>
      <c r="I156" s="160">
        <v>0</v>
      </c>
      <c r="J156" s="160">
        <v>9</v>
      </c>
      <c r="K156" s="160">
        <v>3</v>
      </c>
      <c r="L156" s="158">
        <f>E156/D156</f>
        <v>0.19047619047619047</v>
      </c>
      <c r="M156" s="158">
        <f>(F156+(2*G156)+(3*H156)+(4*I156))/D156</f>
        <v>0.19047619047619047</v>
      </c>
      <c r="N156" s="158">
        <f>(E156+P156+Q156)/(C156-R156)</f>
        <v>0.30612244897959184</v>
      </c>
      <c r="O156" s="160">
        <v>15</v>
      </c>
      <c r="P156" s="160">
        <v>4</v>
      </c>
      <c r="Q156" s="161">
        <v>3</v>
      </c>
      <c r="R156" s="160">
        <v>3</v>
      </c>
      <c r="S156" s="161">
        <v>2</v>
      </c>
      <c r="T156" s="161"/>
      <c r="U156" s="161"/>
      <c r="V156" s="161"/>
      <c r="W156" s="160"/>
      <c r="X156" s="161"/>
    </row>
    <row r="157" spans="1:24" s="109" customFormat="1">
      <c r="A157" s="156" t="s">
        <v>286</v>
      </c>
      <c r="B157" s="157">
        <v>30</v>
      </c>
      <c r="C157" s="157">
        <v>94</v>
      </c>
      <c r="D157" s="157">
        <v>80</v>
      </c>
      <c r="E157" s="157">
        <v>16</v>
      </c>
      <c r="F157" s="157">
        <v>13</v>
      </c>
      <c r="G157" s="157">
        <v>3</v>
      </c>
      <c r="H157" s="157">
        <v>0</v>
      </c>
      <c r="I157" s="157">
        <v>0</v>
      </c>
      <c r="J157" s="157">
        <v>11</v>
      </c>
      <c r="K157" s="157">
        <v>5</v>
      </c>
      <c r="L157" s="158">
        <f>E157/D157</f>
        <v>0.2</v>
      </c>
      <c r="M157" s="158">
        <f>(F157+(2*G157)+(3*H157)+(4*I157))/D157</f>
        <v>0.23749999999999999</v>
      </c>
      <c r="N157" s="158">
        <f>(E157+P157+Q157)/(C157-R157)</f>
        <v>0.31914893617021278</v>
      </c>
      <c r="O157" s="157">
        <v>19</v>
      </c>
      <c r="P157" s="157">
        <v>13</v>
      </c>
      <c r="Q157" s="157">
        <v>1</v>
      </c>
      <c r="R157" s="157">
        <v>0</v>
      </c>
      <c r="S157" s="157">
        <v>1</v>
      </c>
      <c r="T157" s="161"/>
      <c r="U157" s="161"/>
      <c r="V157" s="161"/>
      <c r="W157" s="160"/>
      <c r="X157" s="161"/>
    </row>
    <row r="158" spans="1:24" s="109" customFormat="1">
      <c r="A158" s="159" t="s">
        <v>232</v>
      </c>
      <c r="B158" s="160">
        <v>301</v>
      </c>
      <c r="C158" s="160">
        <v>1146</v>
      </c>
      <c r="D158" s="160">
        <v>997</v>
      </c>
      <c r="E158" s="160">
        <v>353</v>
      </c>
      <c r="F158" s="160">
        <v>261</v>
      </c>
      <c r="G158" s="160">
        <v>74</v>
      </c>
      <c r="H158" s="160">
        <v>7</v>
      </c>
      <c r="I158" s="160">
        <v>11</v>
      </c>
      <c r="J158" s="160">
        <v>231</v>
      </c>
      <c r="K158" s="160">
        <v>159</v>
      </c>
      <c r="L158" s="158">
        <f>E158/D158</f>
        <v>0.35406218655967903</v>
      </c>
      <c r="M158" s="158">
        <f>(F158+(2*G158)+(3*H158)+(4*I158))/D158</f>
        <v>0.47542627883650951</v>
      </c>
      <c r="N158" s="158">
        <f>(E158+P158+Q158)/(C158-R158)</f>
        <v>0.41921005385996407</v>
      </c>
      <c r="O158" s="160">
        <v>76</v>
      </c>
      <c r="P158" s="160">
        <v>105</v>
      </c>
      <c r="Q158" s="161">
        <v>9</v>
      </c>
      <c r="R158" s="160">
        <v>32</v>
      </c>
      <c r="S158" s="161">
        <v>15</v>
      </c>
      <c r="T158" s="161"/>
      <c r="U158" s="161"/>
      <c r="V158" s="161"/>
      <c r="W158" s="160"/>
      <c r="X158" s="161"/>
    </row>
    <row r="159" spans="1:24" s="109" customFormat="1">
      <c r="A159" s="159" t="s">
        <v>221</v>
      </c>
      <c r="B159" s="160">
        <v>3</v>
      </c>
      <c r="C159" s="161">
        <v>6</v>
      </c>
      <c r="D159" s="160">
        <v>6</v>
      </c>
      <c r="E159" s="160">
        <v>0</v>
      </c>
      <c r="F159" s="160">
        <v>0</v>
      </c>
      <c r="G159" s="160">
        <v>0</v>
      </c>
      <c r="H159" s="160">
        <v>0</v>
      </c>
      <c r="I159" s="160">
        <v>0</v>
      </c>
      <c r="J159" s="160">
        <v>0</v>
      </c>
      <c r="K159" s="160">
        <v>0</v>
      </c>
      <c r="L159" s="158">
        <f>E159/D159</f>
        <v>0</v>
      </c>
      <c r="M159" s="158">
        <f>(F159+(2*G159)+(3*H159)+(4*I159))/D159</f>
        <v>0</v>
      </c>
      <c r="N159" s="158">
        <f>(E159+P159+Q159)/(C159-R159)</f>
        <v>0</v>
      </c>
      <c r="O159" s="160">
        <v>5</v>
      </c>
      <c r="P159" s="160">
        <v>0</v>
      </c>
      <c r="Q159" s="160">
        <v>0</v>
      </c>
      <c r="R159" s="161">
        <v>0</v>
      </c>
      <c r="S159" s="160">
        <v>0</v>
      </c>
      <c r="T159" s="161"/>
      <c r="U159" s="161"/>
      <c r="V159" s="161"/>
      <c r="W159" s="160"/>
      <c r="X159" s="161"/>
    </row>
    <row r="160" spans="1:24" s="109" customFormat="1">
      <c r="A160" s="156" t="s">
        <v>1011</v>
      </c>
      <c r="B160" s="160">
        <v>30</v>
      </c>
      <c r="C160" s="157">
        <v>98</v>
      </c>
      <c r="D160" s="160">
        <v>85</v>
      </c>
      <c r="E160" s="160">
        <v>18</v>
      </c>
      <c r="F160" s="160">
        <v>15</v>
      </c>
      <c r="G160" s="160">
        <v>3</v>
      </c>
      <c r="H160" s="160">
        <v>0</v>
      </c>
      <c r="I160" s="160">
        <v>0</v>
      </c>
      <c r="J160" s="160">
        <v>11</v>
      </c>
      <c r="K160" s="160">
        <v>8</v>
      </c>
      <c r="L160" s="158">
        <f>E160/D160</f>
        <v>0.21176470588235294</v>
      </c>
      <c r="M160" s="158">
        <f>(F160+(2*G160)+(3*H160)+(4*I160))/D160</f>
        <v>0.24705882352941178</v>
      </c>
      <c r="N160" s="158">
        <f>(E160+P160+Q160)/(C160-R160)</f>
        <v>0.31632653061224492</v>
      </c>
      <c r="O160" s="160">
        <v>27</v>
      </c>
      <c r="P160" s="160">
        <v>10</v>
      </c>
      <c r="Q160" s="161">
        <v>3</v>
      </c>
      <c r="R160" s="160">
        <v>0</v>
      </c>
      <c r="S160" s="161">
        <v>2</v>
      </c>
      <c r="T160" s="161"/>
      <c r="U160" s="161"/>
      <c r="V160" s="161"/>
      <c r="W160" s="160"/>
      <c r="X160" s="161"/>
    </row>
    <row r="161" spans="1:24" s="109" customFormat="1">
      <c r="A161" s="159" t="s">
        <v>313</v>
      </c>
      <c r="B161" s="160">
        <v>12</v>
      </c>
      <c r="C161" s="160">
        <v>10</v>
      </c>
      <c r="D161" s="160">
        <v>9</v>
      </c>
      <c r="E161" s="160">
        <v>3</v>
      </c>
      <c r="F161" s="160">
        <v>2</v>
      </c>
      <c r="G161" s="160">
        <v>1</v>
      </c>
      <c r="H161" s="160">
        <v>0</v>
      </c>
      <c r="I161" s="160">
        <v>0</v>
      </c>
      <c r="J161" s="160">
        <v>3</v>
      </c>
      <c r="K161" s="160">
        <v>0</v>
      </c>
      <c r="L161" s="158">
        <f>E161/D161</f>
        <v>0.33333333333333331</v>
      </c>
      <c r="M161" s="158">
        <f>(F161+(2*G161)+(3*H161)+(4*I161))/D161</f>
        <v>0.44444444444444442</v>
      </c>
      <c r="N161" s="158">
        <f>(E161+P161+Q161)/(C161-R161)</f>
        <v>0.4</v>
      </c>
      <c r="O161" s="160">
        <v>2</v>
      </c>
      <c r="P161" s="160">
        <v>1</v>
      </c>
      <c r="Q161" s="161">
        <v>0</v>
      </c>
      <c r="R161" s="160">
        <v>0</v>
      </c>
      <c r="S161" s="161">
        <v>0</v>
      </c>
      <c r="T161" s="161"/>
      <c r="U161" s="161"/>
      <c r="V161" s="161"/>
      <c r="W161" s="160"/>
      <c r="X161" s="161"/>
    </row>
    <row r="162" spans="1:24" s="109" customFormat="1">
      <c r="A162" s="159" t="s">
        <v>258</v>
      </c>
      <c r="B162" s="160">
        <v>89</v>
      </c>
      <c r="C162" s="160">
        <v>258</v>
      </c>
      <c r="D162" s="160">
        <v>216</v>
      </c>
      <c r="E162" s="160">
        <v>63</v>
      </c>
      <c r="F162" s="160">
        <v>54</v>
      </c>
      <c r="G162" s="160">
        <v>5</v>
      </c>
      <c r="H162" s="160">
        <v>0</v>
      </c>
      <c r="I162" s="160">
        <v>0</v>
      </c>
      <c r="J162" s="160">
        <v>45</v>
      </c>
      <c r="K162" s="160">
        <v>21</v>
      </c>
      <c r="L162" s="158">
        <f>E162/D162</f>
        <v>0.29166666666666669</v>
      </c>
      <c r="M162" s="158">
        <f>(F162+(2*G162)+(3*H162)+(4*I162))/D162</f>
        <v>0.29629629629629628</v>
      </c>
      <c r="N162" s="158">
        <f>(E162+P162+Q162)/(C162-R162)</f>
        <v>0.39043824701195218</v>
      </c>
      <c r="O162" s="160">
        <v>23</v>
      </c>
      <c r="P162" s="160">
        <v>26</v>
      </c>
      <c r="Q162" s="161">
        <v>9</v>
      </c>
      <c r="R162" s="160">
        <v>7</v>
      </c>
      <c r="S162" s="161">
        <v>13</v>
      </c>
      <c r="T162" s="161"/>
      <c r="U162" s="161"/>
      <c r="V162" s="161"/>
      <c r="W162" s="160"/>
      <c r="X162" s="161"/>
    </row>
    <row r="163" spans="1:24">
      <c r="A163" s="83" t="s">
        <v>268</v>
      </c>
      <c r="B163" s="111">
        <v>113</v>
      </c>
      <c r="C163" s="111">
        <v>316</v>
      </c>
      <c r="D163" s="111">
        <v>277</v>
      </c>
      <c r="E163" s="111">
        <v>70</v>
      </c>
      <c r="F163" s="111">
        <v>56</v>
      </c>
      <c r="G163" s="111">
        <v>14</v>
      </c>
      <c r="H163" s="111">
        <v>0</v>
      </c>
      <c r="I163" s="111">
        <v>0</v>
      </c>
      <c r="J163" s="111">
        <v>41</v>
      </c>
      <c r="K163" s="111">
        <v>52</v>
      </c>
      <c r="L163" s="100">
        <f>E163/D163</f>
        <v>0.25270758122743681</v>
      </c>
      <c r="M163" s="100">
        <f>(F163+(2*G163)+(3*H163)+(4*I163))/D163</f>
        <v>0.30324909747292417</v>
      </c>
      <c r="N163" s="100">
        <f>(E163+P163+Q163)/(C163-R163)</f>
        <v>0.29220779220779219</v>
      </c>
      <c r="O163" s="111">
        <v>66</v>
      </c>
      <c r="P163" s="111">
        <v>19</v>
      </c>
      <c r="Q163" s="111">
        <v>1</v>
      </c>
      <c r="R163" s="111">
        <v>8</v>
      </c>
      <c r="S163" s="111">
        <v>3</v>
      </c>
    </row>
    <row r="164" spans="1:24">
      <c r="A164" s="156" t="s">
        <v>395</v>
      </c>
      <c r="B164" s="160">
        <v>1</v>
      </c>
      <c r="C164" s="160">
        <v>2</v>
      </c>
      <c r="D164" s="160">
        <v>2</v>
      </c>
      <c r="E164" s="160">
        <v>1</v>
      </c>
      <c r="F164" s="160">
        <v>0</v>
      </c>
      <c r="G164" s="160">
        <v>0</v>
      </c>
      <c r="H164" s="160">
        <v>0</v>
      </c>
      <c r="I164" s="160">
        <v>1</v>
      </c>
      <c r="J164" s="160">
        <v>1</v>
      </c>
      <c r="K164" s="160">
        <v>1</v>
      </c>
      <c r="L164" s="100">
        <f>E164/D164</f>
        <v>0.5</v>
      </c>
      <c r="M164" s="100">
        <f>(F164+(2*G164)+(3*H164)+(4*I164))/D164</f>
        <v>2</v>
      </c>
      <c r="N164" s="100">
        <f>(E164+P164+Q164)/(C164-R164)</f>
        <v>0.5</v>
      </c>
      <c r="O164" s="160">
        <v>1</v>
      </c>
      <c r="P164" s="160">
        <v>0</v>
      </c>
      <c r="Q164" s="161">
        <v>0</v>
      </c>
      <c r="R164" s="160">
        <v>0</v>
      </c>
      <c r="S164" s="161">
        <v>0</v>
      </c>
    </row>
    <row r="165" spans="1:24">
      <c r="A165" s="159" t="s">
        <v>333</v>
      </c>
      <c r="B165" s="160">
        <v>19</v>
      </c>
      <c r="C165" s="160">
        <v>17</v>
      </c>
      <c r="D165" s="160">
        <v>15</v>
      </c>
      <c r="E165" s="160">
        <v>1</v>
      </c>
      <c r="F165" s="160">
        <v>1</v>
      </c>
      <c r="G165" s="160">
        <v>0</v>
      </c>
      <c r="H165" s="160">
        <v>0</v>
      </c>
      <c r="I165" s="160">
        <v>0</v>
      </c>
      <c r="J165" s="160">
        <v>2</v>
      </c>
      <c r="K165" s="160">
        <v>2</v>
      </c>
      <c r="L165" s="158">
        <f>E165/D165</f>
        <v>6.6666666666666666E-2</v>
      </c>
      <c r="M165" s="158">
        <f>(F165+(2*G165)+(3*H165)+(4*I165))/D165</f>
        <v>6.6666666666666666E-2</v>
      </c>
      <c r="N165" s="158">
        <f>(E165+P165+Q165)/(C165-R165)</f>
        <v>0.17647058823529413</v>
      </c>
      <c r="O165" s="160">
        <v>4</v>
      </c>
      <c r="P165" s="160">
        <v>1</v>
      </c>
      <c r="Q165" s="161">
        <v>1</v>
      </c>
      <c r="R165" s="160">
        <v>0</v>
      </c>
      <c r="S165" s="161">
        <v>0</v>
      </c>
    </row>
    <row r="166" spans="1:24">
      <c r="A166" s="156" t="s">
        <v>298</v>
      </c>
      <c r="B166" s="157">
        <v>10</v>
      </c>
      <c r="C166" s="157">
        <v>28</v>
      </c>
      <c r="D166" s="157">
        <v>26</v>
      </c>
      <c r="E166" s="157">
        <v>10</v>
      </c>
      <c r="F166" s="157">
        <v>5</v>
      </c>
      <c r="G166" s="157">
        <v>4</v>
      </c>
      <c r="H166" s="157">
        <v>1</v>
      </c>
      <c r="I166" s="157">
        <v>0</v>
      </c>
      <c r="J166" s="157">
        <v>1</v>
      </c>
      <c r="K166" s="157">
        <v>9</v>
      </c>
      <c r="L166" s="158">
        <f>E166/D166</f>
        <v>0.38461538461538464</v>
      </c>
      <c r="M166" s="158">
        <f>(F166+(2*G166)+(3*H166)+(4*I166))/D166</f>
        <v>0.61538461538461542</v>
      </c>
      <c r="N166" s="158">
        <f>(E166+P166+Q166)/(C166-R166)</f>
        <v>0.5</v>
      </c>
      <c r="O166" s="157">
        <v>5</v>
      </c>
      <c r="P166" s="157">
        <v>4</v>
      </c>
      <c r="Q166" s="157">
        <v>0</v>
      </c>
      <c r="R166" s="157">
        <v>0</v>
      </c>
      <c r="S166" s="157">
        <v>0</v>
      </c>
    </row>
    <row r="167" spans="1:24">
      <c r="A167" s="156" t="s">
        <v>757</v>
      </c>
      <c r="B167" s="160">
        <v>100</v>
      </c>
      <c r="C167" s="160">
        <v>367</v>
      </c>
      <c r="D167" s="160">
        <v>308</v>
      </c>
      <c r="E167" s="160">
        <v>91</v>
      </c>
      <c r="F167" s="160">
        <v>68</v>
      </c>
      <c r="G167" s="160">
        <v>21</v>
      </c>
      <c r="H167" s="160">
        <v>2</v>
      </c>
      <c r="I167" s="160">
        <v>0</v>
      </c>
      <c r="J167" s="160">
        <v>71</v>
      </c>
      <c r="K167" s="160">
        <v>52</v>
      </c>
      <c r="L167" s="158">
        <f>E167/D167</f>
        <v>0.29545454545454547</v>
      </c>
      <c r="M167" s="158">
        <f>(F167+(2*G167)+(3*H167)+(4*I167))/D167</f>
        <v>0.37662337662337664</v>
      </c>
      <c r="N167" s="158">
        <f>(E167+P167+Q167)/(C167-R167)</f>
        <v>0.4</v>
      </c>
      <c r="O167" s="160">
        <v>33</v>
      </c>
      <c r="P167" s="160">
        <v>46</v>
      </c>
      <c r="Q167" s="161">
        <v>9</v>
      </c>
      <c r="R167" s="160">
        <v>2</v>
      </c>
      <c r="S167" s="161">
        <v>15</v>
      </c>
    </row>
    <row r="168" spans="1:24">
      <c r="A168" s="156" t="s">
        <v>385</v>
      </c>
      <c r="B168" s="160">
        <v>1</v>
      </c>
      <c r="C168" s="160">
        <v>1</v>
      </c>
      <c r="D168" s="160">
        <v>1</v>
      </c>
      <c r="E168" s="160">
        <v>0</v>
      </c>
      <c r="F168" s="160">
        <v>0</v>
      </c>
      <c r="G168" s="160">
        <v>0</v>
      </c>
      <c r="H168" s="160">
        <v>0</v>
      </c>
      <c r="I168" s="160">
        <v>0</v>
      </c>
      <c r="J168" s="160">
        <v>0</v>
      </c>
      <c r="K168" s="160">
        <v>0</v>
      </c>
      <c r="L168" s="158">
        <f>E168/D168</f>
        <v>0</v>
      </c>
      <c r="M168" s="158">
        <f>(F168+(2*G168)+(3*H168)+(4*I168))/D168</f>
        <v>0</v>
      </c>
      <c r="N168" s="158">
        <f>(E168+P168+Q168)/(C168-R168)</f>
        <v>0</v>
      </c>
      <c r="O168" s="160">
        <v>0</v>
      </c>
      <c r="P168" s="160">
        <v>0</v>
      </c>
      <c r="Q168" s="161">
        <v>0</v>
      </c>
      <c r="R168" s="160">
        <v>0</v>
      </c>
      <c r="S168" s="161">
        <v>0</v>
      </c>
    </row>
    <row r="169" spans="1:24">
      <c r="A169" s="156" t="s">
        <v>382</v>
      </c>
      <c r="B169" s="160">
        <v>101</v>
      </c>
      <c r="C169" s="160">
        <v>396</v>
      </c>
      <c r="D169" s="160">
        <v>346</v>
      </c>
      <c r="E169" s="160">
        <v>104</v>
      </c>
      <c r="F169" s="160">
        <v>69</v>
      </c>
      <c r="G169" s="160">
        <v>29</v>
      </c>
      <c r="H169" s="160">
        <v>3</v>
      </c>
      <c r="I169" s="160">
        <v>3</v>
      </c>
      <c r="J169" s="160">
        <v>57</v>
      </c>
      <c r="K169" s="160">
        <v>80</v>
      </c>
      <c r="L169" s="158">
        <f>E169/D169</f>
        <v>0.30057803468208094</v>
      </c>
      <c r="M169" s="158">
        <f>(F169+(2*G169)+(3*H169)+(4*I169))/D169</f>
        <v>0.4277456647398844</v>
      </c>
      <c r="N169" s="158">
        <f>(E169+P169+Q169)/(C169-R169)</f>
        <v>0.37948717948717947</v>
      </c>
      <c r="O169" s="160">
        <v>30</v>
      </c>
      <c r="P169" s="160">
        <v>30</v>
      </c>
      <c r="Q169" s="161">
        <v>14</v>
      </c>
      <c r="R169" s="160">
        <v>6</v>
      </c>
      <c r="S169" s="161">
        <v>8</v>
      </c>
    </row>
    <row r="170" spans="1:24">
      <c r="A170" s="159" t="s">
        <v>340</v>
      </c>
      <c r="B170" s="160">
        <v>2</v>
      </c>
      <c r="C170" s="160">
        <v>5</v>
      </c>
      <c r="D170" s="160">
        <v>5</v>
      </c>
      <c r="E170" s="160">
        <v>0</v>
      </c>
      <c r="F170" s="160">
        <v>0</v>
      </c>
      <c r="G170" s="160">
        <v>0</v>
      </c>
      <c r="H170" s="160">
        <v>0</v>
      </c>
      <c r="I170" s="160">
        <v>0</v>
      </c>
      <c r="J170" s="160">
        <v>0</v>
      </c>
      <c r="K170" s="160">
        <v>0</v>
      </c>
      <c r="L170" s="158">
        <f>E170/D170</f>
        <v>0</v>
      </c>
      <c r="M170" s="158">
        <f>(F170+(2*G170)+(3*H170)+(4*I170))/D170</f>
        <v>0</v>
      </c>
      <c r="N170" s="158">
        <v>0</v>
      </c>
      <c r="O170" s="160">
        <v>3</v>
      </c>
      <c r="P170" s="160">
        <v>0</v>
      </c>
      <c r="Q170" s="161" t="s">
        <v>125</v>
      </c>
      <c r="R170" s="160">
        <v>0</v>
      </c>
      <c r="S170" s="161" t="s">
        <v>125</v>
      </c>
    </row>
    <row r="171" spans="1:24">
      <c r="A171" s="156" t="s">
        <v>621</v>
      </c>
      <c r="B171" s="160">
        <v>1</v>
      </c>
      <c r="C171" s="160">
        <v>2</v>
      </c>
      <c r="D171" s="160">
        <v>1</v>
      </c>
      <c r="E171" s="160">
        <v>0</v>
      </c>
      <c r="F171" s="160">
        <v>0</v>
      </c>
      <c r="G171" s="160">
        <v>0</v>
      </c>
      <c r="H171" s="160">
        <v>0</v>
      </c>
      <c r="I171" s="160">
        <v>0</v>
      </c>
      <c r="J171" s="160">
        <v>1</v>
      </c>
      <c r="K171" s="160">
        <v>0</v>
      </c>
      <c r="L171" s="158">
        <f>E171/D171</f>
        <v>0</v>
      </c>
      <c r="M171" s="158">
        <f>(F171+(2*G171)+(3*H171)+(4*I171))/D171</f>
        <v>0</v>
      </c>
      <c r="N171" s="158">
        <f>(E171+P171+Q171)/(C171-R171)</f>
        <v>0.5</v>
      </c>
      <c r="O171" s="160">
        <v>0</v>
      </c>
      <c r="P171" s="160">
        <v>1</v>
      </c>
      <c r="Q171" s="161">
        <v>0</v>
      </c>
      <c r="R171" s="160">
        <v>0</v>
      </c>
      <c r="S171" s="161">
        <v>0</v>
      </c>
    </row>
    <row r="172" spans="1:24">
      <c r="A172" s="159" t="s">
        <v>300</v>
      </c>
      <c r="B172" s="160">
        <v>46</v>
      </c>
      <c r="C172" s="160">
        <v>81</v>
      </c>
      <c r="D172" s="160">
        <v>65</v>
      </c>
      <c r="E172" s="160">
        <v>9</v>
      </c>
      <c r="F172" s="160">
        <v>7</v>
      </c>
      <c r="G172" s="160">
        <v>1</v>
      </c>
      <c r="H172" s="160">
        <v>0</v>
      </c>
      <c r="I172" s="160">
        <v>1</v>
      </c>
      <c r="J172" s="160">
        <v>11</v>
      </c>
      <c r="K172" s="160">
        <v>6</v>
      </c>
      <c r="L172" s="158">
        <f>E172/D172</f>
        <v>0.13846153846153847</v>
      </c>
      <c r="M172" s="158">
        <f>(F172+(2*G172)+(3*H172)+(4*I172))/D172</f>
        <v>0.2</v>
      </c>
      <c r="N172" s="158">
        <f>(E172+P172)/(C172-R172)</f>
        <v>0.29113924050632911</v>
      </c>
      <c r="O172" s="160">
        <v>24</v>
      </c>
      <c r="P172" s="160">
        <v>14</v>
      </c>
      <c r="Q172" s="161" t="s">
        <v>125</v>
      </c>
      <c r="R172" s="160">
        <v>2</v>
      </c>
      <c r="S172" s="161" t="s">
        <v>125</v>
      </c>
    </row>
    <row r="173" spans="1:24">
      <c r="A173" s="159" t="s">
        <v>322</v>
      </c>
      <c r="B173" s="160">
        <v>2</v>
      </c>
      <c r="C173" s="160">
        <v>7</v>
      </c>
      <c r="D173" s="160">
        <v>7</v>
      </c>
      <c r="E173" s="160">
        <v>2</v>
      </c>
      <c r="F173" s="160">
        <v>1</v>
      </c>
      <c r="G173" s="160">
        <v>1</v>
      </c>
      <c r="H173" s="160">
        <v>0</v>
      </c>
      <c r="I173" s="160">
        <v>0</v>
      </c>
      <c r="J173" s="160">
        <v>1</v>
      </c>
      <c r="K173" s="160">
        <v>1</v>
      </c>
      <c r="L173" s="158">
        <f>E173/D173</f>
        <v>0.2857142857142857</v>
      </c>
      <c r="M173" s="158">
        <f>(F173+(2*G173)+(3*H173)+(4*I173))/D173</f>
        <v>0.42857142857142855</v>
      </c>
      <c r="N173" s="158">
        <f>(E173+P173)/(C173-R173)</f>
        <v>0.2857142857142857</v>
      </c>
      <c r="O173" s="160">
        <v>2</v>
      </c>
      <c r="P173" s="160">
        <v>0</v>
      </c>
      <c r="Q173" s="161" t="s">
        <v>125</v>
      </c>
      <c r="R173" s="160">
        <v>0</v>
      </c>
      <c r="S173" s="161" t="s">
        <v>125</v>
      </c>
    </row>
    <row r="174" spans="1:24">
      <c r="A174" s="317" t="s">
        <v>493</v>
      </c>
      <c r="B174" s="319">
        <v>61</v>
      </c>
      <c r="C174" s="319">
        <v>233</v>
      </c>
      <c r="D174" s="319">
        <v>189</v>
      </c>
      <c r="E174" s="319">
        <v>60</v>
      </c>
      <c r="F174" s="319">
        <v>36</v>
      </c>
      <c r="G174" s="319">
        <v>15</v>
      </c>
      <c r="H174" s="319">
        <v>3</v>
      </c>
      <c r="I174" s="319">
        <v>6</v>
      </c>
      <c r="J174" s="319">
        <v>32</v>
      </c>
      <c r="K174" s="319">
        <v>51</v>
      </c>
      <c r="L174" s="321">
        <f>E174/D174</f>
        <v>0.31746031746031744</v>
      </c>
      <c r="M174" s="321">
        <f>(F174+(2*G174)+(3*H174)+(4*I174))/D174</f>
        <v>0.52380952380952384</v>
      </c>
      <c r="N174" s="321">
        <f>(E174+P174+Q174)/(C174-R174)</f>
        <v>0.42920353982300885</v>
      </c>
      <c r="O174" s="319">
        <v>30</v>
      </c>
      <c r="P174" s="319">
        <v>34</v>
      </c>
      <c r="Q174" s="320">
        <v>3</v>
      </c>
      <c r="R174" s="319">
        <v>7</v>
      </c>
      <c r="S174" s="320">
        <v>7</v>
      </c>
    </row>
    <row r="175" spans="1:24">
      <c r="A175" s="159" t="s">
        <v>321</v>
      </c>
      <c r="B175" s="160">
        <v>2</v>
      </c>
      <c r="C175" s="160">
        <v>8</v>
      </c>
      <c r="D175" s="160">
        <v>6</v>
      </c>
      <c r="E175" s="160">
        <v>2</v>
      </c>
      <c r="F175" s="160">
        <v>2</v>
      </c>
      <c r="G175" s="160">
        <v>0</v>
      </c>
      <c r="H175" s="160">
        <v>0</v>
      </c>
      <c r="I175" s="160">
        <v>0</v>
      </c>
      <c r="J175" s="160">
        <v>0</v>
      </c>
      <c r="K175" s="160">
        <v>1</v>
      </c>
      <c r="L175" s="321">
        <f>E175/D175</f>
        <v>0.33333333333333331</v>
      </c>
      <c r="M175" s="321">
        <f>(F175+(2*G175)+(3*H175)+(4*I175))/D175</f>
        <v>0.33333333333333331</v>
      </c>
      <c r="N175" s="321">
        <f>(E175+P175)/(C175-R175)</f>
        <v>0.5</v>
      </c>
      <c r="O175" s="160">
        <v>1</v>
      </c>
      <c r="P175" s="160">
        <v>2</v>
      </c>
      <c r="Q175" s="161" t="s">
        <v>125</v>
      </c>
      <c r="R175" s="160">
        <v>0</v>
      </c>
      <c r="S175" s="161" t="s">
        <v>125</v>
      </c>
    </row>
    <row r="176" spans="1:24">
      <c r="A176" s="156" t="s">
        <v>538</v>
      </c>
      <c r="B176" s="160">
        <v>1</v>
      </c>
      <c r="C176" s="160">
        <v>2</v>
      </c>
      <c r="D176" s="160">
        <v>2</v>
      </c>
      <c r="E176" s="160">
        <v>0</v>
      </c>
      <c r="F176" s="160">
        <v>0</v>
      </c>
      <c r="G176" s="160">
        <v>0</v>
      </c>
      <c r="H176" s="160">
        <v>0</v>
      </c>
      <c r="I176" s="160">
        <v>0</v>
      </c>
      <c r="J176" s="160">
        <v>0</v>
      </c>
      <c r="K176" s="160">
        <v>0</v>
      </c>
      <c r="L176" s="158">
        <f>E176/D176</f>
        <v>0</v>
      </c>
      <c r="M176" s="158">
        <f>(F176+(2*G176)+(3*H176)+(4*I176))/D176</f>
        <v>0</v>
      </c>
      <c r="N176" s="158">
        <f>(E176+P176+Q176)/(C176-R176)</f>
        <v>0</v>
      </c>
      <c r="O176" s="160">
        <v>1</v>
      </c>
      <c r="P176" s="160">
        <v>0</v>
      </c>
      <c r="Q176" s="161">
        <v>0</v>
      </c>
      <c r="R176" s="160">
        <v>0</v>
      </c>
      <c r="S176" s="161">
        <v>0</v>
      </c>
    </row>
    <row r="177" spans="1:19">
      <c r="A177" s="156" t="s">
        <v>392</v>
      </c>
      <c r="B177" s="160">
        <v>27</v>
      </c>
      <c r="C177" s="160">
        <v>76</v>
      </c>
      <c r="D177" s="160">
        <v>61</v>
      </c>
      <c r="E177" s="160">
        <v>14</v>
      </c>
      <c r="F177" s="160">
        <v>12</v>
      </c>
      <c r="G177" s="160">
        <v>2</v>
      </c>
      <c r="H177" s="160">
        <v>0</v>
      </c>
      <c r="I177" s="160">
        <v>0</v>
      </c>
      <c r="J177" s="160">
        <v>18</v>
      </c>
      <c r="K177" s="160">
        <v>3</v>
      </c>
      <c r="L177" s="158">
        <f>E177/D177</f>
        <v>0.22950819672131148</v>
      </c>
      <c r="M177" s="158">
        <f>(F177+(2*G177)+(3*H177)+(4*I177))/D177</f>
        <v>0.26229508196721313</v>
      </c>
      <c r="N177" s="158">
        <f>(E177+P177+Q177)/(C177-R177)</f>
        <v>0.37333333333333335</v>
      </c>
      <c r="O177" s="160">
        <v>11</v>
      </c>
      <c r="P177" s="160">
        <v>12</v>
      </c>
      <c r="Q177" s="161">
        <v>2</v>
      </c>
      <c r="R177" s="160">
        <v>1</v>
      </c>
      <c r="S177" s="161">
        <v>1</v>
      </c>
    </row>
    <row r="178" spans="1:19">
      <c r="A178" s="159" t="s">
        <v>278</v>
      </c>
      <c r="B178" s="160">
        <v>51</v>
      </c>
      <c r="C178" s="160">
        <v>99</v>
      </c>
      <c r="D178" s="160">
        <v>89</v>
      </c>
      <c r="E178" s="160">
        <v>21</v>
      </c>
      <c r="F178" s="160">
        <v>18</v>
      </c>
      <c r="G178" s="160">
        <v>3</v>
      </c>
      <c r="H178" s="160">
        <v>0</v>
      </c>
      <c r="I178" s="160">
        <v>0</v>
      </c>
      <c r="J178" s="160">
        <v>17</v>
      </c>
      <c r="K178" s="160">
        <v>9</v>
      </c>
      <c r="L178" s="158">
        <f>E178/D178</f>
        <v>0.23595505617977527</v>
      </c>
      <c r="M178" s="158">
        <f>(F178+(2*G178)+(3*H178)+(4*I178))/D178</f>
        <v>0.2696629213483146</v>
      </c>
      <c r="N178" s="158">
        <f>(E178+P178)/(C178-R178)</f>
        <v>0.30612244897959184</v>
      </c>
      <c r="O178" s="160">
        <v>21</v>
      </c>
      <c r="P178" s="160">
        <v>9</v>
      </c>
      <c r="Q178" s="161" t="s">
        <v>125</v>
      </c>
      <c r="R178" s="160">
        <v>1</v>
      </c>
      <c r="S178" s="161" t="s">
        <v>125</v>
      </c>
    </row>
    <row r="179" spans="1:19">
      <c r="A179" s="159" t="s">
        <v>294</v>
      </c>
      <c r="B179" s="160">
        <v>67</v>
      </c>
      <c r="C179" s="160">
        <v>89</v>
      </c>
      <c r="D179" s="160">
        <v>66</v>
      </c>
      <c r="E179" s="160">
        <v>13</v>
      </c>
      <c r="F179" s="160">
        <v>11</v>
      </c>
      <c r="G179" s="160">
        <v>2</v>
      </c>
      <c r="H179" s="160">
        <v>0</v>
      </c>
      <c r="I179" s="160">
        <v>0</v>
      </c>
      <c r="J179" s="160">
        <v>14</v>
      </c>
      <c r="K179" s="160">
        <v>9</v>
      </c>
      <c r="L179" s="158">
        <f>E179/D179</f>
        <v>0.19696969696969696</v>
      </c>
      <c r="M179" s="158">
        <f>(F179+(2*G179)+(3*H179)+(4*I179))/D179</f>
        <v>0.22727272727272727</v>
      </c>
      <c r="N179" s="158">
        <f>(E179+P179+Q179)/(C179-R179)</f>
        <v>0.3493975903614458</v>
      </c>
      <c r="O179" s="160">
        <v>18</v>
      </c>
      <c r="P179" s="160">
        <v>14</v>
      </c>
      <c r="Q179" s="161">
        <v>2</v>
      </c>
      <c r="R179" s="160">
        <v>6</v>
      </c>
      <c r="S179" s="161">
        <v>0</v>
      </c>
    </row>
    <row r="180" spans="1:19">
      <c r="A180" s="159" t="s">
        <v>238</v>
      </c>
      <c r="B180" s="160">
        <v>266</v>
      </c>
      <c r="C180" s="160">
        <v>716</v>
      </c>
      <c r="D180" s="160">
        <v>579</v>
      </c>
      <c r="E180" s="160">
        <v>127</v>
      </c>
      <c r="F180" s="160">
        <v>117</v>
      </c>
      <c r="G180" s="160">
        <v>20</v>
      </c>
      <c r="H180" s="160">
        <v>0</v>
      </c>
      <c r="I180" s="160">
        <v>0</v>
      </c>
      <c r="J180" s="160">
        <v>94</v>
      </c>
      <c r="K180" s="160">
        <v>64</v>
      </c>
      <c r="L180" s="158">
        <f>E180/D180</f>
        <v>0.21934369602763384</v>
      </c>
      <c r="M180" s="158">
        <f>(F180+(2*G180)+(3*H180)+(4*I180))/D180</f>
        <v>0.27115716753022451</v>
      </c>
      <c r="N180" s="158">
        <f>(E180+P180+Q180)/(C180-R180)</f>
        <v>0.34252539912917274</v>
      </c>
      <c r="O180" s="160">
        <v>104</v>
      </c>
      <c r="P180" s="160">
        <v>93</v>
      </c>
      <c r="Q180" s="161">
        <v>16</v>
      </c>
      <c r="R180" s="160">
        <v>27</v>
      </c>
      <c r="S180" s="161">
        <v>4</v>
      </c>
    </row>
    <row r="181" spans="1:19">
      <c r="A181" s="159" t="s">
        <v>263</v>
      </c>
      <c r="B181" s="160">
        <v>133</v>
      </c>
      <c r="C181" s="160">
        <v>204</v>
      </c>
      <c r="D181" s="160">
        <v>184</v>
      </c>
      <c r="E181" s="160">
        <v>37</v>
      </c>
      <c r="F181" s="160">
        <v>34</v>
      </c>
      <c r="G181" s="160">
        <v>3</v>
      </c>
      <c r="H181" s="160">
        <v>0</v>
      </c>
      <c r="I181" s="160">
        <v>0</v>
      </c>
      <c r="J181" s="160">
        <v>19</v>
      </c>
      <c r="K181" s="160">
        <v>13</v>
      </c>
      <c r="L181" s="158">
        <f>E181/D181</f>
        <v>0.20108695652173914</v>
      </c>
      <c r="M181" s="158">
        <f>(F181+(2*G181)+(3*H181)+(4*I181))/D181</f>
        <v>0.21739130434782608</v>
      </c>
      <c r="N181" s="158">
        <f>(E181+P181+Q181)/(C181-R181)</f>
        <v>0.26237623762376239</v>
      </c>
      <c r="O181" s="160">
        <v>44</v>
      </c>
      <c r="P181" s="160">
        <v>14</v>
      </c>
      <c r="Q181" s="161">
        <v>2</v>
      </c>
      <c r="R181" s="160">
        <v>2</v>
      </c>
      <c r="S181" s="161">
        <v>0</v>
      </c>
    </row>
    <row r="182" spans="1:19">
      <c r="A182" s="156" t="s">
        <v>1015</v>
      </c>
      <c r="B182" s="160">
        <v>23</v>
      </c>
      <c r="C182" s="160">
        <v>96</v>
      </c>
      <c r="D182" s="160">
        <v>88</v>
      </c>
      <c r="E182" s="160">
        <v>35</v>
      </c>
      <c r="F182" s="160">
        <v>28</v>
      </c>
      <c r="G182" s="160">
        <v>7</v>
      </c>
      <c r="H182" s="160">
        <v>0</v>
      </c>
      <c r="I182" s="160">
        <v>0</v>
      </c>
      <c r="J182" s="160">
        <v>19</v>
      </c>
      <c r="K182" s="160">
        <v>9</v>
      </c>
      <c r="L182" s="158">
        <f>E182/D182</f>
        <v>0.39772727272727271</v>
      </c>
      <c r="M182" s="158">
        <f>(F182+(2*G182)+(3*H182)+(4*I182))/D182</f>
        <v>0.47727272727272729</v>
      </c>
      <c r="N182" s="158">
        <f>(E182+P182+Q182)/(C182-R182)</f>
        <v>0.44210526315789472</v>
      </c>
      <c r="O182" s="160">
        <v>9</v>
      </c>
      <c r="P182" s="160">
        <v>6</v>
      </c>
      <c r="Q182" s="161">
        <v>1</v>
      </c>
      <c r="R182" s="160">
        <v>1</v>
      </c>
      <c r="S182" s="161">
        <v>3</v>
      </c>
    </row>
    <row r="183" spans="1:19">
      <c r="A183" s="156" t="s">
        <v>291</v>
      </c>
      <c r="B183" s="157">
        <v>14</v>
      </c>
      <c r="C183" s="157">
        <v>42</v>
      </c>
      <c r="D183" s="157">
        <v>38</v>
      </c>
      <c r="E183" s="157">
        <v>13</v>
      </c>
      <c r="F183" s="157">
        <v>9</v>
      </c>
      <c r="G183" s="157">
        <v>3</v>
      </c>
      <c r="H183" s="157">
        <v>1</v>
      </c>
      <c r="I183" s="157">
        <v>0</v>
      </c>
      <c r="J183" s="157">
        <v>8</v>
      </c>
      <c r="K183" s="157">
        <v>4</v>
      </c>
      <c r="L183" s="158">
        <f>E183/D183</f>
        <v>0.34210526315789475</v>
      </c>
      <c r="M183" s="158">
        <f>(F183+(2*G183)+(3*H183)+(4*I183))/D183</f>
        <v>0.47368421052631576</v>
      </c>
      <c r="N183" s="158">
        <f>(E183+P183+Q183)/(C183-R183)</f>
        <v>0.3902439024390244</v>
      </c>
      <c r="O183" s="157">
        <v>7</v>
      </c>
      <c r="P183" s="157">
        <v>1</v>
      </c>
      <c r="Q183" s="157">
        <v>2</v>
      </c>
      <c r="R183" s="157">
        <v>1</v>
      </c>
      <c r="S183" s="157">
        <v>2</v>
      </c>
    </row>
    <row r="184" spans="1:19">
      <c r="A184" s="156" t="s">
        <v>776</v>
      </c>
      <c r="B184" s="160">
        <v>37</v>
      </c>
      <c r="C184" s="160">
        <v>126</v>
      </c>
      <c r="D184" s="160">
        <v>100</v>
      </c>
      <c r="E184" s="160">
        <v>30</v>
      </c>
      <c r="F184" s="160">
        <v>18</v>
      </c>
      <c r="G184" s="160">
        <v>6</v>
      </c>
      <c r="H184" s="160">
        <v>0</v>
      </c>
      <c r="I184" s="160">
        <v>0</v>
      </c>
      <c r="J184" s="160">
        <v>22</v>
      </c>
      <c r="K184" s="160">
        <v>29</v>
      </c>
      <c r="L184" s="158">
        <f>E184/D184</f>
        <v>0.3</v>
      </c>
      <c r="M184" s="158">
        <f>(F184+(2*G184)+(3*H184)+(4*I184))/D184</f>
        <v>0.3</v>
      </c>
      <c r="N184" s="158">
        <f>(E184+P184)/(C184-R184)</f>
        <v>0.42741935483870969</v>
      </c>
      <c r="O184" s="160">
        <v>21</v>
      </c>
      <c r="P184" s="160">
        <v>23</v>
      </c>
      <c r="Q184" s="161">
        <v>1</v>
      </c>
      <c r="R184" s="160">
        <v>2</v>
      </c>
      <c r="S184" s="161">
        <v>2</v>
      </c>
    </row>
    <row r="185" spans="1:19">
      <c r="A185" s="156" t="s">
        <v>547</v>
      </c>
      <c r="B185" s="160">
        <v>6</v>
      </c>
      <c r="C185" s="160">
        <v>20</v>
      </c>
      <c r="D185" s="160">
        <v>17</v>
      </c>
      <c r="E185" s="160">
        <v>3</v>
      </c>
      <c r="F185" s="160">
        <v>3</v>
      </c>
      <c r="G185" s="160">
        <v>0</v>
      </c>
      <c r="H185" s="160">
        <v>0</v>
      </c>
      <c r="I185" s="160">
        <v>0</v>
      </c>
      <c r="J185" s="160">
        <v>4</v>
      </c>
      <c r="K185" s="160">
        <v>1</v>
      </c>
      <c r="L185" s="158">
        <f>E185/D185</f>
        <v>0.17647058823529413</v>
      </c>
      <c r="M185" s="158">
        <f>(F185+(2*G185)+(3*H185)+(4*I185))/D185</f>
        <v>0.17647058823529413</v>
      </c>
      <c r="N185" s="158">
        <f>(E185+P185+Q185)/(C185-R185)</f>
        <v>0.3</v>
      </c>
      <c r="O185" s="160">
        <v>4</v>
      </c>
      <c r="P185" s="160">
        <v>3</v>
      </c>
      <c r="Q185" s="161">
        <v>0</v>
      </c>
      <c r="R185" s="160">
        <v>0</v>
      </c>
      <c r="S185" s="161">
        <v>0</v>
      </c>
    </row>
    <row r="186" spans="1:19">
      <c r="A186" s="159" t="s">
        <v>253</v>
      </c>
      <c r="B186" s="160">
        <v>203</v>
      </c>
      <c r="C186" s="160">
        <v>598</v>
      </c>
      <c r="D186" s="160">
        <v>513</v>
      </c>
      <c r="E186" s="160">
        <v>117</v>
      </c>
      <c r="F186" s="160">
        <v>114</v>
      </c>
      <c r="G186" s="160">
        <v>3</v>
      </c>
      <c r="H186" s="160">
        <v>0</v>
      </c>
      <c r="I186" s="160">
        <v>0</v>
      </c>
      <c r="J186" s="160">
        <v>61</v>
      </c>
      <c r="K186" s="160">
        <v>53</v>
      </c>
      <c r="L186" s="158">
        <f>E186/D186</f>
        <v>0.22807017543859648</v>
      </c>
      <c r="M186" s="158">
        <f>(F186+(2*G186)+(3*H186)+(4*I186))/D186</f>
        <v>0.23391812865497075</v>
      </c>
      <c r="N186" s="158">
        <f>(E186+P186+Q186)/(C186-R186)</f>
        <v>0.32302405498281789</v>
      </c>
      <c r="O186" s="160">
        <v>102</v>
      </c>
      <c r="P186" s="160">
        <v>57</v>
      </c>
      <c r="Q186" s="161">
        <v>14</v>
      </c>
      <c r="R186" s="160">
        <v>16</v>
      </c>
      <c r="S186" s="161">
        <v>2</v>
      </c>
    </row>
    <row r="187" spans="1:19">
      <c r="A187" s="159" t="s">
        <v>284</v>
      </c>
      <c r="B187" s="160">
        <v>28</v>
      </c>
      <c r="C187" s="160">
        <v>70</v>
      </c>
      <c r="D187" s="160">
        <v>63</v>
      </c>
      <c r="E187" s="160">
        <v>17</v>
      </c>
      <c r="F187" s="160">
        <v>14</v>
      </c>
      <c r="G187" s="160">
        <v>2</v>
      </c>
      <c r="H187" s="160">
        <v>1</v>
      </c>
      <c r="I187" s="160">
        <v>0</v>
      </c>
      <c r="J187" s="160">
        <v>13</v>
      </c>
      <c r="K187" s="160">
        <v>6</v>
      </c>
      <c r="L187" s="158">
        <f>E187/D187</f>
        <v>0.26984126984126983</v>
      </c>
      <c r="M187" s="158">
        <f>(F187+(2*G187)+(3*H187)+(4*I187))/D187</f>
        <v>0.33333333333333331</v>
      </c>
      <c r="N187" s="158">
        <f>(E187+P187)/(C187-R187)</f>
        <v>0.34285714285714286</v>
      </c>
      <c r="O187" s="160">
        <v>13</v>
      </c>
      <c r="P187" s="160">
        <v>7</v>
      </c>
      <c r="Q187" s="161" t="s">
        <v>125</v>
      </c>
      <c r="R187" s="160">
        <v>0</v>
      </c>
      <c r="S187" s="161" t="s">
        <v>125</v>
      </c>
    </row>
    <row r="188" spans="1:19">
      <c r="A188" s="156" t="s">
        <v>299</v>
      </c>
      <c r="B188" s="157">
        <v>27</v>
      </c>
      <c r="C188" s="157">
        <v>70</v>
      </c>
      <c r="D188" s="157">
        <v>60</v>
      </c>
      <c r="E188" s="157">
        <v>14</v>
      </c>
      <c r="F188" s="157">
        <v>11</v>
      </c>
      <c r="G188" s="157">
        <v>3</v>
      </c>
      <c r="H188" s="157">
        <v>0</v>
      </c>
      <c r="I188" s="157">
        <v>0</v>
      </c>
      <c r="J188" s="157">
        <v>6</v>
      </c>
      <c r="K188" s="157">
        <v>5</v>
      </c>
      <c r="L188" s="158">
        <f>E188/D188</f>
        <v>0.23333333333333334</v>
      </c>
      <c r="M188" s="158">
        <f>(F188+(2*G188)+(3*H188)+(4*I188))/D188</f>
        <v>0.28333333333333333</v>
      </c>
      <c r="N188" s="158">
        <f>(E188+P188+Q188)/(C188-R188)</f>
        <v>0.35294117647058826</v>
      </c>
      <c r="O188" s="157">
        <v>13</v>
      </c>
      <c r="P188" s="157">
        <v>9</v>
      </c>
      <c r="Q188" s="157">
        <v>1</v>
      </c>
      <c r="R188" s="157">
        <v>2</v>
      </c>
      <c r="S188" s="157">
        <v>1</v>
      </c>
    </row>
    <row r="189" spans="1:19">
      <c r="A189" s="156" t="s">
        <v>387</v>
      </c>
      <c r="B189" s="160">
        <v>6</v>
      </c>
      <c r="C189" s="160">
        <v>10</v>
      </c>
      <c r="D189" s="160">
        <v>9</v>
      </c>
      <c r="E189" s="160">
        <v>1</v>
      </c>
      <c r="F189" s="160">
        <v>1</v>
      </c>
      <c r="G189" s="160">
        <v>0</v>
      </c>
      <c r="H189" s="160">
        <v>0</v>
      </c>
      <c r="I189" s="160">
        <v>0</v>
      </c>
      <c r="J189" s="160">
        <v>2</v>
      </c>
      <c r="K189" s="160">
        <v>0</v>
      </c>
      <c r="L189" s="158">
        <f>E189/D189</f>
        <v>0.1111111111111111</v>
      </c>
      <c r="M189" s="158">
        <f>(F189+(2*G189)+(3*H189)+(4*I189))/D189</f>
        <v>0.1111111111111111</v>
      </c>
      <c r="N189" s="158">
        <f>(E189+P189+Q189)/(C189-R189)</f>
        <v>0.2</v>
      </c>
      <c r="O189" s="160">
        <v>4</v>
      </c>
      <c r="P189" s="160">
        <v>1</v>
      </c>
      <c r="Q189" s="161">
        <v>0</v>
      </c>
      <c r="R189" s="160">
        <v>0</v>
      </c>
      <c r="S189" s="161">
        <v>1</v>
      </c>
    </row>
    <row r="190" spans="1:19">
      <c r="A190" s="159" t="s">
        <v>275</v>
      </c>
      <c r="B190" s="160">
        <v>25</v>
      </c>
      <c r="C190" s="160">
        <v>86</v>
      </c>
      <c r="D190" s="160">
        <v>74</v>
      </c>
      <c r="E190" s="160">
        <v>24</v>
      </c>
      <c r="F190" s="160">
        <v>18</v>
      </c>
      <c r="G190" s="160">
        <v>3</v>
      </c>
      <c r="H190" s="160">
        <v>2</v>
      </c>
      <c r="I190" s="160">
        <v>1</v>
      </c>
      <c r="J190" s="160">
        <v>15</v>
      </c>
      <c r="K190" s="160">
        <v>12</v>
      </c>
      <c r="L190" s="158">
        <f>E190/D190</f>
        <v>0.32432432432432434</v>
      </c>
      <c r="M190" s="158">
        <f>(F190+(2*G190)+(3*H190)+(4*I190))/D190</f>
        <v>0.45945945945945948</v>
      </c>
      <c r="N190" s="158">
        <f>(E190+P190+Q190)/(C190-R190)</f>
        <v>0.38554216867469882</v>
      </c>
      <c r="O190" s="160">
        <v>5</v>
      </c>
      <c r="P190" s="160">
        <v>3</v>
      </c>
      <c r="Q190" s="161">
        <v>5</v>
      </c>
      <c r="R190" s="160">
        <v>3</v>
      </c>
      <c r="S190" s="161">
        <v>4</v>
      </c>
    </row>
    <row r="191" spans="1:19">
      <c r="A191" s="159" t="s">
        <v>242</v>
      </c>
      <c r="B191" s="160">
        <v>98</v>
      </c>
      <c r="C191" s="160">
        <v>376</v>
      </c>
      <c r="D191" s="160">
        <v>336</v>
      </c>
      <c r="E191" s="160">
        <v>102</v>
      </c>
      <c r="F191" s="160">
        <v>87</v>
      </c>
      <c r="G191" s="160">
        <v>12</v>
      </c>
      <c r="H191" s="160">
        <v>3</v>
      </c>
      <c r="I191" s="160">
        <v>0</v>
      </c>
      <c r="J191" s="160">
        <v>67</v>
      </c>
      <c r="K191" s="160">
        <v>36</v>
      </c>
      <c r="L191" s="158">
        <f>E191/D191</f>
        <v>0.30357142857142855</v>
      </c>
      <c r="M191" s="158">
        <f>(F191+(2*G191)+(3*H191)+(4*I191))/D191</f>
        <v>0.35714285714285715</v>
      </c>
      <c r="N191" s="158">
        <f>(E191+P191+Q191)/(C191-R191)</f>
        <v>0.37096774193548387</v>
      </c>
      <c r="O191" s="160">
        <v>76</v>
      </c>
      <c r="P191" s="160">
        <v>31</v>
      </c>
      <c r="Q191" s="161">
        <v>5</v>
      </c>
      <c r="R191" s="160">
        <v>4</v>
      </c>
      <c r="S191" s="161">
        <v>35</v>
      </c>
    </row>
    <row r="192" spans="1:19">
      <c r="A192" s="156" t="s">
        <v>1062</v>
      </c>
      <c r="B192" s="160">
        <v>24</v>
      </c>
      <c r="C192" s="160">
        <v>90</v>
      </c>
      <c r="D192" s="160">
        <v>80</v>
      </c>
      <c r="E192" s="160">
        <v>12</v>
      </c>
      <c r="F192" s="160">
        <v>11</v>
      </c>
      <c r="G192" s="160">
        <v>0</v>
      </c>
      <c r="H192" s="160">
        <v>1</v>
      </c>
      <c r="I192" s="160">
        <v>0</v>
      </c>
      <c r="J192" s="160">
        <v>7</v>
      </c>
      <c r="K192" s="160">
        <v>5</v>
      </c>
      <c r="L192" s="158">
        <f>E192/D192</f>
        <v>0.15</v>
      </c>
      <c r="M192" s="158">
        <f>(F192+(2*G192)+(3*H192)+(4*I192))/D192</f>
        <v>0.17499999999999999</v>
      </c>
      <c r="N192" s="158">
        <f>(E192+P192+Q192)/(C192-R192)</f>
        <v>0.23333333333333334</v>
      </c>
      <c r="O192" s="160">
        <v>22</v>
      </c>
      <c r="P192" s="160">
        <v>5</v>
      </c>
      <c r="Q192" s="161">
        <v>4</v>
      </c>
      <c r="R192" s="160">
        <v>0</v>
      </c>
      <c r="S192" s="161">
        <v>1</v>
      </c>
    </row>
    <row r="193" spans="1:19">
      <c r="A193" s="156" t="s">
        <v>772</v>
      </c>
      <c r="B193" s="160">
        <v>28</v>
      </c>
      <c r="C193" s="160">
        <v>99</v>
      </c>
      <c r="D193" s="160">
        <v>77</v>
      </c>
      <c r="E193" s="160">
        <v>15</v>
      </c>
      <c r="F193" s="160">
        <v>8</v>
      </c>
      <c r="G193" s="160">
        <v>7</v>
      </c>
      <c r="H193" s="160">
        <v>0</v>
      </c>
      <c r="I193" s="160">
        <v>0</v>
      </c>
      <c r="J193" s="160">
        <v>17</v>
      </c>
      <c r="K193" s="160">
        <v>10</v>
      </c>
      <c r="L193" s="158">
        <f>E193/D193</f>
        <v>0.19480519480519481</v>
      </c>
      <c r="M193" s="158">
        <f>(F193+(2*G193)+(3*H193)+(4*I193))/D193</f>
        <v>0.2857142857142857</v>
      </c>
      <c r="N193" s="158">
        <f>(E193+P193)/(C193-R193)</f>
        <v>0.34343434343434343</v>
      </c>
      <c r="O193" s="160">
        <v>23</v>
      </c>
      <c r="P193" s="160">
        <v>19</v>
      </c>
      <c r="Q193" s="161">
        <v>3</v>
      </c>
      <c r="R193" s="160">
        <v>0</v>
      </c>
      <c r="S193" s="161">
        <v>1</v>
      </c>
    </row>
    <row r="194" spans="1:19">
      <c r="A194" s="156" t="s">
        <v>388</v>
      </c>
      <c r="B194" s="160">
        <v>7</v>
      </c>
      <c r="C194" s="160">
        <v>16</v>
      </c>
      <c r="D194" s="160">
        <v>15</v>
      </c>
      <c r="E194" s="160">
        <v>3</v>
      </c>
      <c r="F194" s="160">
        <v>0</v>
      </c>
      <c r="G194" s="160">
        <v>0</v>
      </c>
      <c r="H194" s="160">
        <v>0</v>
      </c>
      <c r="I194" s="160">
        <v>0</v>
      </c>
      <c r="J194" s="160">
        <v>2</v>
      </c>
      <c r="K194" s="160">
        <v>2</v>
      </c>
      <c r="L194" s="158">
        <f>E194/D194</f>
        <v>0.2</v>
      </c>
      <c r="M194" s="158">
        <f>(F194+(2*G194)+(3*H194)+(4*I194))/D194</f>
        <v>0</v>
      </c>
      <c r="N194" s="158">
        <f>(E194+P194+Q194)/(C194-R194)</f>
        <v>0.25</v>
      </c>
      <c r="O194" s="160">
        <v>1</v>
      </c>
      <c r="P194" s="160">
        <v>1</v>
      </c>
      <c r="Q194" s="161">
        <v>0</v>
      </c>
      <c r="R194" s="160">
        <v>0</v>
      </c>
      <c r="S194" s="161">
        <v>1</v>
      </c>
    </row>
    <row r="195" spans="1:19">
      <c r="A195" s="156" t="s">
        <v>524</v>
      </c>
      <c r="B195" s="160">
        <v>189</v>
      </c>
      <c r="C195" s="160">
        <v>676</v>
      </c>
      <c r="D195" s="160">
        <v>594</v>
      </c>
      <c r="E195" s="160">
        <v>167</v>
      </c>
      <c r="F195" s="160">
        <v>156</v>
      </c>
      <c r="G195" s="160">
        <v>9</v>
      </c>
      <c r="H195" s="160">
        <v>2</v>
      </c>
      <c r="I195" s="160">
        <v>0</v>
      </c>
      <c r="J195" s="160">
        <v>104</v>
      </c>
      <c r="K195" s="160">
        <v>77</v>
      </c>
      <c r="L195" s="158">
        <f>E195/D195</f>
        <v>0.28114478114478114</v>
      </c>
      <c r="M195" s="158">
        <f>(F195+(2*G195)+(3*H195)+(4*I195))/D195</f>
        <v>0.30303030303030304</v>
      </c>
      <c r="N195" s="158">
        <f>(E195+P195+Q195)/(C195-R195)</f>
        <v>0.35692771084337349</v>
      </c>
      <c r="O195" s="160">
        <v>88</v>
      </c>
      <c r="P195" s="160">
        <v>61</v>
      </c>
      <c r="Q195" s="161">
        <v>9</v>
      </c>
      <c r="R195" s="160">
        <v>12</v>
      </c>
      <c r="S195" s="161">
        <v>6</v>
      </c>
    </row>
    <row r="196" spans="1:19">
      <c r="A196" s="156" t="s">
        <v>503</v>
      </c>
      <c r="B196" s="160">
        <v>2</v>
      </c>
      <c r="C196" s="160">
        <v>2</v>
      </c>
      <c r="D196" s="160">
        <v>2</v>
      </c>
      <c r="E196" s="160">
        <v>0</v>
      </c>
      <c r="F196" s="160">
        <v>0</v>
      </c>
      <c r="G196" s="160">
        <v>0</v>
      </c>
      <c r="H196" s="160">
        <v>0</v>
      </c>
      <c r="I196" s="160">
        <v>0</v>
      </c>
      <c r="J196" s="160">
        <v>0</v>
      </c>
      <c r="K196" s="160">
        <v>0</v>
      </c>
      <c r="L196" s="158">
        <f>E196/D196</f>
        <v>0</v>
      </c>
      <c r="M196" s="158">
        <f>(F196+(2*G196)+(3*H196)+(4*I196))/D196</f>
        <v>0</v>
      </c>
      <c r="N196" s="158">
        <f>(E196+P196+Q196)/(C196-R196)</f>
        <v>0</v>
      </c>
      <c r="O196" s="160">
        <v>0</v>
      </c>
      <c r="P196" s="160">
        <v>0</v>
      </c>
      <c r="Q196" s="161">
        <v>0</v>
      </c>
      <c r="R196" s="160">
        <v>0</v>
      </c>
      <c r="S196" s="161">
        <v>0</v>
      </c>
    </row>
    <row r="197" spans="1:19">
      <c r="A197" s="156" t="s">
        <v>553</v>
      </c>
      <c r="B197" s="160">
        <v>27</v>
      </c>
      <c r="C197" s="160">
        <v>103</v>
      </c>
      <c r="D197" s="160">
        <v>91</v>
      </c>
      <c r="E197" s="160">
        <v>31</v>
      </c>
      <c r="F197" s="160">
        <v>21</v>
      </c>
      <c r="G197" s="160">
        <v>6</v>
      </c>
      <c r="H197" s="160">
        <v>3</v>
      </c>
      <c r="I197" s="160">
        <v>1</v>
      </c>
      <c r="J197" s="160">
        <v>22</v>
      </c>
      <c r="K197" s="160">
        <v>19</v>
      </c>
      <c r="L197" s="158">
        <f>E197/D197</f>
        <v>0.34065934065934067</v>
      </c>
      <c r="M197" s="158">
        <f>(F197+(2*G197)+(3*H197)+(4*I197))/D197</f>
        <v>0.50549450549450547</v>
      </c>
      <c r="N197" s="158">
        <f>(E197+P197+Q197)/(C197-R197)</f>
        <v>0.39393939393939392</v>
      </c>
      <c r="O197" s="160">
        <v>17</v>
      </c>
      <c r="P197" s="160">
        <v>6</v>
      </c>
      <c r="Q197" s="161">
        <v>2</v>
      </c>
      <c r="R197" s="160">
        <v>4</v>
      </c>
      <c r="S197" s="161">
        <v>6</v>
      </c>
    </row>
    <row r="198" spans="1:19">
      <c r="A198" s="159" t="s">
        <v>279</v>
      </c>
      <c r="B198" s="160">
        <v>43</v>
      </c>
      <c r="C198" s="160">
        <v>118</v>
      </c>
      <c r="D198" s="160">
        <v>96</v>
      </c>
      <c r="E198" s="160">
        <v>20</v>
      </c>
      <c r="F198" s="160">
        <v>16</v>
      </c>
      <c r="G198" s="160">
        <v>4</v>
      </c>
      <c r="H198" s="160">
        <v>0</v>
      </c>
      <c r="I198" s="160">
        <v>0</v>
      </c>
      <c r="J198" s="160">
        <v>14</v>
      </c>
      <c r="K198" s="160">
        <v>14</v>
      </c>
      <c r="L198" s="158">
        <f>E198/D198</f>
        <v>0.20833333333333334</v>
      </c>
      <c r="M198" s="158">
        <f>(F198+(2*G198)+(3*H198)+(4*I198))/D198</f>
        <v>0.25</v>
      </c>
      <c r="N198" s="158">
        <f>(E198+P198+Q198)/(C198-R198)</f>
        <v>0.3559322033898305</v>
      </c>
      <c r="O198" s="160">
        <v>18</v>
      </c>
      <c r="P198" s="160">
        <v>20</v>
      </c>
      <c r="Q198" s="161">
        <v>2</v>
      </c>
      <c r="R198" s="160">
        <v>0</v>
      </c>
      <c r="S198" s="161">
        <v>0</v>
      </c>
    </row>
    <row r="199" spans="1:19">
      <c r="A199" s="159" t="s">
        <v>293</v>
      </c>
      <c r="B199" s="160">
        <v>31</v>
      </c>
      <c r="C199" s="160">
        <v>61</v>
      </c>
      <c r="D199" s="160">
        <v>43</v>
      </c>
      <c r="E199" s="160">
        <v>13</v>
      </c>
      <c r="F199" s="160">
        <v>10</v>
      </c>
      <c r="G199" s="160">
        <v>2</v>
      </c>
      <c r="H199" s="160">
        <v>1</v>
      </c>
      <c r="I199" s="160">
        <v>0</v>
      </c>
      <c r="J199" s="160">
        <v>10</v>
      </c>
      <c r="K199" s="160">
        <v>9</v>
      </c>
      <c r="L199" s="158">
        <f>E199/D199</f>
        <v>0.30232558139534882</v>
      </c>
      <c r="M199" s="158">
        <f>(F199+(2*G199)+(3*H199)+(4*I199))/D199</f>
        <v>0.39534883720930231</v>
      </c>
      <c r="N199" s="158">
        <f>(E199+P199+Q199)/(C199-R199)</f>
        <v>0.44444444444444442</v>
      </c>
      <c r="O199" s="160">
        <v>10</v>
      </c>
      <c r="P199" s="160">
        <v>11</v>
      </c>
      <c r="Q199" s="161">
        <v>0</v>
      </c>
      <c r="R199" s="160">
        <v>7</v>
      </c>
      <c r="S199" s="161">
        <v>1</v>
      </c>
    </row>
    <row r="200" spans="1:19">
      <c r="A200" s="156" t="s">
        <v>1067</v>
      </c>
      <c r="B200" s="160">
        <v>11</v>
      </c>
      <c r="C200" s="160">
        <v>20</v>
      </c>
      <c r="D200" s="160">
        <v>19</v>
      </c>
      <c r="E200" s="160">
        <v>5</v>
      </c>
      <c r="F200" s="160">
        <v>4</v>
      </c>
      <c r="G200" s="160">
        <v>1</v>
      </c>
      <c r="H200" s="160">
        <v>0</v>
      </c>
      <c r="I200" s="160">
        <v>0</v>
      </c>
      <c r="J200" s="160">
        <v>2</v>
      </c>
      <c r="K200" s="160">
        <v>3</v>
      </c>
      <c r="L200" s="158">
        <f>E200/D200</f>
        <v>0.26315789473684209</v>
      </c>
      <c r="M200" s="158">
        <f>(F200+(2*G200)+(3*H200)+(4*I200))/D200</f>
        <v>0.31578947368421051</v>
      </c>
      <c r="N200" s="158">
        <f>(E200+P200+Q200)/(C200-R200)</f>
        <v>0.3</v>
      </c>
      <c r="O200" s="160">
        <v>6</v>
      </c>
      <c r="P200" s="160">
        <v>0</v>
      </c>
      <c r="Q200" s="161">
        <v>1</v>
      </c>
      <c r="R200" s="160">
        <v>0</v>
      </c>
      <c r="S200" s="161">
        <v>0</v>
      </c>
    </row>
    <row r="201" spans="1:19">
      <c r="A201" s="159" t="s">
        <v>276</v>
      </c>
      <c r="B201" s="160">
        <v>32</v>
      </c>
      <c r="C201" s="160">
        <v>96</v>
      </c>
      <c r="D201" s="160">
        <v>85</v>
      </c>
      <c r="E201" s="160">
        <v>22</v>
      </c>
      <c r="F201" s="160">
        <v>12</v>
      </c>
      <c r="G201" s="160">
        <v>7</v>
      </c>
      <c r="H201" s="160">
        <v>1</v>
      </c>
      <c r="I201" s="160">
        <v>2</v>
      </c>
      <c r="J201" s="160">
        <v>14</v>
      </c>
      <c r="K201" s="160">
        <v>14</v>
      </c>
      <c r="L201" s="158">
        <f>E201/D201</f>
        <v>0.25882352941176473</v>
      </c>
      <c r="M201" s="158">
        <f>(F201+(2*G201)+(3*H201)+(4*I201))/D201</f>
        <v>0.43529411764705883</v>
      </c>
      <c r="N201" s="158">
        <f>(E201+P201)/(C201-R201)</f>
        <v>0.34375</v>
      </c>
      <c r="O201" s="160">
        <v>14</v>
      </c>
      <c r="P201" s="160">
        <v>11</v>
      </c>
      <c r="Q201" s="161" t="s">
        <v>125</v>
      </c>
      <c r="R201" s="160">
        <v>0</v>
      </c>
      <c r="S201" s="161" t="s">
        <v>125</v>
      </c>
    </row>
    <row r="202" spans="1:19">
      <c r="A202" s="159" t="s">
        <v>252</v>
      </c>
      <c r="B202" s="160">
        <v>69</v>
      </c>
      <c r="C202" s="160">
        <v>239</v>
      </c>
      <c r="D202" s="160">
        <v>204</v>
      </c>
      <c r="E202" s="160">
        <v>73</v>
      </c>
      <c r="F202" s="160">
        <v>46</v>
      </c>
      <c r="G202" s="160">
        <v>13</v>
      </c>
      <c r="H202" s="160">
        <v>2</v>
      </c>
      <c r="I202" s="160">
        <v>12</v>
      </c>
      <c r="J202" s="160">
        <v>60</v>
      </c>
      <c r="K202" s="160">
        <v>45</v>
      </c>
      <c r="L202" s="158">
        <f>E202/D202</f>
        <v>0.35784313725490197</v>
      </c>
      <c r="M202" s="158">
        <f>(F202+(2*G202)+(3*H202)+(4*I202))/D202</f>
        <v>0.61764705882352944</v>
      </c>
      <c r="N202" s="158">
        <f>(E202+P202)/(C202-R202)</f>
        <v>0.4472573839662447</v>
      </c>
      <c r="O202" s="160">
        <v>75</v>
      </c>
      <c r="P202" s="160">
        <v>33</v>
      </c>
      <c r="Q202" s="161" t="s">
        <v>125</v>
      </c>
      <c r="R202" s="160">
        <v>2</v>
      </c>
      <c r="S202" s="161" t="s">
        <v>125</v>
      </c>
    </row>
    <row r="203" spans="1:19">
      <c r="A203" s="159" t="s">
        <v>235</v>
      </c>
      <c r="B203" s="160">
        <v>191</v>
      </c>
      <c r="C203" s="160">
        <v>849</v>
      </c>
      <c r="D203" s="160">
        <v>718</v>
      </c>
      <c r="E203" s="160">
        <v>240</v>
      </c>
      <c r="F203" s="160">
        <v>165</v>
      </c>
      <c r="G203" s="160">
        <v>41</v>
      </c>
      <c r="H203" s="160">
        <v>23</v>
      </c>
      <c r="I203" s="160">
        <v>11</v>
      </c>
      <c r="J203" s="160">
        <v>188</v>
      </c>
      <c r="K203" s="160">
        <v>103</v>
      </c>
      <c r="L203" s="158">
        <f>E203/D203</f>
        <v>0.33426183844011143</v>
      </c>
      <c r="M203" s="158">
        <f>(F203+(2*G203)+(3*H203)+(4*I203))/D203</f>
        <v>0.50139275766016711</v>
      </c>
      <c r="N203" s="158">
        <f>(E203+P203+Q203)/(C203-R203)</f>
        <v>0.42822966507177035</v>
      </c>
      <c r="O203" s="160">
        <v>107</v>
      </c>
      <c r="P203" s="160">
        <v>112</v>
      </c>
      <c r="Q203" s="161">
        <v>6</v>
      </c>
      <c r="R203" s="160">
        <v>13</v>
      </c>
      <c r="S203" s="161">
        <v>33</v>
      </c>
    </row>
    <row r="204" spans="1:19">
      <c r="A204" s="159" t="s">
        <v>237</v>
      </c>
      <c r="B204" s="160">
        <v>211</v>
      </c>
      <c r="C204" s="160">
        <v>747</v>
      </c>
      <c r="D204" s="160">
        <v>642</v>
      </c>
      <c r="E204" s="160">
        <v>204</v>
      </c>
      <c r="F204" s="160">
        <v>173</v>
      </c>
      <c r="G204" s="160">
        <v>27</v>
      </c>
      <c r="H204" s="160">
        <v>2</v>
      </c>
      <c r="I204" s="160">
        <v>2</v>
      </c>
      <c r="J204" s="160">
        <v>102</v>
      </c>
      <c r="K204" s="160">
        <v>88</v>
      </c>
      <c r="L204" s="158">
        <f>E204/D204</f>
        <v>0.31775700934579437</v>
      </c>
      <c r="M204" s="158">
        <f>(F204+(2*G204)+(3*H204)+(4*I204))/D204</f>
        <v>0.37538940809968846</v>
      </c>
      <c r="N204" s="158">
        <f>(E204+P204+Q204)/(C204-R204)</f>
        <v>0.39377537212449254</v>
      </c>
      <c r="O204" s="160">
        <v>82</v>
      </c>
      <c r="P204" s="160">
        <v>68</v>
      </c>
      <c r="Q204" s="161">
        <v>19</v>
      </c>
      <c r="R204" s="160">
        <v>8</v>
      </c>
      <c r="S204" s="161">
        <v>28</v>
      </c>
    </row>
    <row r="205" spans="1:19">
      <c r="A205" s="159" t="s">
        <v>248</v>
      </c>
      <c r="B205" s="160">
        <v>117</v>
      </c>
      <c r="C205" s="160">
        <v>320</v>
      </c>
      <c r="D205" s="160">
        <v>291</v>
      </c>
      <c r="E205" s="160">
        <v>88</v>
      </c>
      <c r="F205" s="160">
        <v>68</v>
      </c>
      <c r="G205" s="160">
        <v>16</v>
      </c>
      <c r="H205" s="160">
        <v>2</v>
      </c>
      <c r="I205" s="160">
        <v>2</v>
      </c>
      <c r="J205" s="160">
        <v>38</v>
      </c>
      <c r="K205" s="160">
        <v>60</v>
      </c>
      <c r="L205" s="158">
        <f>E205/D205</f>
        <v>0.30240549828178692</v>
      </c>
      <c r="M205" s="158">
        <f>(F205+(2*G205)+(3*H205)+(4*I205))/D205</f>
        <v>0.39175257731958762</v>
      </c>
      <c r="N205" s="158">
        <f>(E205+P205)/(C205-R205)</f>
        <v>0.34726688102893893</v>
      </c>
      <c r="O205" s="160">
        <v>71</v>
      </c>
      <c r="P205" s="160">
        <v>20</v>
      </c>
      <c r="Q205" s="161" t="s">
        <v>125</v>
      </c>
      <c r="R205" s="160">
        <v>9</v>
      </c>
      <c r="S205" s="161" t="s">
        <v>125</v>
      </c>
    </row>
    <row r="206" spans="1:19">
      <c r="A206" s="156" t="s">
        <v>325</v>
      </c>
      <c r="B206" s="157">
        <v>5</v>
      </c>
      <c r="C206" s="157">
        <v>20</v>
      </c>
      <c r="D206" s="157">
        <v>17</v>
      </c>
      <c r="E206" s="157">
        <v>1</v>
      </c>
      <c r="F206" s="157">
        <v>1</v>
      </c>
      <c r="G206" s="157">
        <v>0</v>
      </c>
      <c r="H206" s="157">
        <v>0</v>
      </c>
      <c r="I206" s="157">
        <v>0</v>
      </c>
      <c r="J206" s="157">
        <v>1</v>
      </c>
      <c r="K206" s="157">
        <v>0</v>
      </c>
      <c r="L206" s="158">
        <f>E206/D206</f>
        <v>5.8823529411764705E-2</v>
      </c>
      <c r="M206" s="158">
        <f>(F206+(2*G206)+(3*H206)+(4*I206))/D206</f>
        <v>5.8823529411764705E-2</v>
      </c>
      <c r="N206" s="158">
        <f>(E206+P206+Q206)/(C206-R206)</f>
        <v>0.3</v>
      </c>
      <c r="O206" s="157">
        <v>2</v>
      </c>
      <c r="P206" s="157">
        <v>3</v>
      </c>
      <c r="Q206" s="157">
        <v>2</v>
      </c>
      <c r="R206" s="157">
        <v>0</v>
      </c>
      <c r="S206" s="157">
        <v>0</v>
      </c>
    </row>
    <row r="207" spans="1:19">
      <c r="A207" s="156" t="s">
        <v>1082</v>
      </c>
      <c r="B207" s="160">
        <v>2</v>
      </c>
      <c r="C207" s="160">
        <v>5</v>
      </c>
      <c r="D207" s="160">
        <v>5</v>
      </c>
      <c r="E207" s="160">
        <v>1</v>
      </c>
      <c r="F207" s="160">
        <v>1</v>
      </c>
      <c r="G207" s="160">
        <v>0</v>
      </c>
      <c r="H207" s="160">
        <v>0</v>
      </c>
      <c r="I207" s="160">
        <v>0</v>
      </c>
      <c r="J207" s="160">
        <v>1</v>
      </c>
      <c r="K207" s="160">
        <v>2</v>
      </c>
      <c r="L207" s="158">
        <f>E207/D207</f>
        <v>0.2</v>
      </c>
      <c r="M207" s="158">
        <f>(F207+(2*G207)+(3*H207)+(4*I207))/D207</f>
        <v>0.2</v>
      </c>
      <c r="N207" s="158">
        <f>(E207+P207+Q207)/(C207-R207)</f>
        <v>0.4</v>
      </c>
      <c r="O207" s="160">
        <v>3</v>
      </c>
      <c r="P207" s="160">
        <v>1</v>
      </c>
      <c r="Q207" s="161">
        <v>0</v>
      </c>
      <c r="R207" s="160">
        <v>0</v>
      </c>
      <c r="S207" s="161">
        <v>0</v>
      </c>
    </row>
    <row r="208" spans="1:19">
      <c r="A208" s="159" t="s">
        <v>349</v>
      </c>
      <c r="B208" s="160">
        <v>9</v>
      </c>
      <c r="C208" s="160">
        <v>4</v>
      </c>
      <c r="D208" s="160">
        <v>4</v>
      </c>
      <c r="E208" s="160">
        <v>0</v>
      </c>
      <c r="F208" s="160">
        <v>0</v>
      </c>
      <c r="G208" s="160">
        <v>0</v>
      </c>
      <c r="H208" s="160">
        <v>0</v>
      </c>
      <c r="I208" s="160">
        <v>0</v>
      </c>
      <c r="J208" s="160">
        <v>0</v>
      </c>
      <c r="K208" s="160">
        <v>0</v>
      </c>
      <c r="L208" s="158">
        <f>E208/D208</f>
        <v>0</v>
      </c>
      <c r="M208" s="158">
        <f>(F208+(2*G208)+(3*H208)+(4*I208))/D208</f>
        <v>0</v>
      </c>
      <c r="N208" s="158">
        <f>(E208+P208+Q208)/(C208-R208)</f>
        <v>0</v>
      </c>
      <c r="O208" s="160">
        <v>3</v>
      </c>
      <c r="P208" s="160">
        <v>0</v>
      </c>
      <c r="Q208" s="161">
        <v>0</v>
      </c>
      <c r="R208" s="160">
        <v>0</v>
      </c>
      <c r="S208" s="161">
        <v>0</v>
      </c>
    </row>
    <row r="209" spans="1:19">
      <c r="A209" s="156" t="s">
        <v>492</v>
      </c>
      <c r="B209" s="160">
        <v>73</v>
      </c>
      <c r="C209" s="160">
        <v>188</v>
      </c>
      <c r="D209" s="160">
        <v>158</v>
      </c>
      <c r="E209" s="160">
        <v>31</v>
      </c>
      <c r="F209" s="160">
        <v>26</v>
      </c>
      <c r="G209" s="160">
        <v>4</v>
      </c>
      <c r="H209" s="160">
        <v>1</v>
      </c>
      <c r="I209" s="160">
        <v>0</v>
      </c>
      <c r="J209" s="160">
        <v>27</v>
      </c>
      <c r="K209" s="160">
        <v>8</v>
      </c>
      <c r="L209" s="158">
        <f>E209/D209</f>
        <v>0.19620253164556961</v>
      </c>
      <c r="M209" s="158">
        <f>(F209+(2*G209)+(3*H209)+(4*I209))/D209</f>
        <v>0.23417721518987342</v>
      </c>
      <c r="N209" s="158">
        <f>(E209+P209+Q209)/(C209-R209)</f>
        <v>0.31720430107526881</v>
      </c>
      <c r="O209" s="160">
        <v>51</v>
      </c>
      <c r="P209" s="160">
        <v>26</v>
      </c>
      <c r="Q209" s="161">
        <v>2</v>
      </c>
      <c r="R209" s="160">
        <v>2</v>
      </c>
      <c r="S209" s="161">
        <v>5</v>
      </c>
    </row>
    <row r="210" spans="1:19">
      <c r="A210" s="159" t="s">
        <v>329</v>
      </c>
      <c r="B210" s="160">
        <v>1</v>
      </c>
      <c r="C210" s="160">
        <v>5</v>
      </c>
      <c r="D210" s="160">
        <v>3</v>
      </c>
      <c r="E210" s="160">
        <v>1</v>
      </c>
      <c r="F210" s="160">
        <v>1</v>
      </c>
      <c r="G210" s="160">
        <v>0</v>
      </c>
      <c r="H210" s="160">
        <v>0</v>
      </c>
      <c r="I210" s="160">
        <v>0</v>
      </c>
      <c r="J210" s="160">
        <v>2</v>
      </c>
      <c r="K210" s="160">
        <v>0</v>
      </c>
      <c r="L210" s="158">
        <f>E210/D210</f>
        <v>0.33333333333333331</v>
      </c>
      <c r="M210" s="158">
        <f>(F210+(2*G210)+(3*H210)+(4*I210))/D210</f>
        <v>0.33333333333333331</v>
      </c>
      <c r="N210" s="158">
        <f>(E210+P210)/(C210-R210)</f>
        <v>0.6</v>
      </c>
      <c r="O210" s="160">
        <v>2</v>
      </c>
      <c r="P210" s="160">
        <v>2</v>
      </c>
      <c r="Q210" s="161" t="s">
        <v>125</v>
      </c>
      <c r="R210" s="160">
        <v>0</v>
      </c>
      <c r="S210" s="161" t="s">
        <v>125</v>
      </c>
    </row>
    <row r="211" spans="1:19">
      <c r="A211" s="159" t="s">
        <v>287</v>
      </c>
      <c r="B211" s="160">
        <v>66</v>
      </c>
      <c r="C211" s="160">
        <v>60</v>
      </c>
      <c r="D211" s="160">
        <v>53</v>
      </c>
      <c r="E211" s="160">
        <v>15</v>
      </c>
      <c r="F211" s="160">
        <v>13</v>
      </c>
      <c r="G211" s="160">
        <v>2</v>
      </c>
      <c r="H211" s="160">
        <v>0</v>
      </c>
      <c r="I211" s="160">
        <v>0</v>
      </c>
      <c r="J211" s="160">
        <v>8</v>
      </c>
      <c r="K211" s="160">
        <v>18</v>
      </c>
      <c r="L211" s="158">
        <f>E211/D211</f>
        <v>0.28301886792452829</v>
      </c>
      <c r="M211" s="158">
        <f>(F211+(2*G211)+(3*H211)+(4*I211))/D211</f>
        <v>0.32075471698113206</v>
      </c>
      <c r="N211" s="158">
        <f>(E211+P211+Q211)/(C211-R211)</f>
        <v>0.3559322033898305</v>
      </c>
      <c r="O211" s="160">
        <v>12</v>
      </c>
      <c r="P211" s="160">
        <v>5</v>
      </c>
      <c r="Q211" s="161">
        <v>1</v>
      </c>
      <c r="R211" s="160">
        <v>1</v>
      </c>
      <c r="S211" s="161">
        <v>3</v>
      </c>
    </row>
    <row r="212" spans="1:19">
      <c r="A212" s="159" t="s">
        <v>323</v>
      </c>
      <c r="B212" s="160">
        <v>43</v>
      </c>
      <c r="C212" s="160">
        <v>13</v>
      </c>
      <c r="D212" s="160">
        <v>10</v>
      </c>
      <c r="E212" s="160">
        <v>2</v>
      </c>
      <c r="F212" s="160">
        <v>2</v>
      </c>
      <c r="G212" s="160">
        <v>0</v>
      </c>
      <c r="H212" s="160">
        <v>0</v>
      </c>
      <c r="I212" s="160">
        <v>0</v>
      </c>
      <c r="J212" s="160">
        <v>1</v>
      </c>
      <c r="K212" s="160">
        <v>1</v>
      </c>
      <c r="L212" s="158">
        <f>E212/D212</f>
        <v>0.2</v>
      </c>
      <c r="M212" s="158">
        <f>(F212+(2*G212)+(3*H212)+(4*I212))/D212</f>
        <v>0.2</v>
      </c>
      <c r="N212" s="158">
        <f>(E212+P212+Q212)/(C212-R212)</f>
        <v>0.38461538461538464</v>
      </c>
      <c r="O212" s="160">
        <v>1</v>
      </c>
      <c r="P212" s="160">
        <v>2</v>
      </c>
      <c r="Q212" s="161">
        <v>1</v>
      </c>
      <c r="R212" s="160">
        <v>0</v>
      </c>
      <c r="S212" s="161">
        <v>0</v>
      </c>
    </row>
    <row r="213" spans="1:19">
      <c r="A213" s="156" t="s">
        <v>498</v>
      </c>
      <c r="B213" s="160">
        <v>4</v>
      </c>
      <c r="C213" s="160">
        <v>7</v>
      </c>
      <c r="D213" s="160">
        <v>7</v>
      </c>
      <c r="E213" s="160">
        <v>1</v>
      </c>
      <c r="F213" s="160">
        <v>1</v>
      </c>
      <c r="G213" s="160">
        <v>0</v>
      </c>
      <c r="H213" s="160">
        <v>0</v>
      </c>
      <c r="I213" s="160">
        <v>0</v>
      </c>
      <c r="J213" s="160">
        <v>0</v>
      </c>
      <c r="K213" s="160">
        <v>0</v>
      </c>
      <c r="L213" s="158">
        <f>E213/D213</f>
        <v>0.14285714285714285</v>
      </c>
      <c r="M213" s="158">
        <f>(F213+(2*G213)+(3*H213)+(4*I213))/D213</f>
        <v>0.14285714285714285</v>
      </c>
      <c r="N213" s="158">
        <f>(E213+P213+Q213)/(C213-R213)</f>
        <v>0.14285714285714285</v>
      </c>
      <c r="O213" s="160">
        <v>3</v>
      </c>
      <c r="P213" s="160">
        <v>0</v>
      </c>
      <c r="Q213" s="161">
        <v>0</v>
      </c>
      <c r="R213" s="160">
        <v>0</v>
      </c>
      <c r="S213" s="161">
        <v>0</v>
      </c>
    </row>
    <row r="214" spans="1:19">
      <c r="A214" s="156" t="s">
        <v>213</v>
      </c>
      <c r="B214" s="160">
        <v>105</v>
      </c>
      <c r="C214" s="160">
        <v>379</v>
      </c>
      <c r="D214" s="160">
        <v>328</v>
      </c>
      <c r="E214" s="160">
        <v>104</v>
      </c>
      <c r="F214" s="160">
        <v>82</v>
      </c>
      <c r="G214" s="160">
        <v>13</v>
      </c>
      <c r="H214" s="160">
        <v>7</v>
      </c>
      <c r="I214" s="160">
        <v>2</v>
      </c>
      <c r="J214" s="160">
        <v>59</v>
      </c>
      <c r="K214" s="160">
        <v>43</v>
      </c>
      <c r="L214" s="158">
        <f>E214/D214</f>
        <v>0.31707317073170732</v>
      </c>
      <c r="M214" s="158">
        <f>(F214+(2*G214)+(3*H214)+(4*I214))/D214</f>
        <v>0.41768292682926828</v>
      </c>
      <c r="N214" s="158">
        <f>(E214+P214+Q214)/(C214-R214)</f>
        <v>0.39733333333333332</v>
      </c>
      <c r="O214" s="160">
        <v>56</v>
      </c>
      <c r="P214" s="160">
        <v>39</v>
      </c>
      <c r="Q214" s="161">
        <v>6</v>
      </c>
      <c r="R214" s="160">
        <v>4</v>
      </c>
      <c r="S214" s="161">
        <v>23</v>
      </c>
    </row>
    <row r="215" spans="1:19">
      <c r="A215" s="156" t="s">
        <v>638</v>
      </c>
      <c r="B215" s="160">
        <v>20</v>
      </c>
      <c r="C215" s="160">
        <v>48</v>
      </c>
      <c r="D215" s="160">
        <v>41</v>
      </c>
      <c r="E215" s="160">
        <v>9</v>
      </c>
      <c r="F215" s="160">
        <v>8</v>
      </c>
      <c r="G215" s="160">
        <v>1</v>
      </c>
      <c r="H215" s="160">
        <v>0</v>
      </c>
      <c r="I215" s="160">
        <v>0</v>
      </c>
      <c r="J215" s="160">
        <v>11</v>
      </c>
      <c r="K215" s="160">
        <v>2</v>
      </c>
      <c r="L215" s="158">
        <f>E215/D215</f>
        <v>0.21951219512195122</v>
      </c>
      <c r="M215" s="158">
        <f>(F215+(2*G215)+(3*H215)+(4*I215))/D215</f>
        <v>0.24390243902439024</v>
      </c>
      <c r="N215" s="158">
        <f>(E215+P215+Q215)/(C215-R215)</f>
        <v>0.31914893617021278</v>
      </c>
      <c r="O215" s="160">
        <v>9</v>
      </c>
      <c r="P215" s="160">
        <v>6</v>
      </c>
      <c r="Q215" s="161">
        <v>0</v>
      </c>
      <c r="R215" s="160">
        <v>1</v>
      </c>
      <c r="S215" s="161">
        <v>1</v>
      </c>
    </row>
    <row r="216" spans="1:19">
      <c r="A216" s="156" t="s">
        <v>497</v>
      </c>
      <c r="B216" s="160">
        <v>7</v>
      </c>
      <c r="C216" s="160">
        <v>15</v>
      </c>
      <c r="D216" s="160">
        <v>15</v>
      </c>
      <c r="E216" s="160">
        <v>3</v>
      </c>
      <c r="F216" s="160">
        <v>0</v>
      </c>
      <c r="G216" s="160">
        <v>0</v>
      </c>
      <c r="H216" s="160">
        <v>0</v>
      </c>
      <c r="I216" s="160">
        <v>0</v>
      </c>
      <c r="J216" s="160">
        <v>0</v>
      </c>
      <c r="K216" s="160">
        <v>0</v>
      </c>
      <c r="L216" s="158">
        <f>E216/D216</f>
        <v>0.2</v>
      </c>
      <c r="M216" s="158">
        <f>(F216+(2*G216)+(3*H216)+(4*I216))/D216</f>
        <v>0</v>
      </c>
      <c r="N216" s="158">
        <f>(E216+P216+Q216)/(C216-R216)</f>
        <v>0.2</v>
      </c>
      <c r="O216" s="160">
        <v>8</v>
      </c>
      <c r="P216" s="160">
        <v>0</v>
      </c>
      <c r="Q216" s="161">
        <v>0</v>
      </c>
      <c r="R216" s="160">
        <v>0</v>
      </c>
      <c r="S216" s="161">
        <v>0</v>
      </c>
    </row>
    <row r="217" spans="1:19">
      <c r="A217" s="159" t="s">
        <v>375</v>
      </c>
      <c r="B217" s="160">
        <v>7</v>
      </c>
      <c r="C217" s="160">
        <v>22</v>
      </c>
      <c r="D217" s="160">
        <v>19</v>
      </c>
      <c r="E217" s="160">
        <v>6</v>
      </c>
      <c r="F217" s="160">
        <v>0</v>
      </c>
      <c r="G217" s="160">
        <v>0</v>
      </c>
      <c r="H217" s="160">
        <v>0</v>
      </c>
      <c r="I217" s="160">
        <v>0</v>
      </c>
      <c r="J217" s="160">
        <v>5</v>
      </c>
      <c r="K217" s="160">
        <v>3</v>
      </c>
      <c r="L217" s="158">
        <f>E217/D217</f>
        <v>0.31578947368421051</v>
      </c>
      <c r="M217" s="158">
        <f>(F217+(2*G217)+(3*H217)+(4*I217))/D217</f>
        <v>0</v>
      </c>
      <c r="N217" s="158">
        <f>(E217+P217+Q217)/(C217-R217)</f>
        <v>0.40909090909090912</v>
      </c>
      <c r="O217" s="160">
        <v>5</v>
      </c>
      <c r="P217" s="160">
        <v>2</v>
      </c>
      <c r="Q217" s="161">
        <v>1</v>
      </c>
      <c r="R217" s="160">
        <v>0</v>
      </c>
      <c r="S217" s="161">
        <v>0</v>
      </c>
    </row>
    <row r="218" spans="1:19">
      <c r="A218" s="156" t="s">
        <v>723</v>
      </c>
      <c r="B218" s="160">
        <v>35</v>
      </c>
      <c r="C218" s="160">
        <v>139</v>
      </c>
      <c r="D218" s="160">
        <v>108</v>
      </c>
      <c r="E218" s="160">
        <v>34</v>
      </c>
      <c r="F218" s="160">
        <v>26</v>
      </c>
      <c r="G218" s="160">
        <v>7</v>
      </c>
      <c r="H218" s="160">
        <v>1</v>
      </c>
      <c r="I218" s="160">
        <v>0</v>
      </c>
      <c r="J218" s="160">
        <v>25</v>
      </c>
      <c r="K218" s="160">
        <v>15</v>
      </c>
      <c r="L218" s="158">
        <f>E218/D218</f>
        <v>0.31481481481481483</v>
      </c>
      <c r="M218" s="158">
        <f>(F218+(2*G218)+(3*H218)+(4*I218))/D218</f>
        <v>0.39814814814814814</v>
      </c>
      <c r="N218" s="158">
        <f>(E218+P218+Q218)/(C218-R218)</f>
        <v>0.46376811594202899</v>
      </c>
      <c r="O218" s="160">
        <v>17</v>
      </c>
      <c r="P218" s="160">
        <v>27</v>
      </c>
      <c r="Q218" s="161">
        <v>3</v>
      </c>
      <c r="R218" s="160">
        <v>1</v>
      </c>
      <c r="S218" s="161">
        <v>14</v>
      </c>
    </row>
    <row r="219" spans="1:19">
      <c r="A219" s="156" t="s">
        <v>496</v>
      </c>
      <c r="B219" s="160">
        <v>6</v>
      </c>
      <c r="C219" s="160">
        <v>15</v>
      </c>
      <c r="D219" s="160">
        <v>13</v>
      </c>
      <c r="E219" s="160">
        <v>3</v>
      </c>
      <c r="F219" s="160">
        <v>2</v>
      </c>
      <c r="G219" s="160">
        <v>1</v>
      </c>
      <c r="H219" s="160">
        <v>0</v>
      </c>
      <c r="I219" s="160">
        <v>0</v>
      </c>
      <c r="J219" s="160">
        <v>2</v>
      </c>
      <c r="K219" s="160">
        <v>0</v>
      </c>
      <c r="L219" s="158">
        <f>E219/D219</f>
        <v>0.23076923076923078</v>
      </c>
      <c r="M219" s="158">
        <f>(F219+(2*G219)+(3*H219)+(4*I219))/D219</f>
        <v>0.30769230769230771</v>
      </c>
      <c r="N219" s="158">
        <f>(E219+P219+Q219)/(C219-R219)</f>
        <v>0.33333333333333331</v>
      </c>
      <c r="O219" s="160">
        <v>3</v>
      </c>
      <c r="P219" s="160">
        <v>0</v>
      </c>
      <c r="Q219" s="161">
        <v>2</v>
      </c>
      <c r="R219" s="160">
        <v>0</v>
      </c>
      <c r="S219" s="161">
        <v>0</v>
      </c>
    </row>
    <row r="220" spans="1:19">
      <c r="A220" s="156" t="s">
        <v>760</v>
      </c>
      <c r="B220" s="160">
        <v>4</v>
      </c>
      <c r="C220" s="160">
        <v>8</v>
      </c>
      <c r="D220" s="160">
        <v>7</v>
      </c>
      <c r="E220" s="160">
        <v>0</v>
      </c>
      <c r="F220" s="160">
        <v>0</v>
      </c>
      <c r="G220" s="160">
        <v>0</v>
      </c>
      <c r="H220" s="160">
        <v>0</v>
      </c>
      <c r="I220" s="160">
        <v>0</v>
      </c>
      <c r="J220" s="160">
        <v>1</v>
      </c>
      <c r="K220" s="160">
        <v>0</v>
      </c>
      <c r="L220" s="158">
        <f>E220/D220</f>
        <v>0</v>
      </c>
      <c r="M220" s="158">
        <f>(F220+(2*G220)+(3*H220)+(4*I220))/D220</f>
        <v>0</v>
      </c>
      <c r="N220" s="158">
        <f>(E220+P220+Q220)/(C220-R220)</f>
        <v>0.125</v>
      </c>
      <c r="O220" s="160">
        <v>3</v>
      </c>
      <c r="P220" s="160">
        <v>1</v>
      </c>
      <c r="Q220" s="161">
        <v>0</v>
      </c>
      <c r="R220" s="160">
        <v>0</v>
      </c>
      <c r="S220" s="161">
        <v>0</v>
      </c>
    </row>
    <row r="221" spans="1:19">
      <c r="A221" s="156" t="s">
        <v>1069</v>
      </c>
      <c r="B221" s="160">
        <v>5</v>
      </c>
      <c r="C221" s="160">
        <v>18</v>
      </c>
      <c r="D221" s="160">
        <v>15</v>
      </c>
      <c r="E221" s="160">
        <v>4</v>
      </c>
      <c r="F221" s="160">
        <v>4</v>
      </c>
      <c r="G221" s="160">
        <v>0</v>
      </c>
      <c r="H221" s="160">
        <v>0</v>
      </c>
      <c r="I221" s="160">
        <v>0</v>
      </c>
      <c r="J221" s="160">
        <v>2</v>
      </c>
      <c r="K221" s="160">
        <v>3</v>
      </c>
      <c r="L221" s="158">
        <f>E221/D221</f>
        <v>0.26666666666666666</v>
      </c>
      <c r="M221" s="158">
        <f>(F221+(2*G221)+(3*H221)+(4*I221))/D221</f>
        <v>0.26666666666666666</v>
      </c>
      <c r="N221" s="158">
        <f>(E221+P221+Q221)/(C221-R221)</f>
        <v>0.3888888888888889</v>
      </c>
      <c r="O221" s="160">
        <v>7</v>
      </c>
      <c r="P221" s="160">
        <v>3</v>
      </c>
      <c r="Q221" s="161">
        <v>0</v>
      </c>
      <c r="R221" s="160">
        <v>0</v>
      </c>
      <c r="S221" s="161">
        <v>1</v>
      </c>
    </row>
    <row r="222" spans="1:19">
      <c r="A222" s="156" t="s">
        <v>1064</v>
      </c>
      <c r="B222" s="160">
        <v>2</v>
      </c>
      <c r="C222" s="160">
        <v>6</v>
      </c>
      <c r="D222" s="160">
        <v>5</v>
      </c>
      <c r="E222" s="160">
        <v>1</v>
      </c>
      <c r="F222" s="160">
        <v>1</v>
      </c>
      <c r="G222" s="160">
        <v>0</v>
      </c>
      <c r="H222" s="160">
        <v>0</v>
      </c>
      <c r="I222" s="160">
        <v>0</v>
      </c>
      <c r="J222" s="160">
        <v>0</v>
      </c>
      <c r="K222" s="160">
        <v>1</v>
      </c>
      <c r="L222" s="158">
        <f>E222/D222</f>
        <v>0.2</v>
      </c>
      <c r="M222" s="158">
        <f>(F222+(2*G222)+(3*H222)+(4*I222))/D222</f>
        <v>0.2</v>
      </c>
      <c r="N222" s="158">
        <f>(E222+P222+Q222)/(C222-R222)</f>
        <v>0.33333333333333331</v>
      </c>
      <c r="O222" s="160">
        <v>3</v>
      </c>
      <c r="P222" s="160">
        <v>0</v>
      </c>
      <c r="Q222" s="161">
        <v>1</v>
      </c>
      <c r="R222" s="160">
        <v>0</v>
      </c>
      <c r="S222" s="161">
        <v>0</v>
      </c>
    </row>
    <row r="223" spans="1:19">
      <c r="A223" s="156" t="s">
        <v>529</v>
      </c>
      <c r="B223" s="160">
        <v>36</v>
      </c>
      <c r="C223" s="160">
        <v>92</v>
      </c>
      <c r="D223" s="160">
        <v>89</v>
      </c>
      <c r="E223" s="160">
        <v>16</v>
      </c>
      <c r="F223" s="160">
        <v>15</v>
      </c>
      <c r="G223" s="160">
        <v>0</v>
      </c>
      <c r="H223" s="160">
        <v>0</v>
      </c>
      <c r="I223" s="160">
        <v>1</v>
      </c>
      <c r="J223" s="160">
        <v>10</v>
      </c>
      <c r="K223" s="160">
        <v>7</v>
      </c>
      <c r="L223" s="158">
        <f>E223/D223</f>
        <v>0.1797752808988764</v>
      </c>
      <c r="M223" s="158">
        <f>(F223+(2*G223)+(3*H223)+(4*I223))/D223</f>
        <v>0.21348314606741572</v>
      </c>
      <c r="N223" s="158">
        <f>(E223+P223+Q223)/(C223-R223)</f>
        <v>0.19780219780219779</v>
      </c>
      <c r="O223" s="160">
        <v>32</v>
      </c>
      <c r="P223" s="160">
        <v>2</v>
      </c>
      <c r="Q223" s="161">
        <v>0</v>
      </c>
      <c r="R223" s="160">
        <v>1</v>
      </c>
      <c r="S223" s="161">
        <v>2</v>
      </c>
    </row>
    <row r="224" spans="1:19">
      <c r="A224" s="159" t="s">
        <v>233</v>
      </c>
      <c r="B224" s="160">
        <v>311</v>
      </c>
      <c r="C224" s="160">
        <v>1070</v>
      </c>
      <c r="D224" s="160">
        <v>947</v>
      </c>
      <c r="E224" s="160">
        <v>290</v>
      </c>
      <c r="F224" s="160">
        <v>209</v>
      </c>
      <c r="G224" s="160">
        <v>57</v>
      </c>
      <c r="H224" s="160">
        <v>6</v>
      </c>
      <c r="I224" s="160">
        <v>18</v>
      </c>
      <c r="J224" s="160">
        <v>230</v>
      </c>
      <c r="K224" s="160">
        <v>157</v>
      </c>
      <c r="L224" s="158">
        <f>E224/D224</f>
        <v>0.30623020063357975</v>
      </c>
      <c r="M224" s="158">
        <f>(F224+(2*G224)+(3*H224)+(4*I224))/D224</f>
        <v>0.43611404435058077</v>
      </c>
      <c r="N224" s="158">
        <f>(E224+P224+Q224)/(C224-R224)</f>
        <v>0.45817120622568092</v>
      </c>
      <c r="O224" s="160">
        <f>151+17+17</f>
        <v>185</v>
      </c>
      <c r="P224" s="160">
        <f>142+16+9</f>
        <v>167</v>
      </c>
      <c r="Q224" s="161">
        <v>14</v>
      </c>
      <c r="R224" s="160">
        <v>42</v>
      </c>
      <c r="S224" s="161">
        <v>15</v>
      </c>
    </row>
    <row r="225" spans="1:20">
      <c r="A225" s="159" t="s">
        <v>267</v>
      </c>
      <c r="B225" s="160">
        <v>64</v>
      </c>
      <c r="C225" s="160">
        <v>107</v>
      </c>
      <c r="D225" s="160">
        <v>92</v>
      </c>
      <c r="E225" s="160">
        <v>30</v>
      </c>
      <c r="F225" s="160">
        <v>24</v>
      </c>
      <c r="G225" s="160">
        <v>4</v>
      </c>
      <c r="H225" s="160">
        <v>2</v>
      </c>
      <c r="I225" s="160">
        <v>0</v>
      </c>
      <c r="J225" s="160">
        <v>29</v>
      </c>
      <c r="K225" s="160">
        <v>18</v>
      </c>
      <c r="L225" s="158">
        <f>E225/D225</f>
        <v>0.32608695652173914</v>
      </c>
      <c r="M225" s="158">
        <f>(F225+(2*G225)+(3*H225)+(4*I225))/D225</f>
        <v>0.41304347826086957</v>
      </c>
      <c r="N225" s="158">
        <f>(E225+P225+Q225)/(C225-R225)</f>
        <v>0.41509433962264153</v>
      </c>
      <c r="O225" s="160">
        <f>7+15</f>
        <v>22</v>
      </c>
      <c r="P225" s="160">
        <f>7+3</f>
        <v>10</v>
      </c>
      <c r="Q225" s="161">
        <v>4</v>
      </c>
      <c r="R225" s="160">
        <v>1</v>
      </c>
      <c r="S225" s="161">
        <v>2</v>
      </c>
    </row>
    <row r="226" spans="1:20">
      <c r="A226" s="156" t="s">
        <v>274</v>
      </c>
      <c r="B226" s="157">
        <v>36</v>
      </c>
      <c r="C226" s="157">
        <v>141</v>
      </c>
      <c r="D226" s="157">
        <v>114</v>
      </c>
      <c r="E226" s="157">
        <v>25</v>
      </c>
      <c r="F226" s="157">
        <v>20</v>
      </c>
      <c r="G226" s="157">
        <v>5</v>
      </c>
      <c r="H226" s="157">
        <v>0</v>
      </c>
      <c r="I226" s="157">
        <v>0</v>
      </c>
      <c r="J226" s="157">
        <v>13</v>
      </c>
      <c r="K226" s="157">
        <v>8</v>
      </c>
      <c r="L226" s="158">
        <f>E226/D226</f>
        <v>0.21929824561403508</v>
      </c>
      <c r="M226" s="158">
        <f>(F226+(2*G226)+(3*H226)+(4*I226))/D226</f>
        <v>0.26315789473684209</v>
      </c>
      <c r="N226" s="158">
        <f>(E226+P226+Q226)/(C226-R226)</f>
        <v>0.29850746268656714</v>
      </c>
      <c r="O226" s="157">
        <v>10</v>
      </c>
      <c r="P226" s="157">
        <v>15</v>
      </c>
      <c r="Q226" s="157">
        <v>0</v>
      </c>
      <c r="R226" s="157">
        <v>7</v>
      </c>
      <c r="S226" s="157">
        <v>0</v>
      </c>
    </row>
    <row r="227" spans="1:20">
      <c r="A227" s="156" t="s">
        <v>551</v>
      </c>
      <c r="B227" s="160">
        <v>3</v>
      </c>
      <c r="C227" s="160">
        <v>8</v>
      </c>
      <c r="D227" s="160">
        <v>7</v>
      </c>
      <c r="E227" s="160">
        <v>2</v>
      </c>
      <c r="F227" s="160">
        <v>2</v>
      </c>
      <c r="G227" s="160">
        <v>0</v>
      </c>
      <c r="H227" s="160">
        <v>0</v>
      </c>
      <c r="I227" s="160">
        <v>0</v>
      </c>
      <c r="J227" s="160">
        <v>0</v>
      </c>
      <c r="K227" s="160">
        <v>1</v>
      </c>
      <c r="L227" s="158">
        <f>E227/D227</f>
        <v>0.2857142857142857</v>
      </c>
      <c r="M227" s="158">
        <f>(F227+(2*G227)+(3*H227)+(4*I227))/D227</f>
        <v>0.2857142857142857</v>
      </c>
      <c r="N227" s="158">
        <f>(E227+P227+Q227)/(C227-R227)</f>
        <v>0.375</v>
      </c>
      <c r="O227" s="160">
        <v>3</v>
      </c>
      <c r="P227" s="160">
        <v>1</v>
      </c>
      <c r="Q227" s="161">
        <v>0</v>
      </c>
      <c r="R227" s="160">
        <v>0</v>
      </c>
      <c r="S227" s="161">
        <v>0</v>
      </c>
    </row>
    <row r="228" spans="1:20">
      <c r="A228" s="156" t="s">
        <v>525</v>
      </c>
      <c r="B228" s="160">
        <v>52</v>
      </c>
      <c r="C228" s="160">
        <v>170</v>
      </c>
      <c r="D228" s="160">
        <v>145</v>
      </c>
      <c r="E228" s="160">
        <v>43</v>
      </c>
      <c r="F228" s="160">
        <v>36</v>
      </c>
      <c r="G228" s="160">
        <v>4</v>
      </c>
      <c r="H228" s="160">
        <v>0</v>
      </c>
      <c r="I228" s="160">
        <v>3</v>
      </c>
      <c r="J228" s="160">
        <v>23</v>
      </c>
      <c r="K228" s="160">
        <v>21</v>
      </c>
      <c r="L228" s="158">
        <f>E228/D228</f>
        <v>0.29655172413793102</v>
      </c>
      <c r="M228" s="158">
        <f>(F228+(2*G228)+(3*H228)+(4*I228))/D228</f>
        <v>0.38620689655172413</v>
      </c>
      <c r="N228" s="158">
        <f>(E228+P228+Q228)/(C228-R228)</f>
        <v>0.38922155688622756</v>
      </c>
      <c r="O228" s="160">
        <v>21</v>
      </c>
      <c r="P228" s="160">
        <v>14</v>
      </c>
      <c r="Q228" s="161">
        <v>8</v>
      </c>
      <c r="R228" s="160">
        <v>3</v>
      </c>
      <c r="S228" s="161">
        <v>0</v>
      </c>
    </row>
    <row r="229" spans="1:20">
      <c r="A229" s="159" t="s">
        <v>355</v>
      </c>
      <c r="B229" s="160">
        <v>1</v>
      </c>
      <c r="C229" s="160">
        <v>1</v>
      </c>
      <c r="D229" s="160">
        <v>1</v>
      </c>
      <c r="E229" s="160">
        <v>0</v>
      </c>
      <c r="F229" s="160">
        <v>0</v>
      </c>
      <c r="G229" s="160">
        <v>0</v>
      </c>
      <c r="H229" s="160">
        <v>0</v>
      </c>
      <c r="I229" s="160">
        <v>0</v>
      </c>
      <c r="J229" s="160">
        <v>0</v>
      </c>
      <c r="K229" s="160">
        <v>0</v>
      </c>
      <c r="L229" s="158">
        <f>E229/D229</f>
        <v>0</v>
      </c>
      <c r="M229" s="158">
        <f>(F229+(2*G229)+(3*H229)+(4*I229))/D229</f>
        <v>0</v>
      </c>
      <c r="N229" s="158">
        <f>(E229+P229+Q229)/(C229-R229)</f>
        <v>0</v>
      </c>
      <c r="O229" s="160">
        <v>0</v>
      </c>
      <c r="P229" s="160">
        <v>0</v>
      </c>
      <c r="Q229" s="161">
        <v>0</v>
      </c>
      <c r="R229" s="160">
        <v>0</v>
      </c>
      <c r="S229" s="161">
        <v>0</v>
      </c>
    </row>
    <row r="230" spans="1:20">
      <c r="A230" s="159" t="s">
        <v>283</v>
      </c>
      <c r="B230" s="160">
        <v>27</v>
      </c>
      <c r="C230" s="160">
        <v>74</v>
      </c>
      <c r="D230" s="160">
        <v>59</v>
      </c>
      <c r="E230" s="160">
        <v>17</v>
      </c>
      <c r="F230" s="160">
        <v>11</v>
      </c>
      <c r="G230" s="160">
        <v>5</v>
      </c>
      <c r="H230" s="160">
        <v>0</v>
      </c>
      <c r="I230" s="160">
        <v>1</v>
      </c>
      <c r="J230" s="160">
        <v>11</v>
      </c>
      <c r="K230" s="160">
        <v>11</v>
      </c>
      <c r="L230" s="158">
        <f>E230/D230</f>
        <v>0.28813559322033899</v>
      </c>
      <c r="M230" s="158">
        <f>(F230+(2*G230)+(3*H230)+(4*I230))/D230</f>
        <v>0.42372881355932202</v>
      </c>
      <c r="N230" s="158">
        <f>(E230+P230)/(C230-R230)</f>
        <v>0.41666666666666669</v>
      </c>
      <c r="O230" s="160">
        <v>8</v>
      </c>
      <c r="P230" s="160">
        <v>13</v>
      </c>
      <c r="Q230" s="161" t="s">
        <v>125</v>
      </c>
      <c r="R230" s="160">
        <v>2</v>
      </c>
      <c r="S230" s="161" t="s">
        <v>125</v>
      </c>
    </row>
    <row r="231" spans="1:20">
      <c r="A231" s="159" t="s">
        <v>307</v>
      </c>
      <c r="B231" s="160">
        <v>41</v>
      </c>
      <c r="C231" s="160">
        <v>34</v>
      </c>
      <c r="D231" s="160">
        <v>30</v>
      </c>
      <c r="E231" s="160">
        <v>7</v>
      </c>
      <c r="F231" s="160">
        <v>5</v>
      </c>
      <c r="G231" s="160">
        <v>2</v>
      </c>
      <c r="H231" s="160">
        <v>0</v>
      </c>
      <c r="I231" s="160">
        <v>0</v>
      </c>
      <c r="J231" s="160">
        <v>4</v>
      </c>
      <c r="K231" s="160">
        <v>1</v>
      </c>
      <c r="L231" s="158">
        <f>E231/D231</f>
        <v>0.23333333333333334</v>
      </c>
      <c r="M231" s="158">
        <f>(F231+(2*G231)+(3*H231)+(4*I231))/D231</f>
        <v>0.3</v>
      </c>
      <c r="N231" s="158">
        <f>(E231+P231+Q231)/(C231-R231)</f>
        <v>0.3235294117647059</v>
      </c>
      <c r="O231" s="160">
        <v>5</v>
      </c>
      <c r="P231" s="160">
        <v>3</v>
      </c>
      <c r="Q231" s="161">
        <v>1</v>
      </c>
      <c r="R231" s="160">
        <v>0</v>
      </c>
      <c r="S231" s="161">
        <v>0</v>
      </c>
    </row>
    <row r="232" spans="1:20">
      <c r="A232" s="156" t="s">
        <v>768</v>
      </c>
      <c r="B232" s="160">
        <v>2</v>
      </c>
      <c r="C232" s="160">
        <v>1</v>
      </c>
      <c r="D232" s="160">
        <v>1</v>
      </c>
      <c r="E232" s="160">
        <v>0</v>
      </c>
      <c r="F232" s="160">
        <v>0</v>
      </c>
      <c r="G232" s="160">
        <v>0</v>
      </c>
      <c r="H232" s="160">
        <v>0</v>
      </c>
      <c r="I232" s="160">
        <v>0</v>
      </c>
      <c r="J232" s="160">
        <v>0</v>
      </c>
      <c r="K232" s="160">
        <v>0</v>
      </c>
      <c r="L232" s="158">
        <f>E232/D232</f>
        <v>0</v>
      </c>
      <c r="M232" s="158">
        <f>(F232+(2*G232)+(3*H232)+(4*I232))/D232</f>
        <v>0</v>
      </c>
      <c r="N232" s="158">
        <f>(E232+P232+Q232)/(C232-R232)</f>
        <v>0</v>
      </c>
      <c r="O232" s="160">
        <v>1</v>
      </c>
      <c r="P232" s="160">
        <v>0</v>
      </c>
      <c r="Q232" s="161">
        <v>0</v>
      </c>
      <c r="R232" s="160">
        <v>0</v>
      </c>
      <c r="S232" s="161">
        <v>0</v>
      </c>
    </row>
    <row r="233" spans="1:20">
      <c r="A233" s="156" t="s">
        <v>730</v>
      </c>
      <c r="B233" s="160">
        <v>36</v>
      </c>
      <c r="C233" s="160">
        <v>86</v>
      </c>
      <c r="D233" s="160">
        <v>70</v>
      </c>
      <c r="E233" s="160">
        <v>18</v>
      </c>
      <c r="F233" s="160">
        <v>16</v>
      </c>
      <c r="G233" s="160">
        <v>2</v>
      </c>
      <c r="H233" s="160">
        <v>0</v>
      </c>
      <c r="I233" s="160">
        <v>0</v>
      </c>
      <c r="J233" s="160">
        <v>17</v>
      </c>
      <c r="K233" s="160">
        <v>6</v>
      </c>
      <c r="L233" s="158">
        <f>E233/D233</f>
        <v>0.25714285714285712</v>
      </c>
      <c r="M233" s="158">
        <f>(F233+(2*G233)+(3*H233)+(4*I233))/D233</f>
        <v>0.2857142857142857</v>
      </c>
      <c r="N233" s="158">
        <f>(E233+P233+Q233)/(C233-R233)</f>
        <v>0.37349397590361444</v>
      </c>
      <c r="O233" s="160">
        <v>24</v>
      </c>
      <c r="P233" s="160">
        <v>11</v>
      </c>
      <c r="Q233" s="161">
        <v>2</v>
      </c>
      <c r="R233" s="160">
        <v>3</v>
      </c>
      <c r="S233" s="161">
        <v>10</v>
      </c>
    </row>
    <row r="234" spans="1:20">
      <c r="A234" s="159" t="s">
        <v>254</v>
      </c>
      <c r="B234" s="160">
        <v>72</v>
      </c>
      <c r="C234" s="160">
        <v>251</v>
      </c>
      <c r="D234" s="160">
        <v>217</v>
      </c>
      <c r="E234" s="160">
        <v>70</v>
      </c>
      <c r="F234" s="160">
        <v>44</v>
      </c>
      <c r="G234" s="160">
        <v>15</v>
      </c>
      <c r="H234" s="160">
        <v>1</v>
      </c>
      <c r="I234" s="160">
        <v>10</v>
      </c>
      <c r="J234" s="160">
        <v>48</v>
      </c>
      <c r="K234" s="160">
        <v>42</v>
      </c>
      <c r="L234" s="158">
        <f>E234/D234</f>
        <v>0.32258064516129031</v>
      </c>
      <c r="M234" s="158">
        <f>(F234+(2*G234)+(3*H234)+(4*I234))/D234</f>
        <v>0.53917050691244239</v>
      </c>
      <c r="N234" s="158">
        <f>(E234+P234)/(C234-R234)</f>
        <v>0.39754098360655737</v>
      </c>
      <c r="O234" s="160">
        <v>18</v>
      </c>
      <c r="P234" s="160">
        <v>27</v>
      </c>
      <c r="Q234" s="161" t="s">
        <v>125</v>
      </c>
      <c r="R234" s="160">
        <v>7</v>
      </c>
      <c r="S234" s="161" t="s">
        <v>125</v>
      </c>
    </row>
    <row r="235" spans="1:20">
      <c r="A235" s="159" t="s">
        <v>358</v>
      </c>
      <c r="B235" s="160">
        <v>5</v>
      </c>
      <c r="C235" s="160">
        <v>0</v>
      </c>
      <c r="D235" s="160">
        <v>0</v>
      </c>
      <c r="E235" s="160">
        <v>0</v>
      </c>
      <c r="F235" s="160">
        <v>0</v>
      </c>
      <c r="G235" s="160">
        <v>0</v>
      </c>
      <c r="H235" s="160">
        <v>0</v>
      </c>
      <c r="I235" s="160">
        <v>0</v>
      </c>
      <c r="J235" s="160">
        <v>0</v>
      </c>
      <c r="K235" s="160">
        <v>0</v>
      </c>
      <c r="L235" s="158">
        <v>0</v>
      </c>
      <c r="M235" s="158">
        <v>0</v>
      </c>
      <c r="N235" s="158">
        <v>0</v>
      </c>
      <c r="O235" s="160">
        <v>0</v>
      </c>
      <c r="P235" s="160">
        <v>0</v>
      </c>
      <c r="Q235" s="161">
        <v>0</v>
      </c>
      <c r="R235" s="160">
        <v>0</v>
      </c>
      <c r="S235" s="161">
        <v>0</v>
      </c>
      <c r="T235" s="110"/>
    </row>
    <row r="236" spans="1:20">
      <c r="A236" s="156" t="s">
        <v>501</v>
      </c>
      <c r="B236" s="160">
        <v>3</v>
      </c>
      <c r="C236" s="160">
        <v>4</v>
      </c>
      <c r="D236" s="160">
        <v>3</v>
      </c>
      <c r="E236" s="160">
        <v>1</v>
      </c>
      <c r="F236" s="160">
        <v>0</v>
      </c>
      <c r="G236" s="160">
        <v>1</v>
      </c>
      <c r="H236" s="160">
        <v>0</v>
      </c>
      <c r="I236" s="160">
        <v>0</v>
      </c>
      <c r="J236" s="160">
        <v>0</v>
      </c>
      <c r="K236" s="160">
        <v>0</v>
      </c>
      <c r="L236" s="158">
        <f>E236/D236</f>
        <v>0.33333333333333331</v>
      </c>
      <c r="M236" s="158">
        <f>(F236+(2*G236)+(3*H236)+(4*I236))/D236</f>
        <v>0.66666666666666663</v>
      </c>
      <c r="N236" s="158">
        <f>(E236+P236+Q236)/(C236-R236)</f>
        <v>0.5</v>
      </c>
      <c r="O236" s="160">
        <v>1</v>
      </c>
      <c r="P236" s="160">
        <v>1</v>
      </c>
      <c r="Q236" s="161">
        <v>0</v>
      </c>
      <c r="R236" s="160">
        <v>0</v>
      </c>
      <c r="S236" s="161">
        <v>0</v>
      </c>
      <c r="T236" s="110"/>
    </row>
    <row r="237" spans="1:20">
      <c r="A237" s="156" t="s">
        <v>559</v>
      </c>
      <c r="B237" s="160">
        <v>2</v>
      </c>
      <c r="C237" s="160">
        <v>3</v>
      </c>
      <c r="D237" s="160">
        <v>3</v>
      </c>
      <c r="E237" s="160">
        <v>1</v>
      </c>
      <c r="F237" s="160">
        <v>1</v>
      </c>
      <c r="G237" s="160">
        <v>0</v>
      </c>
      <c r="H237" s="160">
        <v>0</v>
      </c>
      <c r="I237" s="160">
        <v>0</v>
      </c>
      <c r="J237" s="160">
        <v>1</v>
      </c>
      <c r="K237" s="160">
        <v>2</v>
      </c>
      <c r="L237" s="158">
        <f>E237/D237</f>
        <v>0.33333333333333331</v>
      </c>
      <c r="M237" s="158">
        <f>(F237+(2*G237)+(3*H237)+(4*I237))/D237</f>
        <v>0.33333333333333331</v>
      </c>
      <c r="N237" s="158">
        <f>(E237+P237+Q237)/(C237-R237)</f>
        <v>0.33333333333333331</v>
      </c>
      <c r="O237" s="160">
        <v>1</v>
      </c>
      <c r="P237" s="160">
        <v>0</v>
      </c>
      <c r="Q237" s="161">
        <v>0</v>
      </c>
      <c r="R237" s="160">
        <v>0</v>
      </c>
      <c r="S237" s="161">
        <v>0</v>
      </c>
    </row>
    <row r="238" spans="1:20">
      <c r="A238" s="159" t="s">
        <v>310</v>
      </c>
      <c r="B238" s="160">
        <v>15</v>
      </c>
      <c r="C238" s="160">
        <v>33</v>
      </c>
      <c r="D238" s="160">
        <v>25</v>
      </c>
      <c r="E238" s="160">
        <v>4</v>
      </c>
      <c r="F238" s="160">
        <v>4</v>
      </c>
      <c r="G238" s="160">
        <v>0</v>
      </c>
      <c r="H238" s="160">
        <v>0</v>
      </c>
      <c r="I238" s="160">
        <v>0</v>
      </c>
      <c r="J238" s="160">
        <v>5</v>
      </c>
      <c r="K238" s="160">
        <v>2</v>
      </c>
      <c r="L238" s="158">
        <f>E238/D238</f>
        <v>0.16</v>
      </c>
      <c r="M238" s="158">
        <f>(F238+(2*G238)+(3*H238)+(4*I238))/D238</f>
        <v>0.16</v>
      </c>
      <c r="N238" s="158">
        <f>(E238+P238)/(C238-R238)</f>
        <v>0.34375</v>
      </c>
      <c r="O238" s="160">
        <v>8</v>
      </c>
      <c r="P238" s="160">
        <v>7</v>
      </c>
      <c r="Q238" s="161" t="s">
        <v>125</v>
      </c>
      <c r="R238" s="160">
        <v>1</v>
      </c>
      <c r="S238" s="161" t="s">
        <v>125</v>
      </c>
    </row>
    <row r="239" spans="1:20">
      <c r="A239" s="156" t="s">
        <v>1074</v>
      </c>
      <c r="B239" s="160">
        <v>18</v>
      </c>
      <c r="C239" s="160">
        <v>70</v>
      </c>
      <c r="D239" s="160">
        <v>56</v>
      </c>
      <c r="E239" s="160">
        <v>12</v>
      </c>
      <c r="F239" s="160">
        <v>11</v>
      </c>
      <c r="G239" s="160">
        <v>1</v>
      </c>
      <c r="H239" s="160">
        <v>0</v>
      </c>
      <c r="I239" s="160">
        <v>0</v>
      </c>
      <c r="J239" s="157">
        <v>6</v>
      </c>
      <c r="K239" s="160">
        <v>4</v>
      </c>
      <c r="L239" s="158">
        <f>E239/D239</f>
        <v>0.21428571428571427</v>
      </c>
      <c r="M239" s="158">
        <f>(F239+(2*G239)+(3*H239)+(4*I239))/D239</f>
        <v>0.23214285714285715</v>
      </c>
      <c r="N239" s="158">
        <f>(E239+P239+Q239)/(C239-R239)</f>
        <v>0.36231884057971014</v>
      </c>
      <c r="O239" s="160">
        <v>14</v>
      </c>
      <c r="P239" s="160">
        <v>7</v>
      </c>
      <c r="Q239" s="161">
        <v>6</v>
      </c>
      <c r="R239" s="160">
        <v>1</v>
      </c>
      <c r="S239" s="161">
        <v>1</v>
      </c>
    </row>
    <row r="240" spans="1:20">
      <c r="A240" s="156" t="s">
        <v>1070</v>
      </c>
      <c r="B240" s="160">
        <v>13</v>
      </c>
      <c r="C240" s="160">
        <v>44</v>
      </c>
      <c r="D240" s="160">
        <v>39</v>
      </c>
      <c r="E240" s="160">
        <v>11</v>
      </c>
      <c r="F240" s="160">
        <v>8</v>
      </c>
      <c r="G240" s="160">
        <v>3</v>
      </c>
      <c r="H240" s="160">
        <v>0</v>
      </c>
      <c r="I240" s="160">
        <v>0</v>
      </c>
      <c r="J240" s="160">
        <v>3</v>
      </c>
      <c r="K240" s="160">
        <v>8</v>
      </c>
      <c r="L240" s="158">
        <f>E240/D240</f>
        <v>0.28205128205128205</v>
      </c>
      <c r="M240" s="158">
        <f>(F240+(2*G240)+(3*H240)+(4*I240))/D240</f>
        <v>0.35897435897435898</v>
      </c>
      <c r="N240" s="158">
        <f>(E240+P240+Q240)/(C240-R240)</f>
        <v>0.36363636363636365</v>
      </c>
      <c r="O240" s="160">
        <v>7</v>
      </c>
      <c r="P240" s="160">
        <v>5</v>
      </c>
      <c r="Q240" s="161">
        <v>0</v>
      </c>
      <c r="R240" s="160">
        <v>0</v>
      </c>
      <c r="S240" s="161">
        <v>1</v>
      </c>
    </row>
    <row r="241" spans="1:19">
      <c r="A241" s="156" t="s">
        <v>722</v>
      </c>
      <c r="B241" s="160">
        <v>111</v>
      </c>
      <c r="C241" s="160">
        <v>375</v>
      </c>
      <c r="D241" s="160">
        <v>287</v>
      </c>
      <c r="E241" s="160">
        <v>79</v>
      </c>
      <c r="F241" s="160">
        <v>67</v>
      </c>
      <c r="G241" s="160">
        <v>9</v>
      </c>
      <c r="H241" s="160">
        <v>3</v>
      </c>
      <c r="I241" s="160">
        <v>0</v>
      </c>
      <c r="J241" s="160">
        <v>79</v>
      </c>
      <c r="K241" s="160">
        <v>49</v>
      </c>
      <c r="L241" s="158">
        <f>E241/D241</f>
        <v>0.27526132404181186</v>
      </c>
      <c r="M241" s="158">
        <f>(F241+(2*G241)+(3*H241)+(4*I241))/D241</f>
        <v>0.32752613240418116</v>
      </c>
      <c r="N241" s="158">
        <f>(E241+P241+Q241)/(C241-R241)</f>
        <v>0.43169398907103823</v>
      </c>
      <c r="O241" s="160">
        <v>35</v>
      </c>
      <c r="P241" s="160">
        <v>49</v>
      </c>
      <c r="Q241" s="161">
        <v>30</v>
      </c>
      <c r="R241" s="160">
        <v>9</v>
      </c>
      <c r="S241" s="161">
        <v>31</v>
      </c>
    </row>
    <row r="242" spans="1:19">
      <c r="A242" s="159" t="s">
        <v>236</v>
      </c>
      <c r="B242" s="160">
        <v>204</v>
      </c>
      <c r="C242" s="160">
        <v>800</v>
      </c>
      <c r="D242" s="160">
        <v>668</v>
      </c>
      <c r="E242" s="160">
        <v>219</v>
      </c>
      <c r="F242" s="160">
        <v>147</v>
      </c>
      <c r="G242" s="160">
        <v>57</v>
      </c>
      <c r="H242" s="160">
        <v>2</v>
      </c>
      <c r="I242" s="160">
        <v>13</v>
      </c>
      <c r="J242" s="160">
        <v>133</v>
      </c>
      <c r="K242" s="160">
        <v>142</v>
      </c>
      <c r="L242" s="158">
        <f>E242/D242</f>
        <v>0.32784431137724551</v>
      </c>
      <c r="M242" s="158">
        <f>(F242+(2*G242)+(3*H242)+(4*I242))/D242</f>
        <v>0.47754491017964074</v>
      </c>
      <c r="N242" s="158">
        <f>(E242+P242+Q242)/(C242-R242)</f>
        <v>0.42947903430749684</v>
      </c>
      <c r="O242" s="160">
        <v>79</v>
      </c>
      <c r="P242" s="160">
        <v>113</v>
      </c>
      <c r="Q242" s="161">
        <v>6</v>
      </c>
      <c r="R242" s="160">
        <v>13</v>
      </c>
      <c r="S242" s="161">
        <v>0</v>
      </c>
    </row>
    <row r="243" spans="1:19">
      <c r="A243" s="159" t="s">
        <v>280</v>
      </c>
      <c r="B243" s="160">
        <v>19</v>
      </c>
      <c r="C243" s="160">
        <v>67</v>
      </c>
      <c r="D243" s="160">
        <v>62</v>
      </c>
      <c r="E243" s="160">
        <v>19</v>
      </c>
      <c r="F243" s="160">
        <v>17</v>
      </c>
      <c r="G243" s="160">
        <v>2</v>
      </c>
      <c r="H243" s="160">
        <v>0</v>
      </c>
      <c r="I243" s="160">
        <v>0</v>
      </c>
      <c r="J243" s="160">
        <v>10</v>
      </c>
      <c r="K243" s="160">
        <v>12</v>
      </c>
      <c r="L243" s="158">
        <f>E243/D243</f>
        <v>0.30645161290322581</v>
      </c>
      <c r="M243" s="158">
        <f>(F243+(2*G243)+(3*H243)+(4*I243))/D243</f>
        <v>0.33870967741935482</v>
      </c>
      <c r="N243" s="158">
        <f>(E243+P243)/(C243-R243)</f>
        <v>0.328125</v>
      </c>
      <c r="O243" s="160">
        <v>8</v>
      </c>
      <c r="P243" s="160">
        <v>2</v>
      </c>
      <c r="Q243" s="161" t="s">
        <v>125</v>
      </c>
      <c r="R243" s="160">
        <v>3</v>
      </c>
      <c r="S243" s="161" t="s">
        <v>125</v>
      </c>
    </row>
    <row r="244" spans="1:19">
      <c r="A244" s="156" t="s">
        <v>499</v>
      </c>
      <c r="B244" s="160">
        <v>8</v>
      </c>
      <c r="C244" s="160">
        <v>8</v>
      </c>
      <c r="D244" s="160">
        <v>8</v>
      </c>
      <c r="E244" s="160">
        <v>2</v>
      </c>
      <c r="F244" s="160">
        <v>2</v>
      </c>
      <c r="G244" s="160">
        <v>0</v>
      </c>
      <c r="H244" s="160">
        <v>0</v>
      </c>
      <c r="I244" s="160">
        <v>0</v>
      </c>
      <c r="J244" s="160">
        <v>0</v>
      </c>
      <c r="K244" s="160">
        <v>1</v>
      </c>
      <c r="L244" s="158">
        <f>E244/D244</f>
        <v>0.25</v>
      </c>
      <c r="M244" s="158">
        <f>(F244+(2*G244)+(3*H244)+(4*I244))/D244</f>
        <v>0.25</v>
      </c>
      <c r="N244" s="158">
        <f>(E244+P244+Q244)/(C244-R244)</f>
        <v>0.25</v>
      </c>
      <c r="O244" s="160">
        <v>1</v>
      </c>
      <c r="P244" s="160">
        <v>0</v>
      </c>
      <c r="Q244" s="160">
        <v>0</v>
      </c>
      <c r="R244" s="160">
        <v>0</v>
      </c>
      <c r="S244" s="160">
        <v>0</v>
      </c>
    </row>
    <row r="245" spans="1:19">
      <c r="A245" s="156" t="s">
        <v>537</v>
      </c>
      <c r="B245" s="160">
        <v>1</v>
      </c>
      <c r="C245" s="160">
        <v>2</v>
      </c>
      <c r="D245" s="160">
        <v>2</v>
      </c>
      <c r="E245" s="160">
        <v>0</v>
      </c>
      <c r="F245" s="160">
        <v>0</v>
      </c>
      <c r="G245" s="160">
        <v>0</v>
      </c>
      <c r="H245" s="160">
        <v>0</v>
      </c>
      <c r="I245" s="160">
        <v>0</v>
      </c>
      <c r="J245" s="160">
        <v>0</v>
      </c>
      <c r="K245" s="160">
        <v>0</v>
      </c>
      <c r="L245" s="158">
        <f>E245/D245</f>
        <v>0</v>
      </c>
      <c r="M245" s="158">
        <f>(F245+(2*G245)+(3*H245)+(4*I245))/D245</f>
        <v>0</v>
      </c>
      <c r="N245" s="158">
        <f>(E245+P245+Q245)/(C245-R245)</f>
        <v>0</v>
      </c>
      <c r="O245" s="160">
        <v>1</v>
      </c>
      <c r="P245" s="160">
        <v>0</v>
      </c>
      <c r="Q245" s="161">
        <v>0</v>
      </c>
      <c r="R245" s="160">
        <v>0</v>
      </c>
      <c r="S245" s="161">
        <v>0</v>
      </c>
    </row>
    <row r="246" spans="1:19">
      <c r="A246" s="156" t="s">
        <v>543</v>
      </c>
      <c r="B246" s="160">
        <v>75</v>
      </c>
      <c r="C246" s="160">
        <v>246</v>
      </c>
      <c r="D246" s="160">
        <v>209</v>
      </c>
      <c r="E246" s="160">
        <v>58</v>
      </c>
      <c r="F246" s="160">
        <v>45</v>
      </c>
      <c r="G246" s="160">
        <v>10</v>
      </c>
      <c r="H246" s="160">
        <v>1</v>
      </c>
      <c r="I246" s="160">
        <v>2</v>
      </c>
      <c r="J246" s="160">
        <v>29</v>
      </c>
      <c r="K246" s="160">
        <v>33</v>
      </c>
      <c r="L246" s="158">
        <f>E246/D246</f>
        <v>0.27751196172248804</v>
      </c>
      <c r="M246" s="158">
        <f>(F246+(2*G246)+(3*H246)+(4*I246))/D246</f>
        <v>0.36363636363636365</v>
      </c>
      <c r="N246" s="158">
        <f>(E246+P246+Q246)/(C246-R246)</f>
        <v>0.38114754098360654</v>
      </c>
      <c r="O246" s="160">
        <v>46</v>
      </c>
      <c r="P246" s="160">
        <v>32</v>
      </c>
      <c r="Q246" s="161">
        <v>3</v>
      </c>
      <c r="R246" s="160">
        <v>2</v>
      </c>
      <c r="S246" s="161">
        <v>4</v>
      </c>
    </row>
    <row r="247" spans="1:19">
      <c r="A247" s="156" t="s">
        <v>724</v>
      </c>
      <c r="B247" s="160">
        <v>21</v>
      </c>
      <c r="C247" s="160">
        <v>66</v>
      </c>
      <c r="D247" s="160">
        <v>58</v>
      </c>
      <c r="E247" s="160">
        <v>19</v>
      </c>
      <c r="F247" s="160">
        <v>17</v>
      </c>
      <c r="G247" s="160">
        <v>2</v>
      </c>
      <c r="H247" s="160">
        <v>0</v>
      </c>
      <c r="I247" s="160">
        <v>0</v>
      </c>
      <c r="J247" s="160">
        <v>11</v>
      </c>
      <c r="K247" s="160">
        <v>7</v>
      </c>
      <c r="L247" s="158">
        <f>E247/D247</f>
        <v>0.32758620689655171</v>
      </c>
      <c r="M247" s="158">
        <f>(F247+(2*G247)+(3*H247)+(4*I247))/D247</f>
        <v>0.36206896551724138</v>
      </c>
      <c r="N247" s="158">
        <f>(E247+P247+Q247)/(C247-R247)</f>
        <v>0.4</v>
      </c>
      <c r="O247" s="160">
        <v>5</v>
      </c>
      <c r="P247" s="160">
        <v>6</v>
      </c>
      <c r="Q247" s="161">
        <v>1</v>
      </c>
      <c r="R247" s="160">
        <v>1</v>
      </c>
      <c r="S247" s="161">
        <v>7</v>
      </c>
    </row>
    <row r="248" spans="1:19">
      <c r="A248" s="156" t="s">
        <v>764</v>
      </c>
      <c r="B248" s="160">
        <v>2</v>
      </c>
      <c r="C248" s="160">
        <v>6</v>
      </c>
      <c r="D248" s="160">
        <v>6</v>
      </c>
      <c r="E248" s="160">
        <v>1</v>
      </c>
      <c r="F248" s="160">
        <v>1</v>
      </c>
      <c r="G248" s="160">
        <v>0</v>
      </c>
      <c r="H248" s="160">
        <v>0</v>
      </c>
      <c r="I248" s="160">
        <v>0</v>
      </c>
      <c r="J248" s="160">
        <v>0</v>
      </c>
      <c r="K248" s="160">
        <v>1</v>
      </c>
      <c r="L248" s="158">
        <f>E248/D248</f>
        <v>0.16666666666666666</v>
      </c>
      <c r="M248" s="158">
        <f>(F248+(2*G248)+(3*H248)+(4*I248))/D248</f>
        <v>0.16666666666666666</v>
      </c>
      <c r="N248" s="158">
        <f>(E248+P248)/(C248-R248)</f>
        <v>0.16666666666666666</v>
      </c>
      <c r="O248" s="160">
        <v>4</v>
      </c>
      <c r="P248" s="160">
        <v>0</v>
      </c>
      <c r="Q248" s="161">
        <v>0</v>
      </c>
      <c r="R248" s="160">
        <v>0</v>
      </c>
      <c r="S248" s="161">
        <v>0</v>
      </c>
    </row>
    <row r="249" spans="1:19">
      <c r="A249" s="159" t="s">
        <v>234</v>
      </c>
      <c r="B249" s="160">
        <v>239</v>
      </c>
      <c r="C249" s="160">
        <v>877</v>
      </c>
      <c r="D249" s="160">
        <v>769</v>
      </c>
      <c r="E249" s="160">
        <v>268</v>
      </c>
      <c r="F249" s="160">
        <v>197</v>
      </c>
      <c r="G249" s="160">
        <v>49</v>
      </c>
      <c r="H249" s="160">
        <v>16</v>
      </c>
      <c r="I249" s="160">
        <v>6</v>
      </c>
      <c r="J249" s="160">
        <v>176</v>
      </c>
      <c r="K249" s="160">
        <v>141</v>
      </c>
      <c r="L249" s="158">
        <f>E249/D249</f>
        <v>0.34850455136540964</v>
      </c>
      <c r="M249" s="158">
        <f>(F249+(2*G249)+(3*H249)+(4*I249))/D249</f>
        <v>0.47724317295188556</v>
      </c>
      <c r="N249" s="158">
        <f>(E249+P249+Q249)/(C249-R249)</f>
        <v>0.40332147093712928</v>
      </c>
      <c r="O249" s="160">
        <v>90</v>
      </c>
      <c r="P249" s="160">
        <v>69</v>
      </c>
      <c r="Q249" s="161">
        <v>3</v>
      </c>
      <c r="R249" s="160">
        <v>34</v>
      </c>
      <c r="S249" s="161">
        <v>50</v>
      </c>
    </row>
    <row r="250" spans="1:19">
      <c r="A250" s="159" t="s">
        <v>270</v>
      </c>
      <c r="B250" s="160">
        <v>79</v>
      </c>
      <c r="C250" s="160">
        <v>133</v>
      </c>
      <c r="D250" s="160">
        <v>121</v>
      </c>
      <c r="E250" s="160">
        <v>29</v>
      </c>
      <c r="F250" s="160">
        <v>20</v>
      </c>
      <c r="G250" s="160">
        <v>5</v>
      </c>
      <c r="H250" s="160">
        <v>2</v>
      </c>
      <c r="I250" s="160">
        <v>2</v>
      </c>
      <c r="J250" s="160">
        <v>21</v>
      </c>
      <c r="K250" s="160">
        <v>19</v>
      </c>
      <c r="L250" s="158">
        <f>E250/D250</f>
        <v>0.23966942148760331</v>
      </c>
      <c r="M250" s="158">
        <f>(F250+(2*G250)+(3*H250)+(4*I250))/D250</f>
        <v>0.36363636363636365</v>
      </c>
      <c r="N250" s="158">
        <f>(E250+P250+Q250)/(C250-R250)</f>
        <v>0.30303030303030304</v>
      </c>
      <c r="O250" s="160">
        <v>34</v>
      </c>
      <c r="P250" s="160">
        <v>10</v>
      </c>
      <c r="Q250" s="161">
        <v>1</v>
      </c>
      <c r="R250" s="160">
        <v>1</v>
      </c>
      <c r="S250" s="161">
        <v>2</v>
      </c>
    </row>
    <row r="251" spans="1:19">
      <c r="A251" s="159" t="s">
        <v>356</v>
      </c>
      <c r="B251" s="160">
        <v>1</v>
      </c>
      <c r="C251" s="160">
        <v>1</v>
      </c>
      <c r="D251" s="160">
        <v>1</v>
      </c>
      <c r="E251" s="160">
        <v>0</v>
      </c>
      <c r="F251" s="160">
        <v>0</v>
      </c>
      <c r="G251" s="160">
        <v>0</v>
      </c>
      <c r="H251" s="160">
        <v>0</v>
      </c>
      <c r="I251" s="160">
        <v>0</v>
      </c>
      <c r="J251" s="160">
        <v>0</v>
      </c>
      <c r="K251" s="160">
        <v>0</v>
      </c>
      <c r="L251" s="158">
        <f>E251/D251</f>
        <v>0</v>
      </c>
      <c r="M251" s="158">
        <f>(F251+(2*G251)+(3*H251)+(4*I251))/D251</f>
        <v>0</v>
      </c>
      <c r="N251" s="158">
        <f>(E251+P251+Q251)/(C251-R251)</f>
        <v>0</v>
      </c>
      <c r="O251" s="160">
        <v>1</v>
      </c>
      <c r="P251" s="160">
        <v>0</v>
      </c>
      <c r="Q251" s="161">
        <v>0</v>
      </c>
      <c r="R251" s="160">
        <v>0</v>
      </c>
      <c r="S251" s="161">
        <v>0</v>
      </c>
    </row>
    <row r="252" spans="1:19">
      <c r="A252" s="156" t="s">
        <v>1013</v>
      </c>
      <c r="B252" s="160">
        <v>9</v>
      </c>
      <c r="C252" s="160">
        <v>27</v>
      </c>
      <c r="D252" s="160">
        <v>24</v>
      </c>
      <c r="E252" s="160">
        <v>9</v>
      </c>
      <c r="F252" s="160">
        <v>6</v>
      </c>
      <c r="G252" s="160">
        <v>3</v>
      </c>
      <c r="H252" s="160">
        <v>0</v>
      </c>
      <c r="I252" s="160">
        <v>0</v>
      </c>
      <c r="J252" s="160">
        <v>4</v>
      </c>
      <c r="K252" s="160">
        <v>7</v>
      </c>
      <c r="L252" s="158">
        <f>E252/D252</f>
        <v>0.375</v>
      </c>
      <c r="M252" s="158">
        <f>(F252+(2*G252)+(3*H252)+(4*I252))/D252</f>
        <v>0.5</v>
      </c>
      <c r="N252" s="158">
        <f>(E252+P252+Q252)/(C252-R252)</f>
        <v>0.44444444444444442</v>
      </c>
      <c r="O252" s="160">
        <v>1</v>
      </c>
      <c r="P252" s="160">
        <v>3</v>
      </c>
      <c r="Q252" s="161">
        <v>0</v>
      </c>
      <c r="R252" s="160">
        <v>0</v>
      </c>
      <c r="S252" s="161">
        <v>1</v>
      </c>
    </row>
    <row r="253" spans="1:19">
      <c r="A253" s="156" t="s">
        <v>544</v>
      </c>
      <c r="B253" s="160">
        <v>26</v>
      </c>
      <c r="C253" s="160">
        <v>84</v>
      </c>
      <c r="D253" s="160">
        <v>73</v>
      </c>
      <c r="E253" s="160">
        <v>14</v>
      </c>
      <c r="F253" s="160">
        <v>12</v>
      </c>
      <c r="G253" s="160">
        <v>1</v>
      </c>
      <c r="H253" s="160">
        <v>1</v>
      </c>
      <c r="I253" s="160">
        <v>0</v>
      </c>
      <c r="J253" s="160">
        <v>7</v>
      </c>
      <c r="K253" s="160">
        <v>5</v>
      </c>
      <c r="L253" s="158">
        <f>E253/D253</f>
        <v>0.19178082191780821</v>
      </c>
      <c r="M253" s="158">
        <f>(F253+(2*G253)+(3*H253)+(4*I253))/D253</f>
        <v>0.23287671232876711</v>
      </c>
      <c r="N253" s="158">
        <f>(E253+P253+Q253)/(C253-R253)</f>
        <v>0.29761904761904762</v>
      </c>
      <c r="O253" s="160">
        <v>18</v>
      </c>
      <c r="P253" s="160">
        <v>10</v>
      </c>
      <c r="Q253" s="161">
        <v>1</v>
      </c>
      <c r="R253" s="160">
        <v>0</v>
      </c>
      <c r="S253" s="161">
        <v>1</v>
      </c>
    </row>
    <row r="254" spans="1:19">
      <c r="A254" s="156" t="s">
        <v>774</v>
      </c>
      <c r="B254" s="160">
        <v>72</v>
      </c>
      <c r="C254" s="160">
        <v>269</v>
      </c>
      <c r="D254" s="160">
        <v>225</v>
      </c>
      <c r="E254" s="160">
        <v>68</v>
      </c>
      <c r="F254" s="160">
        <v>47</v>
      </c>
      <c r="G254" s="160">
        <v>19</v>
      </c>
      <c r="H254" s="160">
        <v>0</v>
      </c>
      <c r="I254" s="160">
        <v>2</v>
      </c>
      <c r="J254" s="160">
        <v>44</v>
      </c>
      <c r="K254" s="160">
        <v>40</v>
      </c>
      <c r="L254" s="158">
        <f>E254/D254</f>
        <v>0.30222222222222223</v>
      </c>
      <c r="M254" s="158">
        <f>(F254+(2*G254)+(3*H254)+(4*I254))/D254</f>
        <v>0.41333333333333333</v>
      </c>
      <c r="N254" s="158">
        <f>(E254+P254)/(C254-R254)</f>
        <v>0.38931297709923662</v>
      </c>
      <c r="O254" s="160">
        <v>67</v>
      </c>
      <c r="P254" s="160">
        <v>34</v>
      </c>
      <c r="Q254" s="161">
        <v>3</v>
      </c>
      <c r="R254" s="160">
        <v>7</v>
      </c>
      <c r="S254" s="161">
        <v>24</v>
      </c>
    </row>
    <row r="255" spans="1:19">
      <c r="A255" s="156" t="s">
        <v>545</v>
      </c>
      <c r="B255" s="160">
        <v>28</v>
      </c>
      <c r="C255" s="160">
        <v>91</v>
      </c>
      <c r="D255" s="160">
        <v>82</v>
      </c>
      <c r="E255" s="160">
        <v>26</v>
      </c>
      <c r="F255" s="160">
        <v>19</v>
      </c>
      <c r="G255" s="160">
        <v>7</v>
      </c>
      <c r="H255" s="160">
        <v>0</v>
      </c>
      <c r="I255" s="160">
        <v>0</v>
      </c>
      <c r="J255" s="160">
        <v>15</v>
      </c>
      <c r="K255" s="160">
        <v>11</v>
      </c>
      <c r="L255" s="158">
        <f>E255/D255</f>
        <v>0.31707317073170732</v>
      </c>
      <c r="M255" s="158">
        <f>(F255+(2*G255)+(3*H255)+(4*I255))/D255</f>
        <v>0.40243902439024393</v>
      </c>
      <c r="N255" s="158">
        <f>(E255+P255+Q255)/(C255-R255)</f>
        <v>0.38461538461538464</v>
      </c>
      <c r="O255" s="160">
        <v>17</v>
      </c>
      <c r="P255" s="160">
        <v>9</v>
      </c>
      <c r="Q255" s="161">
        <v>0</v>
      </c>
      <c r="R255" s="160">
        <v>0</v>
      </c>
      <c r="S255" s="161">
        <v>1</v>
      </c>
    </row>
    <row r="256" spans="1:19">
      <c r="A256" s="156" t="s">
        <v>534</v>
      </c>
      <c r="B256" s="160">
        <v>5</v>
      </c>
      <c r="C256" s="160">
        <v>10</v>
      </c>
      <c r="D256" s="160">
        <v>8</v>
      </c>
      <c r="E256" s="160">
        <v>4</v>
      </c>
      <c r="F256" s="160">
        <v>4</v>
      </c>
      <c r="G256" s="160">
        <v>0</v>
      </c>
      <c r="H256" s="160">
        <v>0</v>
      </c>
      <c r="I256" s="160">
        <v>0</v>
      </c>
      <c r="J256" s="160">
        <v>1</v>
      </c>
      <c r="K256" s="160">
        <v>2</v>
      </c>
      <c r="L256" s="158">
        <f>E256/D256</f>
        <v>0.5</v>
      </c>
      <c r="M256" s="158">
        <f>(F256+(2*G256)+(3*H256)+(4*I256))/D256</f>
        <v>0.5</v>
      </c>
      <c r="N256" s="158">
        <f>(E256+P256+Q256)/(C256-R256)</f>
        <v>0.6</v>
      </c>
      <c r="O256" s="160">
        <v>0</v>
      </c>
      <c r="P256" s="160">
        <v>2</v>
      </c>
      <c r="Q256" s="161">
        <v>0</v>
      </c>
      <c r="R256" s="160">
        <v>0</v>
      </c>
      <c r="S256" s="161">
        <v>0</v>
      </c>
    </row>
    <row r="257" spans="1:19">
      <c r="A257" s="159" t="s">
        <v>373</v>
      </c>
      <c r="B257" s="160">
        <v>34</v>
      </c>
      <c r="C257" s="160">
        <v>114</v>
      </c>
      <c r="D257" s="160">
        <v>97</v>
      </c>
      <c r="E257" s="160">
        <v>22</v>
      </c>
      <c r="F257" s="160">
        <v>18</v>
      </c>
      <c r="G257" s="160">
        <v>4</v>
      </c>
      <c r="H257" s="160">
        <v>0</v>
      </c>
      <c r="I257" s="160">
        <v>0</v>
      </c>
      <c r="J257" s="160">
        <v>13</v>
      </c>
      <c r="K257" s="160">
        <v>15</v>
      </c>
      <c r="L257" s="158">
        <f>E257/D257</f>
        <v>0.22680412371134021</v>
      </c>
      <c r="M257" s="158">
        <f>(F257+(2*G257)+(3*H257)+(4*I257))/D257</f>
        <v>0.26804123711340205</v>
      </c>
      <c r="N257" s="158">
        <f>(E257+P257+Q257)/(C257-R257)</f>
        <v>0.31818181818181818</v>
      </c>
      <c r="O257" s="160">
        <v>19</v>
      </c>
      <c r="P257" s="160">
        <v>12</v>
      </c>
      <c r="Q257" s="161">
        <v>1</v>
      </c>
      <c r="R257" s="160">
        <v>4</v>
      </c>
      <c r="S257" s="161">
        <v>0</v>
      </c>
    </row>
    <row r="258" spans="1:19">
      <c r="A258" s="156" t="s">
        <v>636</v>
      </c>
      <c r="B258" s="160">
        <v>100</v>
      </c>
      <c r="C258" s="160">
        <v>314</v>
      </c>
      <c r="D258" s="160">
        <v>257</v>
      </c>
      <c r="E258" s="160">
        <v>65</v>
      </c>
      <c r="F258" s="160">
        <v>45</v>
      </c>
      <c r="G258" s="160">
        <v>17</v>
      </c>
      <c r="H258" s="160">
        <v>1</v>
      </c>
      <c r="I258" s="160">
        <v>2</v>
      </c>
      <c r="J258" s="160">
        <v>63</v>
      </c>
      <c r="K258" s="160">
        <v>43</v>
      </c>
      <c r="L258" s="158">
        <f>E258/D258</f>
        <v>0.25291828793774318</v>
      </c>
      <c r="M258" s="158">
        <f>(F258+(2*G258)+(3*H258)+(4*I258))/D258</f>
        <v>0.35019455252918286</v>
      </c>
      <c r="N258" s="158">
        <f>(E258+P258+Q258)/(C258-R258)</f>
        <v>0.38141025641025639</v>
      </c>
      <c r="O258" s="160">
        <v>51</v>
      </c>
      <c r="P258" s="160">
        <v>48</v>
      </c>
      <c r="Q258" s="161">
        <v>6</v>
      </c>
      <c r="R258" s="160">
        <v>2</v>
      </c>
      <c r="S258" s="161">
        <v>38</v>
      </c>
    </row>
    <row r="259" spans="1:19">
      <c r="A259" s="156" t="s">
        <v>264</v>
      </c>
      <c r="B259" s="157">
        <v>31</v>
      </c>
      <c r="C259" s="157">
        <v>131</v>
      </c>
      <c r="D259" s="157">
        <v>109</v>
      </c>
      <c r="E259" s="157">
        <v>34</v>
      </c>
      <c r="F259" s="157">
        <v>25</v>
      </c>
      <c r="G259" s="157">
        <v>8</v>
      </c>
      <c r="H259" s="157">
        <v>1</v>
      </c>
      <c r="I259" s="157">
        <v>0</v>
      </c>
      <c r="J259" s="157">
        <v>23</v>
      </c>
      <c r="K259" s="157">
        <v>14</v>
      </c>
      <c r="L259" s="158">
        <f>E259/D259</f>
        <v>0.31192660550458717</v>
      </c>
      <c r="M259" s="158">
        <f>(F259+(2*G259)+(3*H259)+(4*I259))/D259</f>
        <v>0.40366972477064222</v>
      </c>
      <c r="N259" s="158">
        <f>(E259+P259+Q259)/(C259-R259)</f>
        <v>0.40625</v>
      </c>
      <c r="O259" s="157">
        <v>16</v>
      </c>
      <c r="P259" s="157">
        <v>17</v>
      </c>
      <c r="Q259" s="157">
        <v>1</v>
      </c>
      <c r="R259" s="157">
        <v>3</v>
      </c>
      <c r="S259" s="157">
        <v>13</v>
      </c>
    </row>
    <row r="260" spans="1:19">
      <c r="A260" s="159" t="s">
        <v>331</v>
      </c>
      <c r="B260" s="160">
        <v>44</v>
      </c>
      <c r="C260" s="160">
        <v>8</v>
      </c>
      <c r="D260" s="160">
        <v>8</v>
      </c>
      <c r="E260" s="160">
        <v>1</v>
      </c>
      <c r="F260" s="160">
        <v>1</v>
      </c>
      <c r="G260" s="160">
        <v>0</v>
      </c>
      <c r="H260" s="160">
        <v>0</v>
      </c>
      <c r="I260" s="160">
        <v>0</v>
      </c>
      <c r="J260" s="160">
        <v>3</v>
      </c>
      <c r="K260" s="160">
        <v>1</v>
      </c>
      <c r="L260" s="158">
        <f>E260/D260</f>
        <v>0.125</v>
      </c>
      <c r="M260" s="158">
        <f>(F260+(2*G260)+(3*H260)+(4*I260))/D260</f>
        <v>0.125</v>
      </c>
      <c r="N260" s="158">
        <f>(E260+P260+Q260)/(C260-R260)</f>
        <v>0.2857142857142857</v>
      </c>
      <c r="O260" s="160">
        <v>3</v>
      </c>
      <c r="P260" s="160">
        <v>1</v>
      </c>
      <c r="Q260" s="161">
        <v>0</v>
      </c>
      <c r="R260" s="160">
        <v>1</v>
      </c>
      <c r="S260" s="161">
        <v>0</v>
      </c>
    </row>
    <row r="261" spans="1:19">
      <c r="A261" s="156" t="s">
        <v>619</v>
      </c>
      <c r="B261" s="160">
        <v>17</v>
      </c>
      <c r="C261" s="160">
        <v>38</v>
      </c>
      <c r="D261" s="160">
        <v>34</v>
      </c>
      <c r="E261" s="160">
        <v>5</v>
      </c>
      <c r="F261" s="160">
        <v>3</v>
      </c>
      <c r="G261" s="160">
        <v>1</v>
      </c>
      <c r="H261" s="160">
        <v>1</v>
      </c>
      <c r="I261" s="160">
        <v>0</v>
      </c>
      <c r="J261" s="160">
        <v>5</v>
      </c>
      <c r="K261" s="160">
        <v>7</v>
      </c>
      <c r="L261" s="158">
        <f>E261/D261</f>
        <v>0.14705882352941177</v>
      </c>
      <c r="M261" s="158">
        <f>(F261+(2*G261)+(3*H261)+(4*I261))/D261</f>
        <v>0.23529411764705882</v>
      </c>
      <c r="N261" s="158">
        <f>(E261+P261+Q261)/(C261-R261)</f>
        <v>0.21621621621621623</v>
      </c>
      <c r="O261" s="160">
        <v>15</v>
      </c>
      <c r="P261" s="160">
        <v>3</v>
      </c>
      <c r="Q261" s="161">
        <v>0</v>
      </c>
      <c r="R261" s="160">
        <v>1</v>
      </c>
      <c r="S261" s="161">
        <v>0</v>
      </c>
    </row>
    <row r="262" spans="1:19">
      <c r="A262" s="156" t="s">
        <v>1071</v>
      </c>
      <c r="B262" s="160">
        <v>5</v>
      </c>
      <c r="C262" s="160">
        <v>11</v>
      </c>
      <c r="D262" s="160">
        <v>9</v>
      </c>
      <c r="E262" s="160">
        <v>2</v>
      </c>
      <c r="F262" s="160">
        <v>2</v>
      </c>
      <c r="G262" s="160">
        <v>0</v>
      </c>
      <c r="H262" s="160">
        <v>0</v>
      </c>
      <c r="I262" s="160">
        <v>0</v>
      </c>
      <c r="J262" s="160">
        <v>2</v>
      </c>
      <c r="K262" s="160">
        <v>0</v>
      </c>
      <c r="L262" s="158">
        <f>E262/D262</f>
        <v>0.22222222222222221</v>
      </c>
      <c r="M262" s="158">
        <f>(F262+(2*G262)+(3*H262)+(4*I262))/D262</f>
        <v>0.22222222222222221</v>
      </c>
      <c r="N262" s="158">
        <f>(E262+P262+Q262)/(C262-R262)</f>
        <v>0.36363636363636365</v>
      </c>
      <c r="O262" s="160">
        <v>7</v>
      </c>
      <c r="P262" s="160">
        <v>1</v>
      </c>
      <c r="Q262" s="161">
        <v>1</v>
      </c>
      <c r="R262" s="160">
        <v>0</v>
      </c>
      <c r="S262" s="161">
        <v>0</v>
      </c>
    </row>
    <row r="263" spans="1:19">
      <c r="A263" s="156" t="s">
        <v>391</v>
      </c>
      <c r="B263" s="160">
        <v>3</v>
      </c>
      <c r="C263" s="160">
        <v>10</v>
      </c>
      <c r="D263" s="160">
        <v>8</v>
      </c>
      <c r="E263" s="160">
        <v>4</v>
      </c>
      <c r="F263" s="160">
        <v>4</v>
      </c>
      <c r="G263" s="160">
        <v>0</v>
      </c>
      <c r="H263" s="160">
        <v>0</v>
      </c>
      <c r="I263" s="160">
        <v>0</v>
      </c>
      <c r="J263" s="160">
        <v>1</v>
      </c>
      <c r="K263" s="160">
        <v>0</v>
      </c>
      <c r="L263" s="158">
        <f>E263/D263</f>
        <v>0.5</v>
      </c>
      <c r="M263" s="158">
        <f>(F263+(2*G263)+(3*H263)+(4*I263))/D263</f>
        <v>0.5</v>
      </c>
      <c r="N263" s="158">
        <f>(E263+P263+Q263)/(C263-R263)</f>
        <v>0.6</v>
      </c>
      <c r="O263" s="160">
        <v>2</v>
      </c>
      <c r="P263" s="160">
        <v>1</v>
      </c>
      <c r="Q263" s="161">
        <v>1</v>
      </c>
      <c r="R263" s="160">
        <v>0</v>
      </c>
      <c r="S263" s="161">
        <v>0</v>
      </c>
    </row>
    <row r="264" spans="1:19">
      <c r="A264" s="156" t="s">
        <v>334</v>
      </c>
      <c r="B264" s="157">
        <v>10</v>
      </c>
      <c r="C264" s="157">
        <v>19</v>
      </c>
      <c r="D264" s="157">
        <v>15</v>
      </c>
      <c r="E264" s="157">
        <v>0</v>
      </c>
      <c r="F264" s="157">
        <v>0</v>
      </c>
      <c r="G264" s="157">
        <v>0</v>
      </c>
      <c r="H264" s="157">
        <v>0</v>
      </c>
      <c r="I264" s="157">
        <v>0</v>
      </c>
      <c r="J264" s="157">
        <v>1</v>
      </c>
      <c r="K264" s="157">
        <v>0</v>
      </c>
      <c r="L264" s="158">
        <f>E264/D264</f>
        <v>0</v>
      </c>
      <c r="M264" s="158">
        <f>(F264+(2*G264)+(3*H264)+(4*I264))/D264</f>
        <v>0</v>
      </c>
      <c r="N264" s="158">
        <f>(E264+P264+Q264)/(C264-R264)</f>
        <v>0.11764705882352941</v>
      </c>
      <c r="O264" s="157">
        <v>6</v>
      </c>
      <c r="P264" s="157">
        <v>2</v>
      </c>
      <c r="Q264" s="157">
        <v>0</v>
      </c>
      <c r="R264" s="157">
        <v>2</v>
      </c>
      <c r="S264" s="157">
        <v>2</v>
      </c>
    </row>
    <row r="265" spans="1:19">
      <c r="A265" s="156" t="s">
        <v>771</v>
      </c>
      <c r="B265" s="160">
        <v>97</v>
      </c>
      <c r="C265" s="160">
        <v>344</v>
      </c>
      <c r="D265" s="160">
        <v>285</v>
      </c>
      <c r="E265" s="160">
        <v>96</v>
      </c>
      <c r="F265" s="160">
        <v>67</v>
      </c>
      <c r="G265" s="160">
        <v>20</v>
      </c>
      <c r="H265" s="160">
        <v>4</v>
      </c>
      <c r="I265" s="160">
        <v>5</v>
      </c>
      <c r="J265" s="160">
        <v>62</v>
      </c>
      <c r="K265" s="160">
        <v>69</v>
      </c>
      <c r="L265" s="158">
        <f>E265/D265</f>
        <v>0.33684210526315789</v>
      </c>
      <c r="M265" s="158">
        <f>(F265+(2*G265)+(3*H265)+(4*I265))/D265</f>
        <v>0.48771929824561405</v>
      </c>
      <c r="N265" s="158">
        <f>(E265+P265)/(C265-R265)</f>
        <v>0.42397660818713451</v>
      </c>
      <c r="O265" s="160">
        <v>97</v>
      </c>
      <c r="P265" s="160">
        <v>49</v>
      </c>
      <c r="Q265" s="161">
        <v>8</v>
      </c>
      <c r="R265" s="160">
        <v>2</v>
      </c>
      <c r="S265" s="161">
        <v>33</v>
      </c>
    </row>
    <row r="266" spans="1:19">
      <c r="A266" s="159" t="s">
        <v>317</v>
      </c>
      <c r="B266" s="160">
        <v>12</v>
      </c>
      <c r="C266" s="160">
        <v>23</v>
      </c>
      <c r="D266" s="160">
        <v>22</v>
      </c>
      <c r="E266" s="160">
        <v>3</v>
      </c>
      <c r="F266" s="160">
        <v>3</v>
      </c>
      <c r="G266" s="160">
        <v>0</v>
      </c>
      <c r="H266" s="160">
        <v>0</v>
      </c>
      <c r="I266" s="160">
        <v>0</v>
      </c>
      <c r="J266" s="160">
        <v>1</v>
      </c>
      <c r="K266" s="160">
        <v>1</v>
      </c>
      <c r="L266" s="158">
        <f>E266/D266</f>
        <v>0.13636363636363635</v>
      </c>
      <c r="M266" s="158">
        <f>(F266+(2*G266)+(3*H266)+(4*I266))/D266</f>
        <v>0.13636363636363635</v>
      </c>
      <c r="N266" s="158">
        <f>(E266+P266+Q266)/(C266-R266)</f>
        <v>0.13636363636363635</v>
      </c>
      <c r="O266" s="160">
        <v>5</v>
      </c>
      <c r="P266" s="160">
        <v>0</v>
      </c>
      <c r="Q266" s="161">
        <v>0</v>
      </c>
      <c r="R266" s="160">
        <v>1</v>
      </c>
      <c r="S266" s="161">
        <v>0</v>
      </c>
    </row>
    <row r="267" spans="1:19">
      <c r="A267" s="156" t="s">
        <v>386</v>
      </c>
      <c r="B267" s="160">
        <v>28</v>
      </c>
      <c r="C267" s="160">
        <v>68</v>
      </c>
      <c r="D267" s="160">
        <v>58</v>
      </c>
      <c r="E267" s="160">
        <v>10</v>
      </c>
      <c r="F267" s="160">
        <v>10</v>
      </c>
      <c r="G267" s="160">
        <v>0</v>
      </c>
      <c r="H267" s="160">
        <v>0</v>
      </c>
      <c r="I267" s="160">
        <v>0</v>
      </c>
      <c r="J267" s="160">
        <v>6</v>
      </c>
      <c r="K267" s="160">
        <v>7</v>
      </c>
      <c r="L267" s="158">
        <f>E267/D267</f>
        <v>0.17241379310344829</v>
      </c>
      <c r="M267" s="158">
        <f>(F267+(2*G267)+(3*H267)+(4*I267))/D267</f>
        <v>0.17241379310344829</v>
      </c>
      <c r="N267" s="158">
        <f>(E267+P267+Q267)/(C267-R267)</f>
        <v>0.29411764705882354</v>
      </c>
      <c r="O267" s="160">
        <v>22</v>
      </c>
      <c r="P267" s="160">
        <v>6</v>
      </c>
      <c r="Q267" s="161">
        <v>4</v>
      </c>
      <c r="R267" s="160">
        <v>0</v>
      </c>
      <c r="S267" s="161">
        <v>1</v>
      </c>
    </row>
    <row r="268" spans="1:19">
      <c r="A268" s="156" t="s">
        <v>217</v>
      </c>
      <c r="B268" s="160">
        <v>39</v>
      </c>
      <c r="C268" s="161">
        <v>113</v>
      </c>
      <c r="D268" s="160">
        <v>106</v>
      </c>
      <c r="E268" s="160">
        <v>30</v>
      </c>
      <c r="F268" s="160">
        <v>27</v>
      </c>
      <c r="G268" s="160">
        <v>1</v>
      </c>
      <c r="H268" s="160">
        <v>0</v>
      </c>
      <c r="I268" s="160">
        <v>2</v>
      </c>
      <c r="J268" s="160">
        <v>15</v>
      </c>
      <c r="K268" s="160">
        <v>20</v>
      </c>
      <c r="L268" s="158">
        <f>E268/D268</f>
        <v>0.28301886792452829</v>
      </c>
      <c r="M268" s="158">
        <f>(F268+(2*G268)+(3*H268)+(4*I268))/D268</f>
        <v>0.34905660377358488</v>
      </c>
      <c r="N268" s="158">
        <f>(E268+P268+Q268)/(C268-R268)</f>
        <v>0.32142857142857145</v>
      </c>
      <c r="O268" s="160">
        <v>17</v>
      </c>
      <c r="P268" s="160">
        <v>3</v>
      </c>
      <c r="Q268" s="160">
        <v>3</v>
      </c>
      <c r="R268" s="161">
        <v>1</v>
      </c>
      <c r="S268" s="160">
        <v>0</v>
      </c>
    </row>
    <row r="269" spans="1:19">
      <c r="A269" s="159" t="s">
        <v>272</v>
      </c>
      <c r="B269" s="160">
        <v>49</v>
      </c>
      <c r="C269" s="160">
        <v>106</v>
      </c>
      <c r="D269" s="160">
        <v>93</v>
      </c>
      <c r="E269" s="160">
        <v>26</v>
      </c>
      <c r="F269" s="160">
        <v>17</v>
      </c>
      <c r="G269" s="160">
        <v>7</v>
      </c>
      <c r="H269" s="160">
        <v>1</v>
      </c>
      <c r="I269" s="160">
        <v>1</v>
      </c>
      <c r="J269" s="160">
        <v>14</v>
      </c>
      <c r="K269" s="160">
        <v>17</v>
      </c>
      <c r="L269" s="158">
        <f>E269/D269</f>
        <v>0.27956989247311825</v>
      </c>
      <c r="M269" s="158">
        <f>(F269+(2*G269)+(3*H269)+(4*I269))/D269</f>
        <v>0.40860215053763443</v>
      </c>
      <c r="N269" s="158">
        <f>(E269+P269)/(C269-R269)</f>
        <v>0.34951456310679613</v>
      </c>
      <c r="O269" s="160">
        <v>17</v>
      </c>
      <c r="P269" s="160">
        <v>10</v>
      </c>
      <c r="Q269" s="161" t="s">
        <v>125</v>
      </c>
      <c r="R269" s="160">
        <v>3</v>
      </c>
      <c r="S269" s="161" t="s">
        <v>125</v>
      </c>
    </row>
    <row r="270" spans="1:19">
      <c r="A270" s="159" t="s">
        <v>341</v>
      </c>
      <c r="B270" s="160">
        <v>28</v>
      </c>
      <c r="C270" s="160">
        <v>2</v>
      </c>
      <c r="D270" s="160">
        <v>2</v>
      </c>
      <c r="E270" s="160">
        <v>0</v>
      </c>
      <c r="F270" s="160">
        <v>0</v>
      </c>
      <c r="G270" s="160">
        <v>0</v>
      </c>
      <c r="H270" s="160">
        <v>0</v>
      </c>
      <c r="I270" s="160">
        <v>0</v>
      </c>
      <c r="J270" s="160">
        <v>0</v>
      </c>
      <c r="K270" s="160">
        <v>0</v>
      </c>
      <c r="L270" s="158">
        <f>E270/D270</f>
        <v>0</v>
      </c>
      <c r="M270" s="158">
        <f>(F270+(2*G270)+(3*H270)+(4*I270))/D270</f>
        <v>0</v>
      </c>
      <c r="N270" s="158">
        <v>0</v>
      </c>
      <c r="O270" s="160">
        <v>1</v>
      </c>
      <c r="P270" s="160">
        <v>0</v>
      </c>
      <c r="Q270" s="161" t="s">
        <v>125</v>
      </c>
      <c r="R270" s="160">
        <v>0</v>
      </c>
      <c r="S270" s="161" t="s">
        <v>125</v>
      </c>
    </row>
    <row r="271" spans="1:19">
      <c r="A271" s="156" t="s">
        <v>495</v>
      </c>
      <c r="B271" s="160">
        <v>72</v>
      </c>
      <c r="C271" s="160">
        <v>129</v>
      </c>
      <c r="D271" s="160">
        <v>210</v>
      </c>
      <c r="E271" s="160">
        <v>69</v>
      </c>
      <c r="F271" s="160">
        <v>55</v>
      </c>
      <c r="G271" s="160">
        <v>14</v>
      </c>
      <c r="H271" s="160">
        <v>0</v>
      </c>
      <c r="I271" s="160">
        <v>0</v>
      </c>
      <c r="J271" s="160">
        <v>37</v>
      </c>
      <c r="K271" s="160">
        <v>28</v>
      </c>
      <c r="L271" s="158">
        <f>E271/D271</f>
        <v>0.32857142857142857</v>
      </c>
      <c r="M271" s="158">
        <f>(F271+(2*G271)+(3*H271)+(4*I271))/D271</f>
        <v>0.39523809523809522</v>
      </c>
      <c r="N271" s="158">
        <f>(E271+P271+Q271)/(C271-R271)</f>
        <v>0.70399999999999996</v>
      </c>
      <c r="O271" s="160">
        <v>32</v>
      </c>
      <c r="P271" s="160">
        <v>16</v>
      </c>
      <c r="Q271" s="161">
        <v>3</v>
      </c>
      <c r="R271" s="160">
        <v>4</v>
      </c>
      <c r="S271" s="161">
        <v>7</v>
      </c>
    </row>
    <row r="272" spans="1:19">
      <c r="A272" s="156" t="s">
        <v>1066</v>
      </c>
      <c r="B272" s="160">
        <v>25</v>
      </c>
      <c r="C272" s="160">
        <v>85</v>
      </c>
      <c r="D272" s="160">
        <v>75</v>
      </c>
      <c r="E272" s="160">
        <v>12</v>
      </c>
      <c r="F272" s="160">
        <v>10</v>
      </c>
      <c r="G272" s="160">
        <v>2</v>
      </c>
      <c r="H272" s="160">
        <v>0</v>
      </c>
      <c r="I272" s="160">
        <v>0</v>
      </c>
      <c r="J272" s="160">
        <v>10</v>
      </c>
      <c r="K272" s="160">
        <v>6</v>
      </c>
      <c r="L272" s="158">
        <f>E272/D272</f>
        <v>0.16</v>
      </c>
      <c r="M272" s="158">
        <f>(F272+(2*G272)+(3*H272)+(4*I272))/D272</f>
        <v>0.18666666666666668</v>
      </c>
      <c r="N272" s="158">
        <f>(E272+P272+Q272)/(C272-R272)</f>
        <v>0.25882352941176473</v>
      </c>
      <c r="O272" s="160">
        <v>12</v>
      </c>
      <c r="P272" s="160">
        <v>10</v>
      </c>
      <c r="Q272" s="161">
        <v>0</v>
      </c>
      <c r="R272" s="160">
        <v>0</v>
      </c>
      <c r="S272" s="161">
        <v>1</v>
      </c>
    </row>
    <row r="273" spans="1:19">
      <c r="A273" s="156" t="s">
        <v>491</v>
      </c>
      <c r="B273" s="160">
        <v>273</v>
      </c>
      <c r="C273" s="160">
        <v>1011</v>
      </c>
      <c r="D273" s="160">
        <v>868</v>
      </c>
      <c r="E273" s="160">
        <v>264</v>
      </c>
      <c r="F273" s="160">
        <v>241</v>
      </c>
      <c r="G273" s="160">
        <v>19</v>
      </c>
      <c r="H273" s="160">
        <v>2</v>
      </c>
      <c r="I273" s="160">
        <v>2</v>
      </c>
      <c r="J273" s="160">
        <v>187</v>
      </c>
      <c r="K273" s="160">
        <v>121</v>
      </c>
      <c r="L273" s="158">
        <f>E273/D273</f>
        <v>0.30414746543778803</v>
      </c>
      <c r="M273" s="158">
        <f>(F273+(2*G273)+(3*H273)+(4*I273))/D273</f>
        <v>0.33755760368663595</v>
      </c>
      <c r="N273" s="158">
        <f>(E273+P273+Q273)/(C273-R273)</f>
        <v>0.39296482412060302</v>
      </c>
      <c r="O273" s="160">
        <v>67</v>
      </c>
      <c r="P273" s="160">
        <v>73</v>
      </c>
      <c r="Q273" s="161">
        <v>54</v>
      </c>
      <c r="R273" s="160">
        <v>16</v>
      </c>
      <c r="S273" s="161">
        <v>104</v>
      </c>
    </row>
    <row r="274" spans="1:19">
      <c r="A274" s="159" t="s">
        <v>377</v>
      </c>
      <c r="B274" s="160">
        <v>8</v>
      </c>
      <c r="C274" s="161">
        <v>15</v>
      </c>
      <c r="D274" s="160">
        <v>13</v>
      </c>
      <c r="E274" s="160">
        <v>4</v>
      </c>
      <c r="F274" s="160">
        <v>3</v>
      </c>
      <c r="G274" s="160">
        <v>1</v>
      </c>
      <c r="H274" s="160">
        <v>0</v>
      </c>
      <c r="I274" s="160">
        <v>0</v>
      </c>
      <c r="J274" s="160">
        <v>1</v>
      </c>
      <c r="K274" s="160">
        <v>1</v>
      </c>
      <c r="L274" s="158">
        <f>E274/D274</f>
        <v>0.30769230769230771</v>
      </c>
      <c r="M274" s="158">
        <f>(F274+(2*G274)+(3*H274)+(4*I274))/D274</f>
        <v>0.38461538461538464</v>
      </c>
      <c r="N274" s="158">
        <f>(E274+P274+Q274)/(C274-R274)</f>
        <v>0.4</v>
      </c>
      <c r="O274" s="166">
        <v>3</v>
      </c>
      <c r="P274" s="160">
        <v>2</v>
      </c>
      <c r="Q274" s="160">
        <v>0</v>
      </c>
      <c r="R274" s="161">
        <v>0</v>
      </c>
      <c r="S274" s="160">
        <v>1</v>
      </c>
    </row>
    <row r="275" spans="1:19">
      <c r="A275" s="156" t="s">
        <v>1021</v>
      </c>
      <c r="B275" s="160">
        <v>2</v>
      </c>
      <c r="C275" s="160">
        <v>4</v>
      </c>
      <c r="D275" s="160">
        <v>4</v>
      </c>
      <c r="E275" s="160">
        <v>1</v>
      </c>
      <c r="F275" s="160">
        <v>1</v>
      </c>
      <c r="G275" s="160">
        <v>0</v>
      </c>
      <c r="H275" s="160">
        <v>0</v>
      </c>
      <c r="I275" s="160">
        <v>0</v>
      </c>
      <c r="J275" s="160">
        <v>0</v>
      </c>
      <c r="K275" s="160">
        <v>0</v>
      </c>
      <c r="L275" s="158">
        <f>E275/D275</f>
        <v>0.25</v>
      </c>
      <c r="M275" s="158">
        <f>(F275+(2*G275)+(3*H275)+(4*I275))/D275</f>
        <v>0.25</v>
      </c>
      <c r="N275" s="158">
        <f>(E275+P275+Q275)/(C275-R275)</f>
        <v>0.25</v>
      </c>
      <c r="O275" s="160">
        <v>2</v>
      </c>
      <c r="P275" s="160">
        <v>0</v>
      </c>
      <c r="Q275" s="161">
        <v>0</v>
      </c>
      <c r="R275" s="160">
        <v>0</v>
      </c>
      <c r="S275" s="161">
        <v>0</v>
      </c>
    </row>
    <row r="276" spans="1:19">
      <c r="A276" s="159" t="s">
        <v>290</v>
      </c>
      <c r="B276" s="160">
        <v>25</v>
      </c>
      <c r="C276" s="160">
        <v>75</v>
      </c>
      <c r="D276" s="160">
        <v>65</v>
      </c>
      <c r="E276" s="160">
        <v>17</v>
      </c>
      <c r="F276" s="160">
        <v>14</v>
      </c>
      <c r="G276" s="160">
        <v>3</v>
      </c>
      <c r="H276" s="160">
        <v>0</v>
      </c>
      <c r="I276" s="160">
        <v>0</v>
      </c>
      <c r="J276" s="160">
        <v>13</v>
      </c>
      <c r="K276" s="160">
        <v>9</v>
      </c>
      <c r="L276" s="158">
        <f>E276/D276</f>
        <v>0.26153846153846155</v>
      </c>
      <c r="M276" s="158">
        <f>(F276+(2*G276)+(3*H276)+(4*I276))/D276</f>
        <v>0.30769230769230771</v>
      </c>
      <c r="N276" s="158">
        <f>(E276+P276)/(C276-R276)</f>
        <v>0.34666666666666668</v>
      </c>
      <c r="O276" s="160">
        <v>14</v>
      </c>
      <c r="P276" s="160">
        <v>9</v>
      </c>
      <c r="Q276" s="161">
        <v>1</v>
      </c>
      <c r="R276" s="160">
        <v>0</v>
      </c>
      <c r="S276" s="161">
        <v>1</v>
      </c>
    </row>
    <row r="277" spans="1:19">
      <c r="A277" s="159" t="s">
        <v>352</v>
      </c>
      <c r="B277" s="160">
        <v>9</v>
      </c>
      <c r="C277" s="160">
        <v>2</v>
      </c>
      <c r="D277" s="160">
        <v>2</v>
      </c>
      <c r="E277" s="160">
        <v>0</v>
      </c>
      <c r="F277" s="160">
        <v>0</v>
      </c>
      <c r="G277" s="160">
        <v>0</v>
      </c>
      <c r="H277" s="160">
        <v>0</v>
      </c>
      <c r="I277" s="160">
        <v>0</v>
      </c>
      <c r="J277" s="160">
        <v>0</v>
      </c>
      <c r="K277" s="160">
        <v>0</v>
      </c>
      <c r="L277" s="158">
        <f>E277/D277</f>
        <v>0</v>
      </c>
      <c r="M277" s="158">
        <f>(F277+(2*G277)+(3*H277)+(4*I277))/D277</f>
        <v>0</v>
      </c>
      <c r="N277" s="158">
        <f>(E277+P277+Q277)/(C277-R277)</f>
        <v>0</v>
      </c>
      <c r="O277" s="160">
        <v>1</v>
      </c>
      <c r="P277" s="160">
        <v>0</v>
      </c>
      <c r="Q277" s="161">
        <v>0</v>
      </c>
      <c r="R277" s="160">
        <v>0</v>
      </c>
      <c r="S277" s="161">
        <v>0</v>
      </c>
    </row>
    <row r="278" spans="1:19">
      <c r="A278" s="156" t="s">
        <v>394</v>
      </c>
      <c r="B278" s="160">
        <v>281</v>
      </c>
      <c r="C278" s="161">
        <v>1089</v>
      </c>
      <c r="D278" s="160">
        <v>936</v>
      </c>
      <c r="E278" s="160">
        <v>300</v>
      </c>
      <c r="F278" s="160">
        <v>221</v>
      </c>
      <c r="G278" s="160">
        <v>49</v>
      </c>
      <c r="H278" s="160">
        <v>20</v>
      </c>
      <c r="I278" s="160">
        <v>10</v>
      </c>
      <c r="J278" s="160">
        <v>195</v>
      </c>
      <c r="K278" s="160">
        <v>170</v>
      </c>
      <c r="L278" s="158">
        <f>E278/D278</f>
        <v>0.32051282051282054</v>
      </c>
      <c r="M278" s="158">
        <f>(F278+(2*G278)+(3*H278)+(4*I278))/D278</f>
        <v>0.44764957264957267</v>
      </c>
      <c r="N278" s="158">
        <f>(E278+P278+Q278)/(C278-R278)</f>
        <v>0.40225563909774437</v>
      </c>
      <c r="O278" s="166">
        <v>165</v>
      </c>
      <c r="P278" s="160">
        <v>116</v>
      </c>
      <c r="Q278" s="160">
        <v>12</v>
      </c>
      <c r="R278" s="161">
        <v>25</v>
      </c>
      <c r="S278" s="160">
        <v>92</v>
      </c>
    </row>
    <row r="279" spans="1:19">
      <c r="A279" s="156" t="s">
        <v>1023</v>
      </c>
      <c r="B279" s="160">
        <v>3</v>
      </c>
      <c r="C279" s="160">
        <v>10</v>
      </c>
      <c r="D279" s="160">
        <v>8</v>
      </c>
      <c r="E279" s="160">
        <v>2</v>
      </c>
      <c r="F279" s="160">
        <v>2</v>
      </c>
      <c r="G279" s="160">
        <v>0</v>
      </c>
      <c r="H279" s="160">
        <v>0</v>
      </c>
      <c r="I279" s="160">
        <v>0</v>
      </c>
      <c r="J279" s="160">
        <v>3</v>
      </c>
      <c r="K279" s="160">
        <v>1</v>
      </c>
      <c r="L279" s="158">
        <f>E279/D279</f>
        <v>0.25</v>
      </c>
      <c r="M279" s="158">
        <f>(F279+(2*G279)+(3*H279)+(4*I279))/D279</f>
        <v>0.25</v>
      </c>
      <c r="N279" s="158">
        <f>(E279+P279+Q279)/(C279-R279)</f>
        <v>0.4</v>
      </c>
      <c r="O279" s="160">
        <v>2</v>
      </c>
      <c r="P279" s="160">
        <v>2</v>
      </c>
      <c r="Q279" s="161">
        <v>0</v>
      </c>
      <c r="R279" s="160">
        <v>0</v>
      </c>
      <c r="S279" s="161">
        <v>0</v>
      </c>
    </row>
    <row r="280" spans="1:19">
      <c r="A280" s="159" t="s">
        <v>343</v>
      </c>
      <c r="B280" s="160">
        <v>1</v>
      </c>
      <c r="C280" s="160">
        <v>1</v>
      </c>
      <c r="D280" s="160">
        <v>1</v>
      </c>
      <c r="E280" s="160">
        <v>0</v>
      </c>
      <c r="F280" s="160">
        <v>0</v>
      </c>
      <c r="G280" s="160">
        <v>0</v>
      </c>
      <c r="H280" s="160">
        <v>0</v>
      </c>
      <c r="I280" s="160">
        <v>0</v>
      </c>
      <c r="J280" s="160">
        <v>0</v>
      </c>
      <c r="K280" s="160">
        <v>0</v>
      </c>
      <c r="L280" s="158">
        <f>E280/D280</f>
        <v>0</v>
      </c>
      <c r="M280" s="158">
        <f>(F280+(2*G280)+(3*H280)+(4*I280))/D280</f>
        <v>0</v>
      </c>
      <c r="N280" s="158">
        <v>0</v>
      </c>
      <c r="O280" s="160">
        <v>1</v>
      </c>
      <c r="P280" s="160">
        <v>0</v>
      </c>
      <c r="Q280" s="161" t="s">
        <v>125</v>
      </c>
      <c r="R280" s="160">
        <v>0</v>
      </c>
      <c r="S280" s="161" t="s">
        <v>125</v>
      </c>
    </row>
    <row r="281" spans="1:19">
      <c r="A281" s="156" t="s">
        <v>1022</v>
      </c>
      <c r="B281" s="160">
        <v>22</v>
      </c>
      <c r="C281" s="160">
        <v>82</v>
      </c>
      <c r="D281" s="160">
        <v>72</v>
      </c>
      <c r="E281" s="160">
        <v>15</v>
      </c>
      <c r="F281" s="160">
        <v>13</v>
      </c>
      <c r="G281" s="160">
        <v>2</v>
      </c>
      <c r="H281" s="160">
        <v>0</v>
      </c>
      <c r="I281" s="160">
        <v>0</v>
      </c>
      <c r="J281" s="160">
        <v>14</v>
      </c>
      <c r="K281" s="160">
        <v>6</v>
      </c>
      <c r="L281" s="158">
        <f>E281/D281</f>
        <v>0.20833333333333334</v>
      </c>
      <c r="M281" s="158">
        <f>(F281+(2*G281)+(3*H281)+(4*I281))/D281</f>
        <v>0.2361111111111111</v>
      </c>
      <c r="N281" s="158">
        <f>(E281+P281+Q281)/(C281-R281)</f>
        <v>0.3048780487804878</v>
      </c>
      <c r="O281" s="160">
        <v>18</v>
      </c>
      <c r="P281" s="160">
        <v>6</v>
      </c>
      <c r="Q281" s="161">
        <v>4</v>
      </c>
      <c r="R281" s="160">
        <v>0</v>
      </c>
      <c r="S281" s="161">
        <v>8</v>
      </c>
    </row>
    <row r="282" spans="1:19">
      <c r="A282" s="159" t="s">
        <v>220</v>
      </c>
      <c r="B282" s="160">
        <v>9</v>
      </c>
      <c r="C282" s="161">
        <v>24</v>
      </c>
      <c r="D282" s="160">
        <v>16</v>
      </c>
      <c r="E282" s="160">
        <v>5</v>
      </c>
      <c r="F282" s="160">
        <v>4</v>
      </c>
      <c r="G282" s="160">
        <v>1</v>
      </c>
      <c r="H282" s="160">
        <v>0</v>
      </c>
      <c r="I282" s="160">
        <v>0</v>
      </c>
      <c r="J282" s="160">
        <v>2</v>
      </c>
      <c r="K282" s="160">
        <v>1</v>
      </c>
      <c r="L282" s="158">
        <f>E282/D282</f>
        <v>0.3125</v>
      </c>
      <c r="M282" s="158">
        <f>(F282+(2*G282)+(3*H282)+(4*I282))/D282</f>
        <v>0.375</v>
      </c>
      <c r="N282" s="158">
        <f>(E282+P282+Q282)/(C282-R282)</f>
        <v>0.45833333333333331</v>
      </c>
      <c r="O282" s="160">
        <v>9</v>
      </c>
      <c r="P282" s="160">
        <v>6</v>
      </c>
      <c r="Q282" s="160">
        <v>0</v>
      </c>
      <c r="R282" s="161">
        <v>0</v>
      </c>
      <c r="S282" s="160">
        <v>0</v>
      </c>
    </row>
    <row r="283" spans="1:19">
      <c r="A283" s="159" t="s">
        <v>218</v>
      </c>
      <c r="B283" s="160">
        <v>18</v>
      </c>
      <c r="C283" s="161">
        <v>44</v>
      </c>
      <c r="D283" s="160">
        <v>35</v>
      </c>
      <c r="E283" s="160">
        <v>7</v>
      </c>
      <c r="F283" s="160">
        <v>6</v>
      </c>
      <c r="G283" s="160">
        <v>1</v>
      </c>
      <c r="H283" s="160">
        <v>0</v>
      </c>
      <c r="I283" s="160">
        <v>0</v>
      </c>
      <c r="J283" s="160">
        <v>5</v>
      </c>
      <c r="K283" s="160">
        <v>5</v>
      </c>
      <c r="L283" s="158">
        <f>E283/D283</f>
        <v>0.2</v>
      </c>
      <c r="M283" s="158">
        <f>(F283+(2*G283)+(3*H283)+(4*I283))/D283</f>
        <v>0.22857142857142856</v>
      </c>
      <c r="N283" s="158">
        <f>(E283+P283+Q283)/(C283-R283)</f>
        <v>0.36363636363636365</v>
      </c>
      <c r="O283" s="160">
        <v>11</v>
      </c>
      <c r="P283" s="160">
        <v>8</v>
      </c>
      <c r="Q283" s="160">
        <v>1</v>
      </c>
      <c r="R283" s="161">
        <v>0</v>
      </c>
      <c r="S283" s="160">
        <v>0</v>
      </c>
    </row>
    <row r="284" spans="1:19">
      <c r="A284" s="159" t="s">
        <v>255</v>
      </c>
      <c r="B284" s="160">
        <v>66</v>
      </c>
      <c r="C284" s="160">
        <v>196</v>
      </c>
      <c r="D284" s="160">
        <v>174</v>
      </c>
      <c r="E284" s="160">
        <v>64</v>
      </c>
      <c r="F284" s="160">
        <v>32</v>
      </c>
      <c r="G284" s="160">
        <v>14</v>
      </c>
      <c r="H284" s="160">
        <v>0</v>
      </c>
      <c r="I284" s="160">
        <v>18</v>
      </c>
      <c r="J284" s="160">
        <v>45</v>
      </c>
      <c r="K284" s="160">
        <v>56</v>
      </c>
      <c r="L284" s="158">
        <f>E284/D284</f>
        <v>0.36781609195402298</v>
      </c>
      <c r="M284" s="158">
        <f>(F284+(2*G284)+(3*H284)+(4*I284))/D284</f>
        <v>0.75862068965517238</v>
      </c>
      <c r="N284" s="158">
        <f>(E284+P284)/(C284-R284)</f>
        <v>0.43877551020408162</v>
      </c>
      <c r="O284" s="160">
        <v>31</v>
      </c>
      <c r="P284" s="160">
        <v>22</v>
      </c>
      <c r="Q284" s="161" t="s">
        <v>125</v>
      </c>
      <c r="R284" s="160">
        <v>0</v>
      </c>
      <c r="S284" s="161" t="s">
        <v>125</v>
      </c>
    </row>
    <row r="285" spans="1:19">
      <c r="A285" s="156" t="s">
        <v>216</v>
      </c>
      <c r="B285" s="160">
        <v>45</v>
      </c>
      <c r="C285" s="161">
        <v>112</v>
      </c>
      <c r="D285" s="160">
        <v>94</v>
      </c>
      <c r="E285" s="160">
        <v>21</v>
      </c>
      <c r="F285" s="160">
        <v>20</v>
      </c>
      <c r="G285" s="160">
        <v>1</v>
      </c>
      <c r="H285" s="160">
        <v>0</v>
      </c>
      <c r="I285" s="160">
        <v>0</v>
      </c>
      <c r="J285" s="160">
        <v>19</v>
      </c>
      <c r="K285" s="160">
        <v>9</v>
      </c>
      <c r="L285" s="158">
        <f>E285/D285</f>
        <v>0.22340425531914893</v>
      </c>
      <c r="M285" s="158">
        <f>(F285+(2*G285)+(3*H285)+(4*I285))/D285</f>
        <v>0.23404255319148937</v>
      </c>
      <c r="N285" s="158">
        <f>(E285+P285+Q285)/(C285-R285)</f>
        <v>0.30275229357798167</v>
      </c>
      <c r="O285" s="160">
        <v>18</v>
      </c>
      <c r="P285" s="160">
        <v>10</v>
      </c>
      <c r="Q285" s="160">
        <v>2</v>
      </c>
      <c r="R285" s="161">
        <v>3</v>
      </c>
      <c r="S285" s="160">
        <v>3</v>
      </c>
    </row>
    <row r="286" spans="1:19">
      <c r="A286" s="159" t="s">
        <v>223</v>
      </c>
      <c r="B286" s="160">
        <v>3</v>
      </c>
      <c r="C286" s="161">
        <v>3</v>
      </c>
      <c r="D286" s="160">
        <v>3</v>
      </c>
      <c r="E286" s="160">
        <v>2</v>
      </c>
      <c r="F286" s="160">
        <v>2</v>
      </c>
      <c r="G286" s="160">
        <v>0</v>
      </c>
      <c r="H286" s="160">
        <v>0</v>
      </c>
      <c r="I286" s="160">
        <v>0</v>
      </c>
      <c r="J286" s="160">
        <v>0</v>
      </c>
      <c r="K286" s="160">
        <v>0</v>
      </c>
      <c r="L286" s="158">
        <f>E286/D286</f>
        <v>0.66666666666666663</v>
      </c>
      <c r="M286" s="158">
        <f>(F286+(2*G286)+(3*H286)+(4*I286))/D286</f>
        <v>0.66666666666666663</v>
      </c>
      <c r="N286" s="158">
        <f>(E286+P286+Q286)/(C286-R286)</f>
        <v>0.66666666666666663</v>
      </c>
      <c r="O286" s="166">
        <v>0</v>
      </c>
      <c r="P286" s="160">
        <v>0</v>
      </c>
      <c r="Q286" s="160">
        <v>0</v>
      </c>
      <c r="R286" s="161">
        <v>0</v>
      </c>
      <c r="S286" s="160">
        <v>0</v>
      </c>
    </row>
    <row r="287" spans="1:19">
      <c r="A287" s="159" t="s">
        <v>338</v>
      </c>
      <c r="B287" s="160">
        <v>4</v>
      </c>
      <c r="C287" s="160">
        <v>2</v>
      </c>
      <c r="D287" s="160">
        <v>1</v>
      </c>
      <c r="E287" s="160">
        <v>0</v>
      </c>
      <c r="F287" s="160">
        <v>0</v>
      </c>
      <c r="G287" s="160">
        <v>0</v>
      </c>
      <c r="H287" s="160">
        <v>0</v>
      </c>
      <c r="I287" s="160">
        <v>0</v>
      </c>
      <c r="J287" s="160">
        <v>1</v>
      </c>
      <c r="K287" s="160">
        <v>0</v>
      </c>
      <c r="L287" s="158">
        <f>E287/D287</f>
        <v>0</v>
      </c>
      <c r="M287" s="158">
        <f>(F287+(2*G287)+(3*H287)+(4*I287))/D287</f>
        <v>0</v>
      </c>
      <c r="N287" s="158">
        <v>0</v>
      </c>
      <c r="O287" s="160">
        <v>0</v>
      </c>
      <c r="P287" s="160">
        <v>1</v>
      </c>
      <c r="Q287" s="161" t="s">
        <v>125</v>
      </c>
      <c r="R287" s="160">
        <v>0</v>
      </c>
      <c r="S287" s="161" t="s">
        <v>125</v>
      </c>
    </row>
    <row r="288" spans="1:19">
      <c r="A288" s="159" t="s">
        <v>327</v>
      </c>
      <c r="B288" s="160">
        <v>2</v>
      </c>
      <c r="C288" s="160">
        <v>1</v>
      </c>
      <c r="D288" s="160">
        <v>1</v>
      </c>
      <c r="E288" s="160">
        <v>1</v>
      </c>
      <c r="F288" s="160">
        <v>1</v>
      </c>
      <c r="G288" s="160">
        <v>0</v>
      </c>
      <c r="H288" s="160">
        <v>0</v>
      </c>
      <c r="I288" s="160">
        <v>0</v>
      </c>
      <c r="J288" s="160">
        <v>0</v>
      </c>
      <c r="K288" s="160">
        <v>0</v>
      </c>
      <c r="L288" s="158">
        <f>E288/D288</f>
        <v>1</v>
      </c>
      <c r="M288" s="158">
        <f>(F288+(2*G288)+(3*H288)+(4*I288))/D288</f>
        <v>1</v>
      </c>
      <c r="N288" s="158">
        <f>(E288+P288+Q288)/(C288-R288)</f>
        <v>1</v>
      </c>
      <c r="O288" s="160">
        <v>0</v>
      </c>
      <c r="P288" s="160">
        <v>0</v>
      </c>
      <c r="Q288" s="161">
        <v>0</v>
      </c>
      <c r="R288" s="160">
        <v>0</v>
      </c>
      <c r="S288" s="161">
        <v>0</v>
      </c>
    </row>
    <row r="289" spans="1:20">
      <c r="A289" s="156" t="s">
        <v>533</v>
      </c>
      <c r="B289" s="160">
        <v>15</v>
      </c>
      <c r="C289" s="160">
        <v>35</v>
      </c>
      <c r="D289" s="160">
        <v>31</v>
      </c>
      <c r="E289" s="160">
        <v>7</v>
      </c>
      <c r="F289" s="160">
        <v>6</v>
      </c>
      <c r="G289" s="160">
        <v>1</v>
      </c>
      <c r="H289" s="160">
        <v>0</v>
      </c>
      <c r="I289" s="160">
        <v>0</v>
      </c>
      <c r="J289" s="160">
        <v>2</v>
      </c>
      <c r="K289" s="160">
        <v>2</v>
      </c>
      <c r="L289" s="158">
        <f>E289/D289</f>
        <v>0.22580645161290322</v>
      </c>
      <c r="M289" s="158">
        <f>(F289+(2*G289)+(3*H289)+(4*I289))/D289</f>
        <v>0.25806451612903225</v>
      </c>
      <c r="N289" s="158">
        <f>(E289+P289+Q289)/(C289-R289)</f>
        <v>0.29411764705882354</v>
      </c>
      <c r="O289" s="160">
        <v>3</v>
      </c>
      <c r="P289" s="160">
        <v>3</v>
      </c>
      <c r="Q289" s="161">
        <v>0</v>
      </c>
      <c r="R289" s="160">
        <v>1</v>
      </c>
      <c r="S289" s="161">
        <v>1</v>
      </c>
    </row>
    <row r="290" spans="1:20">
      <c r="A290" s="156" t="s">
        <v>215</v>
      </c>
      <c r="B290" s="160">
        <v>100</v>
      </c>
      <c r="C290" s="161">
        <v>327</v>
      </c>
      <c r="D290" s="160">
        <v>267</v>
      </c>
      <c r="E290" s="160">
        <v>81</v>
      </c>
      <c r="F290" s="160">
        <v>58</v>
      </c>
      <c r="G290" s="160">
        <v>18</v>
      </c>
      <c r="H290" s="160">
        <v>2</v>
      </c>
      <c r="I290" s="160">
        <v>3</v>
      </c>
      <c r="J290" s="160">
        <v>53</v>
      </c>
      <c r="K290" s="160">
        <v>57</v>
      </c>
      <c r="L290" s="158">
        <f>E290/D290</f>
        <v>0.30337078651685395</v>
      </c>
      <c r="M290" s="158">
        <f>(F290+(2*G290)+(3*H290)+(4*I290))/D290</f>
        <v>0.41947565543071164</v>
      </c>
      <c r="N290" s="158">
        <f>(E290+P290+Q290)/(C290-R290)</f>
        <v>0.41692789968652039</v>
      </c>
      <c r="O290" s="160">
        <v>31</v>
      </c>
      <c r="P290" s="160">
        <v>44</v>
      </c>
      <c r="Q290" s="160">
        <v>8</v>
      </c>
      <c r="R290" s="161">
        <v>8</v>
      </c>
      <c r="S290" s="160">
        <v>4</v>
      </c>
    </row>
    <row r="291" spans="1:20">
      <c r="A291" s="156" t="s">
        <v>530</v>
      </c>
      <c r="B291" s="160">
        <v>20</v>
      </c>
      <c r="C291" s="160">
        <v>50</v>
      </c>
      <c r="D291" s="160">
        <v>49</v>
      </c>
      <c r="E291" s="160">
        <v>16</v>
      </c>
      <c r="F291" s="160">
        <v>15</v>
      </c>
      <c r="G291" s="160">
        <v>1</v>
      </c>
      <c r="H291" s="160">
        <v>0</v>
      </c>
      <c r="I291" s="160">
        <v>0</v>
      </c>
      <c r="J291" s="160">
        <v>11</v>
      </c>
      <c r="K291" s="160">
        <v>6</v>
      </c>
      <c r="L291" s="158">
        <f>E291/D291</f>
        <v>0.32653061224489793</v>
      </c>
      <c r="M291" s="158">
        <f>(F291+(2*G291)+(3*H291)+(4*I291))/D291</f>
        <v>0.34693877551020408</v>
      </c>
      <c r="N291" s="158">
        <f>(E291+P291+Q291)/(C291-R291)</f>
        <v>0.32653061224489793</v>
      </c>
      <c r="O291" s="160">
        <v>10</v>
      </c>
      <c r="P291" s="160">
        <v>0</v>
      </c>
      <c r="Q291" s="161">
        <v>0</v>
      </c>
      <c r="R291" s="160">
        <v>1</v>
      </c>
      <c r="S291" s="161">
        <v>0</v>
      </c>
    </row>
    <row r="292" spans="1:20">
      <c r="A292" s="159" t="s">
        <v>326</v>
      </c>
      <c r="B292" s="160">
        <v>3</v>
      </c>
      <c r="C292" s="160">
        <v>2</v>
      </c>
      <c r="D292" s="160">
        <v>1</v>
      </c>
      <c r="E292" s="160">
        <v>1</v>
      </c>
      <c r="F292" s="160">
        <v>1</v>
      </c>
      <c r="G292" s="160">
        <v>0</v>
      </c>
      <c r="H292" s="160">
        <v>0</v>
      </c>
      <c r="I292" s="160">
        <v>0</v>
      </c>
      <c r="J292" s="160">
        <v>0</v>
      </c>
      <c r="K292" s="160">
        <v>1</v>
      </c>
      <c r="L292" s="158">
        <f>E292/D292</f>
        <v>1</v>
      </c>
      <c r="M292" s="158">
        <f>(F292+(2*G292)+(3*H292)+(4*I292))/D292</f>
        <v>1</v>
      </c>
      <c r="N292" s="158">
        <f>(E292+P292+Q292)/(C292-R292)</f>
        <v>1</v>
      </c>
      <c r="O292" s="160">
        <v>0</v>
      </c>
      <c r="P292" s="160">
        <v>1</v>
      </c>
      <c r="Q292" s="161">
        <v>0</v>
      </c>
      <c r="R292" s="160">
        <v>0</v>
      </c>
      <c r="S292" s="161">
        <v>0</v>
      </c>
    </row>
    <row r="293" spans="1:20">
      <c r="A293" s="159" t="s">
        <v>251</v>
      </c>
      <c r="B293" s="160">
        <v>85</v>
      </c>
      <c r="C293" s="160">
        <v>296</v>
      </c>
      <c r="D293" s="160">
        <v>268</v>
      </c>
      <c r="E293" s="160">
        <v>79</v>
      </c>
      <c r="F293" s="160">
        <v>60</v>
      </c>
      <c r="G293" s="160">
        <v>16</v>
      </c>
      <c r="H293" s="160">
        <v>0</v>
      </c>
      <c r="I293" s="160">
        <v>3</v>
      </c>
      <c r="J293" s="160">
        <v>44</v>
      </c>
      <c r="K293" s="160">
        <v>29</v>
      </c>
      <c r="L293" s="158">
        <f>E293/D293</f>
        <v>0.29477611940298509</v>
      </c>
      <c r="M293" s="158">
        <f>(F293+(2*G293)+(3*H293)+(4*I293))/D293</f>
        <v>0.38805970149253732</v>
      </c>
      <c r="N293" s="158">
        <f>(E293+P293+Q293)/(C293-R293)</f>
        <v>0.34602076124567471</v>
      </c>
      <c r="O293" s="160">
        <v>50</v>
      </c>
      <c r="P293" s="160">
        <v>19</v>
      </c>
      <c r="Q293" s="161">
        <v>2</v>
      </c>
      <c r="R293" s="160">
        <v>7</v>
      </c>
      <c r="S293" s="161">
        <v>11</v>
      </c>
    </row>
    <row r="294" spans="1:20">
      <c r="A294" s="156" t="s">
        <v>946</v>
      </c>
      <c r="B294" s="160">
        <v>12</v>
      </c>
      <c r="C294" s="160">
        <v>35</v>
      </c>
      <c r="D294" s="160">
        <v>30</v>
      </c>
      <c r="E294" s="160">
        <v>12</v>
      </c>
      <c r="F294" s="160">
        <v>5</v>
      </c>
      <c r="G294" s="160">
        <v>4</v>
      </c>
      <c r="H294" s="160">
        <v>3</v>
      </c>
      <c r="I294" s="160">
        <v>0</v>
      </c>
      <c r="J294" s="160">
        <v>9</v>
      </c>
      <c r="K294" s="160">
        <v>10</v>
      </c>
      <c r="L294" s="158">
        <f>E294/D294</f>
        <v>0.4</v>
      </c>
      <c r="M294" s="158">
        <f>(F294+(2*G294)+(3*H294)+(4*I294))/D294</f>
        <v>0.73333333333333328</v>
      </c>
      <c r="N294" s="158">
        <f>(E294+P294+Q294)/(C294-R294)</f>
        <v>0.48571428571428571</v>
      </c>
      <c r="O294" s="160">
        <v>9</v>
      </c>
      <c r="P294" s="160">
        <v>5</v>
      </c>
      <c r="Q294" s="161">
        <v>0</v>
      </c>
      <c r="R294" s="160">
        <v>0</v>
      </c>
      <c r="S294" s="161">
        <v>2</v>
      </c>
    </row>
    <row r="295" spans="1:20">
      <c r="A295" s="156"/>
      <c r="B295" s="160"/>
      <c r="C295" s="160"/>
      <c r="D295" s="160"/>
      <c r="E295" s="160"/>
      <c r="F295" s="160"/>
      <c r="G295" s="160"/>
      <c r="H295" s="160"/>
      <c r="I295" s="160"/>
      <c r="J295" s="160"/>
      <c r="K295" s="160"/>
      <c r="L295" s="158"/>
      <c r="M295" s="158"/>
      <c r="N295" s="158"/>
      <c r="O295" s="160"/>
      <c r="P295" s="160"/>
      <c r="Q295" s="161"/>
      <c r="R295" s="160"/>
      <c r="S295" s="161"/>
    </row>
    <row r="296" spans="1:20">
      <c r="A296" s="159"/>
      <c r="B296" s="160"/>
      <c r="C296" s="160"/>
      <c r="D296" s="160"/>
      <c r="E296" s="160"/>
      <c r="F296" s="160"/>
      <c r="G296" s="160"/>
      <c r="H296" s="160"/>
      <c r="I296" s="160"/>
      <c r="J296" s="160"/>
      <c r="K296" s="160"/>
      <c r="L296" s="158"/>
      <c r="M296" s="158"/>
      <c r="N296" s="158"/>
      <c r="O296" s="160"/>
      <c r="P296" s="160"/>
      <c r="Q296" s="161"/>
      <c r="R296" s="160"/>
      <c r="S296" s="161"/>
    </row>
    <row r="297" spans="1:20" s="109" customFormat="1">
      <c r="A297" s="156" t="s">
        <v>45</v>
      </c>
      <c r="B297" s="164"/>
      <c r="C297" s="164">
        <f t="shared" ref="C297:K297" si="0">SUM(C4:C294)</f>
        <v>42075</v>
      </c>
      <c r="D297" s="164">
        <f t="shared" si="0"/>
        <v>35759</v>
      </c>
      <c r="E297" s="164">
        <f t="shared" si="0"/>
        <v>10514</v>
      </c>
      <c r="F297" s="164">
        <f t="shared" si="0"/>
        <v>8024</v>
      </c>
      <c r="G297" s="164">
        <f t="shared" si="0"/>
        <v>1835</v>
      </c>
      <c r="H297" s="164">
        <f t="shared" si="0"/>
        <v>251</v>
      </c>
      <c r="I297" s="164">
        <f t="shared" si="0"/>
        <v>387</v>
      </c>
      <c r="J297" s="164">
        <f t="shared" si="0"/>
        <v>6912</v>
      </c>
      <c r="K297" s="164">
        <f t="shared" si="0"/>
        <v>5802</v>
      </c>
      <c r="L297" s="165">
        <f>E297/D297</f>
        <v>0.29402388209961128</v>
      </c>
      <c r="M297" s="165">
        <f>(F297+(2*G297)+(3*H297)+(4*I297))/D297</f>
        <v>0.39137000475404793</v>
      </c>
      <c r="N297" s="165">
        <f>(E297+P297+Q297)/(C297-R297)</f>
        <v>0.39035396297823821</v>
      </c>
      <c r="O297" s="164">
        <f>SUM(O4:O294)</f>
        <v>6268</v>
      </c>
      <c r="P297" s="164">
        <f>SUM(P4:P294)</f>
        <v>4800</v>
      </c>
      <c r="Q297" s="164">
        <f>SUM(Q4:Q294)</f>
        <v>776</v>
      </c>
      <c r="R297" s="164">
        <f>SUM(R4:R294)</f>
        <v>856</v>
      </c>
      <c r="S297" s="164">
        <f>SUM(S4:S294)</f>
        <v>1206</v>
      </c>
    </row>
    <row r="298" spans="1:20">
      <c r="C298" s="3" t="s">
        <v>51</v>
      </c>
      <c r="D298" s="74" t="s">
        <v>52</v>
      </c>
      <c r="G298" s="3" t="s">
        <v>53</v>
      </c>
      <c r="H298" s="74" t="s">
        <v>54</v>
      </c>
      <c r="J298" s="3" t="s">
        <v>55</v>
      </c>
      <c r="K298" s="74" t="s">
        <v>56</v>
      </c>
      <c r="N298" s="3" t="s">
        <v>57</v>
      </c>
      <c r="O298" s="74" t="s">
        <v>58</v>
      </c>
      <c r="R298" s="3" t="s">
        <v>69</v>
      </c>
      <c r="S298" s="74" t="s">
        <v>70</v>
      </c>
      <c r="T298" s="75"/>
    </row>
    <row r="299" spans="1:20">
      <c r="C299" s="3" t="s">
        <v>61</v>
      </c>
      <c r="D299" s="74" t="s">
        <v>62</v>
      </c>
      <c r="G299" s="3" t="s">
        <v>63</v>
      </c>
      <c r="H299" s="74" t="s">
        <v>64</v>
      </c>
      <c r="J299" s="3" t="s">
        <v>65</v>
      </c>
      <c r="K299" s="74" t="s">
        <v>66</v>
      </c>
      <c r="N299" s="3" t="s">
        <v>67</v>
      </c>
      <c r="O299" s="74" t="s">
        <v>68</v>
      </c>
      <c r="R299" s="3" t="s">
        <v>77</v>
      </c>
      <c r="S299" s="74" t="s">
        <v>78</v>
      </c>
    </row>
    <row r="300" spans="1:20">
      <c r="C300" s="3" t="s">
        <v>71</v>
      </c>
      <c r="D300" s="74" t="s">
        <v>72</v>
      </c>
      <c r="G300" s="3" t="s">
        <v>73</v>
      </c>
      <c r="H300" s="74" t="s">
        <v>74</v>
      </c>
      <c r="J300" s="3" t="s">
        <v>75</v>
      </c>
      <c r="K300" s="74" t="s">
        <v>76</v>
      </c>
      <c r="N300" s="3" t="s">
        <v>96</v>
      </c>
      <c r="O300" s="74" t="s">
        <v>97</v>
      </c>
      <c r="R300" s="3" t="s">
        <v>85</v>
      </c>
      <c r="S300" s="74" t="s">
        <v>86</v>
      </c>
    </row>
    <row r="301" spans="1:20">
      <c r="C301" s="3" t="s">
        <v>79</v>
      </c>
      <c r="D301" s="74" t="s">
        <v>80</v>
      </c>
      <c r="G301" s="3" t="s">
        <v>81</v>
      </c>
      <c r="H301" s="74" t="s">
        <v>82</v>
      </c>
      <c r="J301" s="3" t="s">
        <v>83</v>
      </c>
      <c r="K301" s="74" t="s">
        <v>84</v>
      </c>
      <c r="N301" s="3" t="s">
        <v>92</v>
      </c>
      <c r="O301" s="74" t="s">
        <v>93</v>
      </c>
      <c r="R301" s="3" t="s">
        <v>94</v>
      </c>
      <c r="S301" s="74" t="s">
        <v>95</v>
      </c>
    </row>
    <row r="302" spans="1:20" ht="13.5" customHeight="1">
      <c r="C302" s="3" t="s">
        <v>87</v>
      </c>
      <c r="D302" s="74" t="s">
        <v>3</v>
      </c>
      <c r="G302" s="3" t="s">
        <v>88</v>
      </c>
      <c r="H302" s="74" t="s">
        <v>89</v>
      </c>
      <c r="J302" s="3" t="s">
        <v>90</v>
      </c>
      <c r="K302" s="74" t="s">
        <v>91</v>
      </c>
      <c r="N302" s="3" t="s">
        <v>59</v>
      </c>
      <c r="O302" s="74" t="s">
        <v>60</v>
      </c>
      <c r="R302" s="3" t="s">
        <v>137</v>
      </c>
      <c r="S302" s="77" t="s">
        <v>136</v>
      </c>
    </row>
  </sheetData>
  <autoFilter ref="A3:S294" xr:uid="{00000000-0009-0000-0000-000000000000}">
    <sortState xmlns:xlrd2="http://schemas.microsoft.com/office/spreadsheetml/2017/richdata2" ref="A4:S294">
      <sortCondition ref="A3:A294"/>
    </sortState>
  </autoFilter>
  <sortState xmlns:xlrd2="http://schemas.microsoft.com/office/spreadsheetml/2017/richdata2" ref="A4:S192">
    <sortCondition ref="A4:A192"/>
  </sortState>
  <mergeCells count="1">
    <mergeCell ref="A1:X1"/>
  </mergeCells>
  <phoneticPr fontId="0" type="noConversion"/>
  <printOptions horizontalCentered="1"/>
  <pageMargins left="0.25" right="0.25" top="0.5" bottom="0.5" header="0.5" footer="0.5"/>
  <pageSetup scale="56" fitToHeight="2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B53"/>
  <sheetViews>
    <sheetView workbookViewId="0">
      <selection activeCell="P23" sqref="P23"/>
    </sheetView>
  </sheetViews>
  <sheetFormatPr defaultColWidth="9.109375" defaultRowHeight="13.2"/>
  <cols>
    <col min="1" max="1" width="7" customWidth="1"/>
    <col min="2" max="2" width="18" customWidth="1"/>
    <col min="3" max="28" width="7" customWidth="1"/>
  </cols>
  <sheetData>
    <row r="2" spans="1:28" ht="23.4">
      <c r="C2" s="199" t="s">
        <v>611</v>
      </c>
    </row>
    <row r="4" spans="1:28" ht="14.4">
      <c r="A4" s="200" t="s">
        <v>564</v>
      </c>
      <c r="B4" s="200" t="s">
        <v>0</v>
      </c>
      <c r="C4" s="200" t="s">
        <v>399</v>
      </c>
      <c r="D4" s="200" t="s">
        <v>18</v>
      </c>
      <c r="E4" s="200" t="s">
        <v>400</v>
      </c>
      <c r="F4" s="200" t="s">
        <v>17</v>
      </c>
      <c r="G4" s="200" t="s">
        <v>47</v>
      </c>
      <c r="H4" s="200" t="s">
        <v>5</v>
      </c>
      <c r="I4" s="200" t="s">
        <v>6</v>
      </c>
      <c r="J4" s="200" t="s">
        <v>7</v>
      </c>
      <c r="K4" s="200" t="s">
        <v>8</v>
      </c>
      <c r="L4" s="200" t="s">
        <v>48</v>
      </c>
      <c r="M4" s="200" t="s">
        <v>402</v>
      </c>
      <c r="N4" s="200" t="s">
        <v>10</v>
      </c>
      <c r="O4" s="200" t="s">
        <v>565</v>
      </c>
      <c r="P4" s="200" t="s">
        <v>566</v>
      </c>
      <c r="Q4" s="200" t="s">
        <v>16</v>
      </c>
      <c r="R4" s="200" t="s">
        <v>11</v>
      </c>
      <c r="S4" s="200" t="s">
        <v>14</v>
      </c>
      <c r="T4" s="200" t="s">
        <v>567</v>
      </c>
      <c r="U4" s="200" t="s">
        <v>568</v>
      </c>
      <c r="V4" s="200" t="s">
        <v>569</v>
      </c>
      <c r="W4" s="200" t="s">
        <v>570</v>
      </c>
      <c r="X4" s="200" t="s">
        <v>12</v>
      </c>
      <c r="Y4" s="200" t="s">
        <v>571</v>
      </c>
      <c r="Z4" s="200" t="s">
        <v>572</v>
      </c>
      <c r="AA4" s="200" t="s">
        <v>573</v>
      </c>
      <c r="AB4" s="200" t="s">
        <v>574</v>
      </c>
    </row>
    <row r="5" spans="1:28">
      <c r="A5" s="201">
        <v>2</v>
      </c>
      <c r="B5" s="202" t="s">
        <v>473</v>
      </c>
      <c r="C5" s="201">
        <v>27</v>
      </c>
      <c r="D5" s="201">
        <v>103</v>
      </c>
      <c r="E5" s="201">
        <v>87</v>
      </c>
      <c r="F5" s="201">
        <v>13</v>
      </c>
      <c r="G5" s="201">
        <v>32</v>
      </c>
      <c r="H5" s="201">
        <v>29</v>
      </c>
      <c r="I5" s="201">
        <v>3</v>
      </c>
      <c r="J5" s="201">
        <v>0</v>
      </c>
      <c r="K5" s="201">
        <v>0</v>
      </c>
      <c r="L5" s="201">
        <v>9</v>
      </c>
      <c r="M5" s="203">
        <v>0.36799999999999999</v>
      </c>
      <c r="N5" s="201">
        <v>6</v>
      </c>
      <c r="O5" s="201">
        <v>2</v>
      </c>
      <c r="P5" s="201">
        <v>3</v>
      </c>
      <c r="Q5" s="201">
        <v>5</v>
      </c>
      <c r="R5" s="201">
        <v>6</v>
      </c>
      <c r="S5" s="201">
        <v>13</v>
      </c>
      <c r="T5" s="201">
        <v>1</v>
      </c>
      <c r="U5" s="201">
        <v>1</v>
      </c>
      <c r="V5" s="201">
        <v>3</v>
      </c>
      <c r="W5" s="201">
        <v>1</v>
      </c>
      <c r="X5" s="201">
        <v>4</v>
      </c>
      <c r="Y5" s="203">
        <v>0.44</v>
      </c>
      <c r="Z5" s="203">
        <v>0.46</v>
      </c>
      <c r="AA5" s="203">
        <v>0.40200000000000002</v>
      </c>
      <c r="AB5" s="203">
        <v>0.84199999999999997</v>
      </c>
    </row>
    <row r="6" spans="1:28">
      <c r="A6" s="201">
        <v>3</v>
      </c>
      <c r="B6" s="202" t="s">
        <v>575</v>
      </c>
      <c r="C6" s="201">
        <v>33</v>
      </c>
      <c r="D6" s="201">
        <v>92</v>
      </c>
      <c r="E6" s="201">
        <v>79</v>
      </c>
      <c r="F6" s="201">
        <v>12</v>
      </c>
      <c r="G6" s="201">
        <v>22</v>
      </c>
      <c r="H6" s="201">
        <v>21</v>
      </c>
      <c r="I6" s="201">
        <v>1</v>
      </c>
      <c r="J6" s="201">
        <v>0</v>
      </c>
      <c r="K6" s="201">
        <v>0</v>
      </c>
      <c r="L6" s="201">
        <v>8</v>
      </c>
      <c r="M6" s="203">
        <v>0.27800000000000002</v>
      </c>
      <c r="N6" s="201">
        <v>8</v>
      </c>
      <c r="O6" s="201">
        <v>3</v>
      </c>
      <c r="P6" s="201">
        <v>12</v>
      </c>
      <c r="Q6" s="201">
        <v>15</v>
      </c>
      <c r="R6" s="201">
        <v>0</v>
      </c>
      <c r="S6" s="201">
        <v>7</v>
      </c>
      <c r="T6" s="201">
        <v>2</v>
      </c>
      <c r="U6" s="201">
        <v>1</v>
      </c>
      <c r="V6" s="201">
        <v>3</v>
      </c>
      <c r="W6" s="201">
        <v>2</v>
      </c>
      <c r="X6" s="201">
        <v>5</v>
      </c>
      <c r="Y6" s="203">
        <v>0.33700000000000002</v>
      </c>
      <c r="Z6" s="203">
        <v>0.36</v>
      </c>
      <c r="AA6" s="203">
        <v>0.29099999999999998</v>
      </c>
      <c r="AB6" s="203">
        <v>0.628</v>
      </c>
    </row>
    <row r="7" spans="1:28">
      <c r="A7" s="201">
        <v>4</v>
      </c>
      <c r="B7" s="202" t="s">
        <v>576</v>
      </c>
      <c r="C7" s="201">
        <v>3</v>
      </c>
      <c r="D7" s="201">
        <v>8</v>
      </c>
      <c r="E7" s="201">
        <v>8</v>
      </c>
      <c r="F7" s="201">
        <v>0</v>
      </c>
      <c r="G7" s="201">
        <v>1</v>
      </c>
      <c r="H7" s="201">
        <v>1</v>
      </c>
      <c r="I7" s="201">
        <v>0</v>
      </c>
      <c r="J7" s="201">
        <v>0</v>
      </c>
      <c r="K7" s="201">
        <v>0</v>
      </c>
      <c r="L7" s="201">
        <v>0</v>
      </c>
      <c r="M7" s="203">
        <v>0.125</v>
      </c>
      <c r="N7" s="201">
        <v>0</v>
      </c>
      <c r="O7" s="201">
        <v>0</v>
      </c>
      <c r="P7" s="201">
        <v>2</v>
      </c>
      <c r="Q7" s="201">
        <v>2</v>
      </c>
      <c r="R7" s="201">
        <v>0</v>
      </c>
      <c r="S7" s="201">
        <v>0</v>
      </c>
      <c r="T7" s="201">
        <v>0</v>
      </c>
      <c r="U7" s="201">
        <v>0</v>
      </c>
      <c r="V7" s="201">
        <v>0</v>
      </c>
      <c r="W7" s="201">
        <v>0</v>
      </c>
      <c r="X7" s="201">
        <v>0</v>
      </c>
      <c r="Y7" s="203">
        <v>0.125</v>
      </c>
      <c r="Z7" s="203">
        <v>0.125</v>
      </c>
      <c r="AA7" s="203">
        <v>0.125</v>
      </c>
      <c r="AB7" s="203">
        <v>0.25</v>
      </c>
    </row>
    <row r="8" spans="1:28">
      <c r="A8" s="201">
        <v>5</v>
      </c>
      <c r="B8" s="202" t="s">
        <v>29</v>
      </c>
      <c r="C8" s="201">
        <v>16</v>
      </c>
      <c r="D8" s="201">
        <v>59</v>
      </c>
      <c r="E8" s="201">
        <v>48</v>
      </c>
      <c r="F8" s="201">
        <v>9</v>
      </c>
      <c r="G8" s="201">
        <v>14</v>
      </c>
      <c r="H8" s="201">
        <v>11</v>
      </c>
      <c r="I8" s="201">
        <v>2</v>
      </c>
      <c r="J8" s="201">
        <v>0</v>
      </c>
      <c r="K8" s="201">
        <v>1</v>
      </c>
      <c r="L8" s="201">
        <v>11</v>
      </c>
      <c r="M8" s="203">
        <v>0.29199999999999998</v>
      </c>
      <c r="N8" s="201">
        <v>8</v>
      </c>
      <c r="O8" s="201">
        <v>2</v>
      </c>
      <c r="P8" s="201">
        <v>5</v>
      </c>
      <c r="Q8" s="201">
        <v>7</v>
      </c>
      <c r="R8" s="201">
        <v>2</v>
      </c>
      <c r="S8" s="201">
        <v>0</v>
      </c>
      <c r="T8" s="201">
        <v>0</v>
      </c>
      <c r="U8" s="201">
        <v>0</v>
      </c>
      <c r="V8" s="201">
        <v>1</v>
      </c>
      <c r="W8" s="201">
        <v>0</v>
      </c>
      <c r="X8" s="201">
        <v>1</v>
      </c>
      <c r="Y8" s="203">
        <v>0.41399999999999998</v>
      </c>
      <c r="Z8" s="203">
        <v>0.43099999999999999</v>
      </c>
      <c r="AA8" s="203">
        <v>0.39600000000000002</v>
      </c>
      <c r="AB8" s="203">
        <v>0.81</v>
      </c>
    </row>
    <row r="9" spans="1:28">
      <c r="A9" s="201">
        <v>6</v>
      </c>
      <c r="B9" s="202" t="s">
        <v>577</v>
      </c>
      <c r="C9" s="201">
        <v>28</v>
      </c>
      <c r="D9" s="201">
        <v>94</v>
      </c>
      <c r="E9" s="201">
        <v>83</v>
      </c>
      <c r="F9" s="201">
        <v>10</v>
      </c>
      <c r="G9" s="201">
        <v>23</v>
      </c>
      <c r="H9" s="201">
        <v>18</v>
      </c>
      <c r="I9" s="201">
        <v>4</v>
      </c>
      <c r="J9" s="201">
        <v>0</v>
      </c>
      <c r="K9" s="201">
        <v>1</v>
      </c>
      <c r="L9" s="201">
        <v>14</v>
      </c>
      <c r="M9" s="203">
        <v>0.27700000000000002</v>
      </c>
      <c r="N9" s="201">
        <v>11</v>
      </c>
      <c r="O9" s="201">
        <v>5</v>
      </c>
      <c r="P9" s="201">
        <v>14</v>
      </c>
      <c r="Q9" s="201">
        <v>19</v>
      </c>
      <c r="R9" s="201">
        <v>0</v>
      </c>
      <c r="S9" s="201">
        <v>3</v>
      </c>
      <c r="T9" s="201">
        <v>0</v>
      </c>
      <c r="U9" s="201">
        <v>1</v>
      </c>
      <c r="V9" s="201">
        <v>0</v>
      </c>
      <c r="W9" s="201">
        <v>0</v>
      </c>
      <c r="X9" s="201">
        <v>0</v>
      </c>
      <c r="Y9" s="203">
        <v>0.36199999999999999</v>
      </c>
      <c r="Z9" s="203">
        <v>0.40400000000000003</v>
      </c>
      <c r="AA9" s="203">
        <v>0.36099999999999999</v>
      </c>
      <c r="AB9" s="203">
        <v>0.72299999999999998</v>
      </c>
    </row>
    <row r="10" spans="1:28">
      <c r="A10" s="201">
        <v>7</v>
      </c>
      <c r="B10" s="202" t="s">
        <v>476</v>
      </c>
      <c r="C10" s="201">
        <v>15</v>
      </c>
      <c r="D10" s="201">
        <v>60</v>
      </c>
      <c r="E10" s="201">
        <v>51</v>
      </c>
      <c r="F10" s="201">
        <v>9</v>
      </c>
      <c r="G10" s="201">
        <v>18</v>
      </c>
      <c r="H10" s="201">
        <v>12</v>
      </c>
      <c r="I10" s="201">
        <v>4</v>
      </c>
      <c r="J10" s="201">
        <v>1</v>
      </c>
      <c r="K10" s="201">
        <v>1</v>
      </c>
      <c r="L10" s="201">
        <v>14</v>
      </c>
      <c r="M10" s="203">
        <v>0.35299999999999998</v>
      </c>
      <c r="N10" s="201">
        <v>5</v>
      </c>
      <c r="O10" s="201">
        <v>2</v>
      </c>
      <c r="P10" s="201">
        <v>6</v>
      </c>
      <c r="Q10" s="201">
        <v>8</v>
      </c>
      <c r="R10" s="201">
        <v>2</v>
      </c>
      <c r="S10" s="201">
        <v>3</v>
      </c>
      <c r="T10" s="201">
        <v>1</v>
      </c>
      <c r="U10" s="201">
        <v>0</v>
      </c>
      <c r="V10" s="201">
        <v>0</v>
      </c>
      <c r="W10" s="201">
        <v>2</v>
      </c>
      <c r="X10" s="201">
        <v>2</v>
      </c>
      <c r="Y10" s="203">
        <v>0.41699999999999998</v>
      </c>
      <c r="Z10" s="203">
        <v>0.45</v>
      </c>
      <c r="AA10" s="203">
        <v>0.52900000000000003</v>
      </c>
      <c r="AB10" s="203">
        <v>0.94599999999999995</v>
      </c>
    </row>
    <row r="11" spans="1:28">
      <c r="A11" s="201">
        <v>8</v>
      </c>
      <c r="B11" s="202" t="s">
        <v>35</v>
      </c>
      <c r="C11" s="201">
        <v>21</v>
      </c>
      <c r="D11" s="201">
        <v>52</v>
      </c>
      <c r="E11" s="201">
        <v>39</v>
      </c>
      <c r="F11" s="201">
        <v>6</v>
      </c>
      <c r="G11" s="201">
        <v>16</v>
      </c>
      <c r="H11" s="201">
        <v>15</v>
      </c>
      <c r="I11" s="201">
        <v>1</v>
      </c>
      <c r="J11" s="201">
        <v>0</v>
      </c>
      <c r="K11" s="201">
        <v>0</v>
      </c>
      <c r="L11" s="201">
        <v>6</v>
      </c>
      <c r="M11" s="203">
        <v>0.41</v>
      </c>
      <c r="N11" s="201">
        <v>6</v>
      </c>
      <c r="O11" s="201">
        <v>1</v>
      </c>
      <c r="P11" s="201">
        <v>3</v>
      </c>
      <c r="Q11" s="201">
        <v>4</v>
      </c>
      <c r="R11" s="201">
        <v>3</v>
      </c>
      <c r="S11" s="201">
        <v>0</v>
      </c>
      <c r="T11" s="201">
        <v>0</v>
      </c>
      <c r="U11" s="201">
        <v>0</v>
      </c>
      <c r="V11" s="201">
        <v>4</v>
      </c>
      <c r="W11" s="201">
        <v>0</v>
      </c>
      <c r="X11" s="201">
        <v>4</v>
      </c>
      <c r="Y11" s="203">
        <v>0.52100000000000002</v>
      </c>
      <c r="Z11" s="203">
        <v>0.56299999999999994</v>
      </c>
      <c r="AA11" s="203">
        <v>0.436</v>
      </c>
      <c r="AB11" s="203">
        <v>0.95699999999999996</v>
      </c>
    </row>
    <row r="12" spans="1:28">
      <c r="A12" s="201">
        <v>10</v>
      </c>
      <c r="B12" s="202" t="s">
        <v>578</v>
      </c>
      <c r="C12" s="201">
        <v>20</v>
      </c>
      <c r="D12" s="201">
        <v>68</v>
      </c>
      <c r="E12" s="201">
        <v>59</v>
      </c>
      <c r="F12" s="201">
        <v>7</v>
      </c>
      <c r="G12" s="201">
        <v>12</v>
      </c>
      <c r="H12" s="201">
        <v>11</v>
      </c>
      <c r="I12" s="201">
        <v>1</v>
      </c>
      <c r="J12" s="201">
        <v>0</v>
      </c>
      <c r="K12" s="201">
        <v>0</v>
      </c>
      <c r="L12" s="201">
        <v>4</v>
      </c>
      <c r="M12" s="203">
        <v>0.20300000000000001</v>
      </c>
      <c r="N12" s="201">
        <v>9</v>
      </c>
      <c r="O12" s="201">
        <v>4</v>
      </c>
      <c r="P12" s="201">
        <v>11</v>
      </c>
      <c r="Q12" s="201">
        <v>15</v>
      </c>
      <c r="R12" s="201">
        <v>0</v>
      </c>
      <c r="S12" s="201">
        <v>1</v>
      </c>
      <c r="T12" s="201">
        <v>2</v>
      </c>
      <c r="U12" s="201">
        <v>0</v>
      </c>
      <c r="V12" s="201">
        <v>0</v>
      </c>
      <c r="W12" s="201">
        <v>0</v>
      </c>
      <c r="X12" s="201">
        <v>0</v>
      </c>
      <c r="Y12" s="203">
        <v>0.309</v>
      </c>
      <c r="Z12" s="203">
        <v>0.33800000000000002</v>
      </c>
      <c r="AA12" s="203">
        <v>0.22</v>
      </c>
      <c r="AB12" s="203">
        <v>0.52900000000000003</v>
      </c>
    </row>
    <row r="13" spans="1:28">
      <c r="A13" s="201">
        <v>12</v>
      </c>
      <c r="B13" s="202" t="s">
        <v>579</v>
      </c>
      <c r="C13" s="201">
        <v>20</v>
      </c>
      <c r="D13" s="201">
        <v>68</v>
      </c>
      <c r="E13" s="201">
        <v>60</v>
      </c>
      <c r="F13" s="201">
        <v>12</v>
      </c>
      <c r="G13" s="201">
        <v>20</v>
      </c>
      <c r="H13" s="201">
        <v>15</v>
      </c>
      <c r="I13" s="201">
        <v>5</v>
      </c>
      <c r="J13" s="201">
        <v>0</v>
      </c>
      <c r="K13" s="201">
        <v>0</v>
      </c>
      <c r="L13" s="201">
        <v>6</v>
      </c>
      <c r="M13" s="203">
        <v>0.33300000000000002</v>
      </c>
      <c r="N13" s="201">
        <v>8</v>
      </c>
      <c r="O13" s="201">
        <v>1</v>
      </c>
      <c r="P13" s="201">
        <v>12</v>
      </c>
      <c r="Q13" s="201">
        <v>13</v>
      </c>
      <c r="R13" s="201">
        <v>0</v>
      </c>
      <c r="S13" s="201">
        <v>1</v>
      </c>
      <c r="T13" s="201">
        <v>0</v>
      </c>
      <c r="U13" s="201">
        <v>0</v>
      </c>
      <c r="V13" s="201">
        <v>0</v>
      </c>
      <c r="W13" s="201">
        <v>0</v>
      </c>
      <c r="X13" s="201">
        <v>0</v>
      </c>
      <c r="Y13" s="203">
        <v>0.41199999999999998</v>
      </c>
      <c r="Z13" s="203">
        <v>0.42599999999999999</v>
      </c>
      <c r="AA13" s="203">
        <v>0.41699999999999998</v>
      </c>
      <c r="AB13" s="203">
        <v>0.82799999999999996</v>
      </c>
    </row>
    <row r="14" spans="1:28">
      <c r="A14" s="201">
        <v>13</v>
      </c>
      <c r="B14" s="202" t="s">
        <v>580</v>
      </c>
      <c r="C14" s="201">
        <v>23</v>
      </c>
      <c r="D14" s="201">
        <v>52</v>
      </c>
      <c r="E14" s="201">
        <v>42</v>
      </c>
      <c r="F14" s="201">
        <v>9</v>
      </c>
      <c r="G14" s="201">
        <v>8</v>
      </c>
      <c r="H14" s="201">
        <v>8</v>
      </c>
      <c r="I14" s="201">
        <v>0</v>
      </c>
      <c r="J14" s="201">
        <v>0</v>
      </c>
      <c r="K14" s="201">
        <v>0</v>
      </c>
      <c r="L14" s="201">
        <v>3</v>
      </c>
      <c r="M14" s="203">
        <v>0.19</v>
      </c>
      <c r="N14" s="201">
        <v>4</v>
      </c>
      <c r="O14" s="201">
        <v>2</v>
      </c>
      <c r="P14" s="201">
        <v>13</v>
      </c>
      <c r="Q14" s="201">
        <v>15</v>
      </c>
      <c r="R14" s="201">
        <v>3</v>
      </c>
      <c r="S14" s="201">
        <v>2</v>
      </c>
      <c r="T14" s="201">
        <v>0</v>
      </c>
      <c r="U14" s="201">
        <v>0</v>
      </c>
      <c r="V14" s="201">
        <v>3</v>
      </c>
      <c r="W14" s="201">
        <v>0</v>
      </c>
      <c r="X14" s="201">
        <v>3</v>
      </c>
      <c r="Y14" s="203">
        <v>0.30599999999999999</v>
      </c>
      <c r="Z14" s="203">
        <v>0.32700000000000001</v>
      </c>
      <c r="AA14" s="203">
        <v>0.19</v>
      </c>
      <c r="AB14" s="203">
        <v>0.497</v>
      </c>
    </row>
    <row r="15" spans="1:28">
      <c r="A15" s="201">
        <v>15</v>
      </c>
      <c r="B15" s="202" t="s">
        <v>581</v>
      </c>
      <c r="C15" s="201">
        <v>6</v>
      </c>
      <c r="D15" s="201">
        <v>20</v>
      </c>
      <c r="E15" s="201">
        <v>17</v>
      </c>
      <c r="F15" s="201">
        <v>4</v>
      </c>
      <c r="G15" s="201">
        <v>3</v>
      </c>
      <c r="H15" s="201">
        <v>3</v>
      </c>
      <c r="I15" s="201">
        <v>0</v>
      </c>
      <c r="J15" s="201">
        <v>0</v>
      </c>
      <c r="K15" s="201">
        <v>0</v>
      </c>
      <c r="L15" s="201">
        <v>1</v>
      </c>
      <c r="M15" s="203">
        <v>0.17599999999999999</v>
      </c>
      <c r="N15" s="201">
        <v>3</v>
      </c>
      <c r="O15" s="201">
        <v>1</v>
      </c>
      <c r="P15" s="201">
        <v>3</v>
      </c>
      <c r="Q15" s="201">
        <v>4</v>
      </c>
      <c r="R15" s="201">
        <v>0</v>
      </c>
      <c r="S15" s="201">
        <v>0</v>
      </c>
      <c r="T15" s="201">
        <v>1</v>
      </c>
      <c r="U15" s="201">
        <v>0</v>
      </c>
      <c r="V15" s="201">
        <v>0</v>
      </c>
      <c r="W15" s="201">
        <v>0</v>
      </c>
      <c r="X15" s="201">
        <v>0</v>
      </c>
      <c r="Y15" s="203">
        <v>0.3</v>
      </c>
      <c r="Z15" s="203">
        <v>0.35</v>
      </c>
      <c r="AA15" s="203">
        <v>0.17599999999999999</v>
      </c>
      <c r="AB15" s="203">
        <v>0.47599999999999998</v>
      </c>
    </row>
    <row r="16" spans="1:28">
      <c r="A16" s="201">
        <v>16</v>
      </c>
      <c r="B16" s="202" t="s">
        <v>582</v>
      </c>
      <c r="C16" s="201">
        <v>2</v>
      </c>
      <c r="D16" s="201">
        <v>4</v>
      </c>
      <c r="E16" s="201">
        <v>4</v>
      </c>
      <c r="F16" s="201">
        <v>0</v>
      </c>
      <c r="G16" s="201">
        <v>1</v>
      </c>
      <c r="H16" s="201">
        <v>1</v>
      </c>
      <c r="I16" s="201">
        <v>0</v>
      </c>
      <c r="J16" s="201">
        <v>0</v>
      </c>
      <c r="K16" s="201">
        <v>0</v>
      </c>
      <c r="L16" s="201">
        <v>0</v>
      </c>
      <c r="M16" s="203">
        <v>0.25</v>
      </c>
      <c r="N16" s="201">
        <v>0</v>
      </c>
      <c r="O16" s="201">
        <v>0</v>
      </c>
      <c r="P16" s="201">
        <v>2</v>
      </c>
      <c r="Q16" s="201">
        <v>2</v>
      </c>
      <c r="R16" s="201">
        <v>0</v>
      </c>
      <c r="S16" s="201">
        <v>0</v>
      </c>
      <c r="T16" s="201">
        <v>0</v>
      </c>
      <c r="U16" s="201">
        <v>0</v>
      </c>
      <c r="V16" s="201">
        <v>0</v>
      </c>
      <c r="W16" s="201">
        <v>0</v>
      </c>
      <c r="X16" s="201">
        <v>0</v>
      </c>
      <c r="Y16" s="203">
        <v>0.25</v>
      </c>
      <c r="Z16" s="203">
        <v>0.25</v>
      </c>
      <c r="AA16" s="203">
        <v>0.25</v>
      </c>
      <c r="AB16" s="203">
        <v>0.5</v>
      </c>
    </row>
    <row r="17" spans="1:28">
      <c r="A17" s="201">
        <v>17</v>
      </c>
      <c r="B17" s="202" t="s">
        <v>583</v>
      </c>
      <c r="C17" s="201">
        <v>24</v>
      </c>
      <c r="D17" s="201">
        <v>76</v>
      </c>
      <c r="E17" s="201">
        <v>65</v>
      </c>
      <c r="F17" s="201">
        <v>13</v>
      </c>
      <c r="G17" s="201">
        <v>19</v>
      </c>
      <c r="H17" s="201">
        <v>18</v>
      </c>
      <c r="I17" s="201">
        <v>1</v>
      </c>
      <c r="J17" s="201">
        <v>0</v>
      </c>
      <c r="K17" s="201">
        <v>0</v>
      </c>
      <c r="L17" s="201">
        <v>8</v>
      </c>
      <c r="M17" s="203">
        <v>0.29199999999999998</v>
      </c>
      <c r="N17" s="201">
        <v>10</v>
      </c>
      <c r="O17" s="201">
        <v>7</v>
      </c>
      <c r="P17" s="201">
        <v>8</v>
      </c>
      <c r="Q17" s="201">
        <v>15</v>
      </c>
      <c r="R17" s="201">
        <v>0</v>
      </c>
      <c r="S17" s="201">
        <v>5</v>
      </c>
      <c r="T17" s="201">
        <v>1</v>
      </c>
      <c r="U17" s="201">
        <v>0</v>
      </c>
      <c r="V17" s="201">
        <v>1</v>
      </c>
      <c r="W17" s="201">
        <v>0</v>
      </c>
      <c r="X17" s="201">
        <v>1</v>
      </c>
      <c r="Y17" s="203">
        <v>0.38700000000000001</v>
      </c>
      <c r="Z17" s="203">
        <v>0.4</v>
      </c>
      <c r="AA17" s="203">
        <v>0.308</v>
      </c>
      <c r="AB17" s="203">
        <v>0.69399999999999995</v>
      </c>
    </row>
    <row r="18" spans="1:28">
      <c r="A18" s="201">
        <v>18</v>
      </c>
      <c r="B18" s="202" t="s">
        <v>584</v>
      </c>
      <c r="C18" s="201">
        <v>1</v>
      </c>
      <c r="D18" s="201">
        <v>1</v>
      </c>
      <c r="E18" s="201">
        <v>1</v>
      </c>
      <c r="F18" s="201">
        <v>0</v>
      </c>
      <c r="G18" s="201">
        <v>0</v>
      </c>
      <c r="H18" s="201">
        <v>0</v>
      </c>
      <c r="I18" s="201">
        <v>0</v>
      </c>
      <c r="J18" s="201">
        <v>0</v>
      </c>
      <c r="K18" s="201">
        <v>0</v>
      </c>
      <c r="L18" s="201">
        <v>0</v>
      </c>
      <c r="M18" s="203">
        <v>0</v>
      </c>
      <c r="N18" s="201">
        <v>0</v>
      </c>
      <c r="O18" s="201">
        <v>0</v>
      </c>
      <c r="P18" s="201">
        <v>0</v>
      </c>
      <c r="Q18" s="201">
        <v>0</v>
      </c>
      <c r="R18" s="201">
        <v>0</v>
      </c>
      <c r="S18" s="201">
        <v>0</v>
      </c>
      <c r="T18" s="201">
        <v>0</v>
      </c>
      <c r="U18" s="201">
        <v>0</v>
      </c>
      <c r="V18" s="201">
        <v>0</v>
      </c>
      <c r="W18" s="201">
        <v>0</v>
      </c>
      <c r="X18" s="201">
        <v>0</v>
      </c>
      <c r="Y18" s="203">
        <v>0</v>
      </c>
      <c r="Z18" s="203">
        <v>0</v>
      </c>
      <c r="AA18" s="203">
        <v>0</v>
      </c>
      <c r="AB18" s="203">
        <v>0</v>
      </c>
    </row>
    <row r="19" spans="1:28">
      <c r="A19" s="201">
        <v>20</v>
      </c>
      <c r="B19" s="202" t="s">
        <v>585</v>
      </c>
      <c r="C19" s="201">
        <v>24</v>
      </c>
      <c r="D19" s="201">
        <v>91</v>
      </c>
      <c r="E19" s="201">
        <v>79</v>
      </c>
      <c r="F19" s="201">
        <v>14</v>
      </c>
      <c r="G19" s="201">
        <v>28</v>
      </c>
      <c r="H19" s="201">
        <v>23</v>
      </c>
      <c r="I19" s="201">
        <v>5</v>
      </c>
      <c r="J19" s="201">
        <v>0</v>
      </c>
      <c r="K19" s="201">
        <v>0</v>
      </c>
      <c r="L19" s="201">
        <v>19</v>
      </c>
      <c r="M19" s="203">
        <v>0.35399999999999998</v>
      </c>
      <c r="N19" s="201">
        <v>10</v>
      </c>
      <c r="O19" s="201">
        <v>2</v>
      </c>
      <c r="P19" s="201">
        <v>13</v>
      </c>
      <c r="Q19" s="201">
        <v>15</v>
      </c>
      <c r="R19" s="201">
        <v>1</v>
      </c>
      <c r="S19" s="201">
        <v>0</v>
      </c>
      <c r="T19" s="201">
        <v>0</v>
      </c>
      <c r="U19" s="201">
        <v>0</v>
      </c>
      <c r="V19" s="201">
        <v>0</v>
      </c>
      <c r="W19" s="201">
        <v>1</v>
      </c>
      <c r="X19" s="201">
        <v>1</v>
      </c>
      <c r="Y19" s="203">
        <v>0.42899999999999999</v>
      </c>
      <c r="Z19" s="203">
        <v>0.44</v>
      </c>
      <c r="AA19" s="203">
        <v>0.41799999999999998</v>
      </c>
      <c r="AB19" s="203">
        <v>0.84599999999999997</v>
      </c>
    </row>
    <row r="20" spans="1:28">
      <c r="A20" s="201">
        <v>21</v>
      </c>
      <c r="B20" s="202" t="s">
        <v>424</v>
      </c>
      <c r="C20" s="201">
        <v>20</v>
      </c>
      <c r="D20" s="201">
        <v>67</v>
      </c>
      <c r="E20" s="201">
        <v>59</v>
      </c>
      <c r="F20" s="201">
        <v>6</v>
      </c>
      <c r="G20" s="201">
        <v>18</v>
      </c>
      <c r="H20" s="201">
        <v>14</v>
      </c>
      <c r="I20" s="201">
        <v>3</v>
      </c>
      <c r="J20" s="201">
        <v>1</v>
      </c>
      <c r="K20" s="201">
        <v>0</v>
      </c>
      <c r="L20" s="201">
        <v>6</v>
      </c>
      <c r="M20" s="203">
        <v>0.30499999999999999</v>
      </c>
      <c r="N20" s="201">
        <v>6</v>
      </c>
      <c r="O20" s="201">
        <v>5</v>
      </c>
      <c r="P20" s="201">
        <v>8</v>
      </c>
      <c r="Q20" s="201">
        <v>13</v>
      </c>
      <c r="R20" s="201">
        <v>1</v>
      </c>
      <c r="S20" s="201">
        <v>4</v>
      </c>
      <c r="T20" s="201">
        <v>3</v>
      </c>
      <c r="U20" s="201">
        <v>0</v>
      </c>
      <c r="V20" s="201">
        <v>1</v>
      </c>
      <c r="W20" s="201">
        <v>0</v>
      </c>
      <c r="X20" s="201">
        <v>1</v>
      </c>
      <c r="Y20" s="203">
        <v>0.379</v>
      </c>
      <c r="Z20" s="203">
        <v>0.379</v>
      </c>
      <c r="AA20" s="203">
        <v>0.39</v>
      </c>
      <c r="AB20" s="203">
        <v>0.76900000000000002</v>
      </c>
    </row>
    <row r="21" spans="1:28">
      <c r="A21" s="201">
        <v>22</v>
      </c>
      <c r="B21" s="202" t="s">
        <v>483</v>
      </c>
      <c r="C21" s="201">
        <v>1</v>
      </c>
      <c r="D21" s="201">
        <v>1</v>
      </c>
      <c r="E21" s="201">
        <v>1</v>
      </c>
      <c r="F21" s="201">
        <v>0</v>
      </c>
      <c r="G21" s="201">
        <v>0</v>
      </c>
      <c r="H21" s="201">
        <v>0</v>
      </c>
      <c r="I21" s="201">
        <v>0</v>
      </c>
      <c r="J21" s="201">
        <v>0</v>
      </c>
      <c r="K21" s="201">
        <v>0</v>
      </c>
      <c r="L21" s="201">
        <v>0</v>
      </c>
      <c r="M21" s="203">
        <v>0</v>
      </c>
      <c r="N21" s="201">
        <v>0</v>
      </c>
      <c r="O21" s="201">
        <v>0</v>
      </c>
      <c r="P21" s="201">
        <v>0</v>
      </c>
      <c r="Q21" s="201">
        <v>0</v>
      </c>
      <c r="R21" s="201">
        <v>0</v>
      </c>
      <c r="S21" s="201">
        <v>0</v>
      </c>
      <c r="T21" s="201">
        <v>0</v>
      </c>
      <c r="U21" s="201">
        <v>0</v>
      </c>
      <c r="V21" s="201">
        <v>0</v>
      </c>
      <c r="W21" s="201">
        <v>0</v>
      </c>
      <c r="X21" s="201">
        <v>0</v>
      </c>
      <c r="Y21" s="203">
        <v>0</v>
      </c>
      <c r="Z21" s="203">
        <v>0</v>
      </c>
      <c r="AA21" s="203">
        <v>0</v>
      </c>
      <c r="AB21" s="203">
        <v>0</v>
      </c>
    </row>
    <row r="22" spans="1:28">
      <c r="A22" s="201">
        <v>24</v>
      </c>
      <c r="B22" s="202" t="s">
        <v>134</v>
      </c>
      <c r="C22" s="201">
        <v>3</v>
      </c>
      <c r="D22" s="201">
        <v>3</v>
      </c>
      <c r="E22" s="201">
        <v>3</v>
      </c>
      <c r="F22" s="201">
        <v>0</v>
      </c>
      <c r="G22" s="201">
        <v>0</v>
      </c>
      <c r="H22" s="201">
        <v>0</v>
      </c>
      <c r="I22" s="201">
        <v>0</v>
      </c>
      <c r="J22" s="201">
        <v>0</v>
      </c>
      <c r="K22" s="201">
        <v>0</v>
      </c>
      <c r="L22" s="201">
        <v>0</v>
      </c>
      <c r="M22" s="203">
        <v>0</v>
      </c>
      <c r="N22" s="201">
        <v>0</v>
      </c>
      <c r="O22" s="201">
        <v>0</v>
      </c>
      <c r="P22" s="201">
        <v>1</v>
      </c>
      <c r="Q22" s="201">
        <v>1</v>
      </c>
      <c r="R22" s="201">
        <v>0</v>
      </c>
      <c r="S22" s="201">
        <v>0</v>
      </c>
      <c r="T22" s="201">
        <v>0</v>
      </c>
      <c r="U22" s="201">
        <v>0</v>
      </c>
      <c r="V22" s="201">
        <v>0</v>
      </c>
      <c r="W22" s="201">
        <v>0</v>
      </c>
      <c r="X22" s="201">
        <v>0</v>
      </c>
      <c r="Y22" s="203">
        <v>0</v>
      </c>
      <c r="Z22" s="203">
        <v>0</v>
      </c>
      <c r="AA22" s="203">
        <v>0</v>
      </c>
      <c r="AB22" s="203">
        <v>0</v>
      </c>
    </row>
    <row r="23" spans="1:28">
      <c r="A23" s="201">
        <v>25</v>
      </c>
      <c r="B23" s="202" t="s">
        <v>586</v>
      </c>
      <c r="C23" s="201">
        <v>3</v>
      </c>
      <c r="D23" s="201">
        <v>8</v>
      </c>
      <c r="E23" s="201">
        <v>7</v>
      </c>
      <c r="F23" s="201">
        <v>0</v>
      </c>
      <c r="G23" s="201">
        <v>2</v>
      </c>
      <c r="H23" s="201">
        <v>2</v>
      </c>
      <c r="I23" s="201">
        <v>0</v>
      </c>
      <c r="J23" s="201">
        <v>0</v>
      </c>
      <c r="K23" s="201">
        <v>0</v>
      </c>
      <c r="L23" s="201">
        <v>1</v>
      </c>
      <c r="M23" s="203">
        <v>0.28599999999999998</v>
      </c>
      <c r="N23" s="201">
        <v>1</v>
      </c>
      <c r="O23" s="201">
        <v>1</v>
      </c>
      <c r="P23" s="201">
        <v>2</v>
      </c>
      <c r="Q23" s="201">
        <v>3</v>
      </c>
      <c r="R23" s="201">
        <v>0</v>
      </c>
      <c r="S23" s="201">
        <v>0</v>
      </c>
      <c r="T23" s="201">
        <v>0</v>
      </c>
      <c r="U23" s="201">
        <v>0</v>
      </c>
      <c r="V23" s="201">
        <v>0</v>
      </c>
      <c r="W23" s="201">
        <v>0</v>
      </c>
      <c r="X23" s="201">
        <v>0</v>
      </c>
      <c r="Y23" s="203">
        <v>0.375</v>
      </c>
      <c r="Z23" s="203">
        <v>0.375</v>
      </c>
      <c r="AA23" s="203">
        <v>0.28599999999999998</v>
      </c>
      <c r="AB23" s="203">
        <v>0.66100000000000003</v>
      </c>
    </row>
    <row r="24" spans="1:28">
      <c r="A24" s="201">
        <v>29</v>
      </c>
      <c r="B24" s="202" t="s">
        <v>587</v>
      </c>
      <c r="C24" s="201">
        <v>4</v>
      </c>
      <c r="D24" s="201">
        <v>10</v>
      </c>
      <c r="E24" s="201">
        <v>9</v>
      </c>
      <c r="F24" s="201">
        <v>1</v>
      </c>
      <c r="G24" s="201">
        <v>4</v>
      </c>
      <c r="H24" s="201">
        <v>4</v>
      </c>
      <c r="I24" s="201">
        <v>0</v>
      </c>
      <c r="J24" s="201">
        <v>0</v>
      </c>
      <c r="K24" s="201">
        <v>0</v>
      </c>
      <c r="L24" s="201">
        <v>0</v>
      </c>
      <c r="M24" s="203">
        <v>0.44400000000000001</v>
      </c>
      <c r="N24" s="201">
        <v>1</v>
      </c>
      <c r="O24" s="201">
        <v>1</v>
      </c>
      <c r="P24" s="201">
        <v>1</v>
      </c>
      <c r="Q24" s="201">
        <v>2</v>
      </c>
      <c r="R24" s="201">
        <v>0</v>
      </c>
      <c r="S24" s="201">
        <v>0</v>
      </c>
      <c r="T24" s="201">
        <v>1</v>
      </c>
      <c r="U24" s="201">
        <v>0</v>
      </c>
      <c r="V24" s="201">
        <v>0</v>
      </c>
      <c r="W24" s="201">
        <v>0</v>
      </c>
      <c r="X24" s="201">
        <v>0</v>
      </c>
      <c r="Y24" s="203">
        <v>0.5</v>
      </c>
      <c r="Z24" s="203">
        <v>0.5</v>
      </c>
      <c r="AA24" s="203">
        <v>0.44400000000000001</v>
      </c>
      <c r="AB24" s="203">
        <v>0.94399999999999995</v>
      </c>
    </row>
    <row r="25" spans="1:28">
      <c r="A25" s="201">
        <v>31</v>
      </c>
      <c r="B25" s="202" t="s">
        <v>512</v>
      </c>
      <c r="C25" s="201">
        <v>1</v>
      </c>
      <c r="D25" s="201">
        <v>1</v>
      </c>
      <c r="E25" s="201">
        <v>1</v>
      </c>
      <c r="F25" s="201">
        <v>0</v>
      </c>
      <c r="G25" s="201">
        <v>0</v>
      </c>
      <c r="H25" s="201">
        <v>0</v>
      </c>
      <c r="I25" s="201">
        <v>0</v>
      </c>
      <c r="J25" s="201">
        <v>0</v>
      </c>
      <c r="K25" s="201">
        <v>0</v>
      </c>
      <c r="L25" s="201">
        <v>0</v>
      </c>
      <c r="M25" s="203">
        <v>0</v>
      </c>
      <c r="N25" s="201">
        <v>0</v>
      </c>
      <c r="O25" s="201">
        <v>0</v>
      </c>
      <c r="P25" s="201">
        <v>0</v>
      </c>
      <c r="Q25" s="201">
        <v>0</v>
      </c>
      <c r="R25" s="201">
        <v>0</v>
      </c>
      <c r="S25" s="201">
        <v>0</v>
      </c>
      <c r="T25" s="201">
        <v>0</v>
      </c>
      <c r="U25" s="201">
        <v>0</v>
      </c>
      <c r="V25" s="201">
        <v>0</v>
      </c>
      <c r="W25" s="201">
        <v>0</v>
      </c>
      <c r="X25" s="201">
        <v>0</v>
      </c>
      <c r="Y25" s="203">
        <v>0</v>
      </c>
      <c r="Z25" s="203">
        <v>0</v>
      </c>
      <c r="AA25" s="203">
        <v>0</v>
      </c>
      <c r="AB25" s="203">
        <v>0</v>
      </c>
    </row>
    <row r="26" spans="1:28">
      <c r="A26" s="201">
        <v>32</v>
      </c>
      <c r="B26" s="202" t="s">
        <v>588</v>
      </c>
      <c r="C26" s="201">
        <v>27</v>
      </c>
      <c r="D26" s="201">
        <v>103</v>
      </c>
      <c r="E26" s="201">
        <v>91</v>
      </c>
      <c r="F26" s="201">
        <v>22</v>
      </c>
      <c r="G26" s="201">
        <v>31</v>
      </c>
      <c r="H26" s="201">
        <v>21</v>
      </c>
      <c r="I26" s="201">
        <v>6</v>
      </c>
      <c r="J26" s="201">
        <v>3</v>
      </c>
      <c r="K26" s="201">
        <v>1</v>
      </c>
      <c r="L26" s="201">
        <v>19</v>
      </c>
      <c r="M26" s="203">
        <v>0.34100000000000003</v>
      </c>
      <c r="N26" s="201">
        <v>6</v>
      </c>
      <c r="O26" s="201">
        <v>1</v>
      </c>
      <c r="P26" s="201">
        <v>16</v>
      </c>
      <c r="Q26" s="201">
        <v>17</v>
      </c>
      <c r="R26" s="201">
        <v>2</v>
      </c>
      <c r="S26" s="201">
        <v>6</v>
      </c>
      <c r="T26" s="201">
        <v>1</v>
      </c>
      <c r="U26" s="201">
        <v>1</v>
      </c>
      <c r="V26" s="201">
        <v>2</v>
      </c>
      <c r="W26" s="201">
        <v>2</v>
      </c>
      <c r="X26" s="201">
        <v>4</v>
      </c>
      <c r="Y26" s="203">
        <v>0.38600000000000001</v>
      </c>
      <c r="Z26" s="203">
        <v>0.41599999999999998</v>
      </c>
      <c r="AA26" s="203">
        <v>0.505</v>
      </c>
      <c r="AB26" s="203">
        <v>0.89200000000000002</v>
      </c>
    </row>
    <row r="27" spans="1:28">
      <c r="A27" s="201">
        <v>33</v>
      </c>
      <c r="B27" s="202" t="s">
        <v>186</v>
      </c>
      <c r="C27" s="201">
        <v>5</v>
      </c>
      <c r="D27" s="201">
        <v>10</v>
      </c>
      <c r="E27" s="201">
        <v>7</v>
      </c>
      <c r="F27" s="201">
        <v>0</v>
      </c>
      <c r="G27" s="201">
        <v>1</v>
      </c>
      <c r="H27" s="201">
        <v>1</v>
      </c>
      <c r="I27" s="201">
        <v>0</v>
      </c>
      <c r="J27" s="201">
        <v>0</v>
      </c>
      <c r="K27" s="201">
        <v>0</v>
      </c>
      <c r="L27" s="201">
        <v>1</v>
      </c>
      <c r="M27" s="203">
        <v>0.14299999999999999</v>
      </c>
      <c r="N27" s="201">
        <v>2</v>
      </c>
      <c r="O27" s="201">
        <v>0</v>
      </c>
      <c r="P27" s="201">
        <v>0</v>
      </c>
      <c r="Q27" s="201">
        <v>0</v>
      </c>
      <c r="R27" s="201">
        <v>1</v>
      </c>
      <c r="S27" s="201">
        <v>0</v>
      </c>
      <c r="T27" s="201">
        <v>0</v>
      </c>
      <c r="U27" s="201">
        <v>0</v>
      </c>
      <c r="V27" s="201">
        <v>0</v>
      </c>
      <c r="W27" s="201">
        <v>0</v>
      </c>
      <c r="X27" s="201">
        <v>0</v>
      </c>
      <c r="Y27" s="203">
        <v>0.4</v>
      </c>
      <c r="Z27" s="203">
        <v>0.4</v>
      </c>
      <c r="AA27" s="203">
        <v>0.14299999999999999</v>
      </c>
      <c r="AB27" s="203">
        <v>0.54300000000000004</v>
      </c>
    </row>
    <row r="28" spans="1:28">
      <c r="A28" s="201">
        <v>37</v>
      </c>
      <c r="B28" s="202" t="s">
        <v>170</v>
      </c>
      <c r="C28" s="201">
        <v>33</v>
      </c>
      <c r="D28" s="201">
        <v>108</v>
      </c>
      <c r="E28" s="201">
        <v>101</v>
      </c>
      <c r="F28" s="201">
        <v>12</v>
      </c>
      <c r="G28" s="201">
        <v>29</v>
      </c>
      <c r="H28" s="201">
        <v>27</v>
      </c>
      <c r="I28" s="201">
        <v>2</v>
      </c>
      <c r="J28" s="201">
        <v>0</v>
      </c>
      <c r="K28" s="201">
        <v>0</v>
      </c>
      <c r="L28" s="201">
        <v>16</v>
      </c>
      <c r="M28" s="203">
        <v>0.28699999999999998</v>
      </c>
      <c r="N28" s="201">
        <v>6</v>
      </c>
      <c r="O28" s="201">
        <v>3</v>
      </c>
      <c r="P28" s="201">
        <v>19</v>
      </c>
      <c r="Q28" s="201">
        <v>22</v>
      </c>
      <c r="R28" s="201">
        <v>1</v>
      </c>
      <c r="S28" s="201">
        <v>1</v>
      </c>
      <c r="T28" s="201">
        <v>0</v>
      </c>
      <c r="U28" s="201">
        <v>0</v>
      </c>
      <c r="V28" s="201">
        <v>0</v>
      </c>
      <c r="W28" s="201">
        <v>0</v>
      </c>
      <c r="X28" s="201">
        <v>0</v>
      </c>
      <c r="Y28" s="203">
        <v>0.33300000000000002</v>
      </c>
      <c r="Z28" s="203">
        <v>0.34300000000000003</v>
      </c>
      <c r="AA28" s="203">
        <v>0.307</v>
      </c>
      <c r="AB28" s="203">
        <v>0.64</v>
      </c>
    </row>
    <row r="29" spans="1:28">
      <c r="A29" s="201">
        <v>41</v>
      </c>
      <c r="B29" s="202" t="s">
        <v>589</v>
      </c>
      <c r="C29" s="201">
        <v>18</v>
      </c>
      <c r="D29" s="201">
        <v>51</v>
      </c>
      <c r="E29" s="201">
        <v>42</v>
      </c>
      <c r="F29" s="201">
        <v>5</v>
      </c>
      <c r="G29" s="201">
        <v>7</v>
      </c>
      <c r="H29" s="201">
        <v>6</v>
      </c>
      <c r="I29" s="201">
        <v>1</v>
      </c>
      <c r="J29" s="201">
        <v>0</v>
      </c>
      <c r="K29" s="201">
        <v>0</v>
      </c>
      <c r="L29" s="201">
        <v>5</v>
      </c>
      <c r="M29" s="203">
        <v>0.16700000000000001</v>
      </c>
      <c r="N29" s="201">
        <v>4</v>
      </c>
      <c r="O29" s="201">
        <v>3</v>
      </c>
      <c r="P29" s="201">
        <v>3</v>
      </c>
      <c r="Q29" s="201">
        <v>6</v>
      </c>
      <c r="R29" s="201">
        <v>2</v>
      </c>
      <c r="S29" s="201">
        <v>1</v>
      </c>
      <c r="T29" s="201">
        <v>1</v>
      </c>
      <c r="U29" s="201">
        <v>0</v>
      </c>
      <c r="V29" s="201">
        <v>3</v>
      </c>
      <c r="W29" s="201">
        <v>0</v>
      </c>
      <c r="X29" s="201">
        <v>3</v>
      </c>
      <c r="Y29" s="203">
        <v>0.27100000000000002</v>
      </c>
      <c r="Z29" s="203">
        <v>0.27100000000000002</v>
      </c>
      <c r="AA29" s="203">
        <v>0.19</v>
      </c>
      <c r="AB29" s="203">
        <v>0.46100000000000002</v>
      </c>
    </row>
    <row r="30" spans="1:28">
      <c r="A30" s="201">
        <v>45</v>
      </c>
      <c r="B30" s="202" t="s">
        <v>590</v>
      </c>
      <c r="C30" s="201">
        <v>27</v>
      </c>
      <c r="D30" s="201">
        <v>93</v>
      </c>
      <c r="E30" s="201">
        <v>85</v>
      </c>
      <c r="F30" s="201">
        <v>16</v>
      </c>
      <c r="G30" s="201">
        <v>24</v>
      </c>
      <c r="H30" s="201">
        <v>20</v>
      </c>
      <c r="I30" s="201">
        <v>3</v>
      </c>
      <c r="J30" s="201">
        <v>1</v>
      </c>
      <c r="K30" s="201">
        <v>0</v>
      </c>
      <c r="L30" s="201">
        <v>11</v>
      </c>
      <c r="M30" s="203">
        <v>0.28199999999999997</v>
      </c>
      <c r="N30" s="201">
        <v>5</v>
      </c>
      <c r="O30" s="201">
        <v>5</v>
      </c>
      <c r="P30" s="201">
        <v>11</v>
      </c>
      <c r="Q30" s="201">
        <v>16</v>
      </c>
      <c r="R30" s="201">
        <v>3</v>
      </c>
      <c r="S30" s="201">
        <v>3</v>
      </c>
      <c r="T30" s="201">
        <v>1</v>
      </c>
      <c r="U30" s="201">
        <v>1</v>
      </c>
      <c r="V30" s="201">
        <v>0</v>
      </c>
      <c r="W30" s="201">
        <v>0</v>
      </c>
      <c r="X30" s="201">
        <v>0</v>
      </c>
      <c r="Y30" s="203">
        <v>0.34399999999999997</v>
      </c>
      <c r="Z30" s="203">
        <v>0.38700000000000001</v>
      </c>
      <c r="AA30" s="203">
        <v>0.34100000000000003</v>
      </c>
      <c r="AB30" s="203">
        <v>0.68500000000000005</v>
      </c>
    </row>
    <row r="31" spans="1:28">
      <c r="A31" s="201">
        <v>46</v>
      </c>
      <c r="B31" s="202" t="s">
        <v>591</v>
      </c>
      <c r="C31" s="201">
        <v>5</v>
      </c>
      <c r="D31" s="201">
        <v>11</v>
      </c>
      <c r="E31" s="201">
        <v>6</v>
      </c>
      <c r="F31" s="201">
        <v>1</v>
      </c>
      <c r="G31" s="201">
        <v>1</v>
      </c>
      <c r="H31" s="201">
        <v>1</v>
      </c>
      <c r="I31" s="201">
        <v>0</v>
      </c>
      <c r="J31" s="201">
        <v>0</v>
      </c>
      <c r="K31" s="201">
        <v>0</v>
      </c>
      <c r="L31" s="201">
        <v>1</v>
      </c>
      <c r="M31" s="203">
        <v>0.16700000000000001</v>
      </c>
      <c r="N31" s="201">
        <v>2</v>
      </c>
      <c r="O31" s="201">
        <v>2</v>
      </c>
      <c r="P31" s="201">
        <v>0</v>
      </c>
      <c r="Q31" s="201">
        <v>2</v>
      </c>
      <c r="R31" s="201">
        <v>2</v>
      </c>
      <c r="S31" s="201">
        <v>0</v>
      </c>
      <c r="T31" s="201">
        <v>0</v>
      </c>
      <c r="U31" s="201">
        <v>0</v>
      </c>
      <c r="V31" s="201">
        <v>0</v>
      </c>
      <c r="W31" s="201">
        <v>1</v>
      </c>
      <c r="X31" s="201">
        <v>1</v>
      </c>
      <c r="Y31" s="203">
        <v>0.45500000000000002</v>
      </c>
      <c r="Z31" s="203">
        <v>0.45500000000000002</v>
      </c>
      <c r="AA31" s="203">
        <v>0.16700000000000001</v>
      </c>
      <c r="AB31" s="203">
        <v>0.621</v>
      </c>
    </row>
    <row r="32" spans="1:28" ht="13.8" thickBot="1">
      <c r="A32" s="201">
        <v>50</v>
      </c>
      <c r="B32" s="204" t="s">
        <v>592</v>
      </c>
      <c r="C32" s="205">
        <v>8</v>
      </c>
      <c r="D32" s="205">
        <v>12</v>
      </c>
      <c r="E32" s="205">
        <v>12</v>
      </c>
      <c r="F32" s="205">
        <v>2</v>
      </c>
      <c r="G32" s="205">
        <v>4</v>
      </c>
      <c r="H32" s="205">
        <v>4</v>
      </c>
      <c r="I32" s="205">
        <v>0</v>
      </c>
      <c r="J32" s="205">
        <v>0</v>
      </c>
      <c r="K32" s="205">
        <v>0</v>
      </c>
      <c r="L32" s="205">
        <v>0</v>
      </c>
      <c r="M32" s="206">
        <v>0.33300000000000002</v>
      </c>
      <c r="N32" s="205">
        <v>0</v>
      </c>
      <c r="O32" s="205">
        <v>3</v>
      </c>
      <c r="P32" s="205">
        <v>3</v>
      </c>
      <c r="Q32" s="205">
        <v>6</v>
      </c>
      <c r="R32" s="205">
        <v>0</v>
      </c>
      <c r="S32" s="205">
        <v>0</v>
      </c>
      <c r="T32" s="205">
        <v>0</v>
      </c>
      <c r="U32" s="205">
        <v>0</v>
      </c>
      <c r="V32" s="205">
        <v>0</v>
      </c>
      <c r="W32" s="205">
        <v>0</v>
      </c>
      <c r="X32" s="205">
        <v>0</v>
      </c>
      <c r="Y32" s="206">
        <v>0.33300000000000002</v>
      </c>
      <c r="Z32" s="206">
        <v>0.33300000000000002</v>
      </c>
      <c r="AA32" s="206">
        <v>0.33300000000000002</v>
      </c>
      <c r="AB32" s="206">
        <v>0.66700000000000004</v>
      </c>
    </row>
    <row r="33" spans="1:28" ht="15" thickBot="1">
      <c r="A33" s="207"/>
      <c r="B33" s="208" t="s">
        <v>593</v>
      </c>
      <c r="C33" s="209">
        <v>38</v>
      </c>
      <c r="D33" s="209">
        <v>1326</v>
      </c>
      <c r="E33" s="209">
        <v>1146</v>
      </c>
      <c r="F33" s="209">
        <v>183</v>
      </c>
      <c r="G33" s="209">
        <v>338</v>
      </c>
      <c r="H33" s="209">
        <v>286</v>
      </c>
      <c r="I33" s="209">
        <v>42</v>
      </c>
      <c r="J33" s="209">
        <v>6</v>
      </c>
      <c r="K33" s="209">
        <v>4</v>
      </c>
      <c r="L33" s="209">
        <v>163</v>
      </c>
      <c r="M33" s="210">
        <v>0.29493891797556721</v>
      </c>
      <c r="N33" s="209">
        <v>121</v>
      </c>
      <c r="O33" s="209">
        <v>56</v>
      </c>
      <c r="P33" s="209">
        <v>171</v>
      </c>
      <c r="Q33" s="209">
        <v>227</v>
      </c>
      <c r="R33" s="209">
        <v>29</v>
      </c>
      <c r="S33" s="209">
        <v>50</v>
      </c>
      <c r="T33" s="209">
        <v>15</v>
      </c>
      <c r="U33" s="209">
        <v>5</v>
      </c>
      <c r="V33" s="209">
        <v>21</v>
      </c>
      <c r="W33" s="209">
        <v>9</v>
      </c>
      <c r="X33" s="209">
        <v>30</v>
      </c>
      <c r="Y33" s="210">
        <v>0.37394636015325672</v>
      </c>
      <c r="Z33" s="210">
        <v>0.39540229885057471</v>
      </c>
      <c r="AA33" s="210">
        <v>0.35253054101221643</v>
      </c>
      <c r="AB33" s="210">
        <v>0.72647690116547314</v>
      </c>
    </row>
    <row r="36" spans="1:28" ht="14.4">
      <c r="A36" s="200" t="s">
        <v>564</v>
      </c>
      <c r="B36" s="200" t="s">
        <v>0</v>
      </c>
      <c r="C36" s="200" t="s">
        <v>399</v>
      </c>
      <c r="D36" s="200" t="s">
        <v>100</v>
      </c>
      <c r="E36" s="200" t="s">
        <v>101</v>
      </c>
      <c r="F36" s="200" t="s">
        <v>378</v>
      </c>
      <c r="G36" s="200" t="s">
        <v>594</v>
      </c>
      <c r="H36" s="200" t="s">
        <v>2</v>
      </c>
      <c r="I36" s="200" t="s">
        <v>595</v>
      </c>
      <c r="J36" s="200" t="s">
        <v>596</v>
      </c>
      <c r="K36" s="200" t="s">
        <v>597</v>
      </c>
      <c r="L36" s="200" t="s">
        <v>17</v>
      </c>
      <c r="M36" s="200" t="s">
        <v>598</v>
      </c>
      <c r="N36" s="200" t="s">
        <v>102</v>
      </c>
      <c r="O36" s="200" t="s">
        <v>106</v>
      </c>
      <c r="P36" s="200" t="s">
        <v>599</v>
      </c>
      <c r="Q36" s="200" t="s">
        <v>600</v>
      </c>
      <c r="R36" s="200" t="s">
        <v>565</v>
      </c>
      <c r="S36" s="200" t="s">
        <v>566</v>
      </c>
      <c r="T36" s="200" t="s">
        <v>47</v>
      </c>
      <c r="U36" s="200" t="s">
        <v>10</v>
      </c>
      <c r="V36" s="200" t="s">
        <v>601</v>
      </c>
      <c r="W36" s="200" t="s">
        <v>602</v>
      </c>
      <c r="X36" s="200" t="s">
        <v>603</v>
      </c>
      <c r="Y36" s="200" t="s">
        <v>604</v>
      </c>
      <c r="Z36" s="200" t="s">
        <v>103</v>
      </c>
      <c r="AA36" s="200" t="s">
        <v>104</v>
      </c>
      <c r="AB36" s="200" t="s">
        <v>105</v>
      </c>
    </row>
    <row r="37" spans="1:28">
      <c r="A37" s="201">
        <v>5</v>
      </c>
      <c r="B37" s="202" t="s">
        <v>29</v>
      </c>
      <c r="C37" s="201">
        <v>1</v>
      </c>
      <c r="D37" s="201">
        <v>0</v>
      </c>
      <c r="E37" s="201">
        <v>1</v>
      </c>
      <c r="F37" s="201">
        <v>0</v>
      </c>
      <c r="G37" s="201">
        <v>0</v>
      </c>
      <c r="H37" s="211">
        <v>3.33</v>
      </c>
      <c r="I37" s="201">
        <v>15</v>
      </c>
      <c r="J37" s="201">
        <v>16</v>
      </c>
      <c r="K37" s="201">
        <v>27</v>
      </c>
      <c r="L37" s="201">
        <v>2</v>
      </c>
      <c r="M37" s="212">
        <v>0.6</v>
      </c>
      <c r="N37" s="201">
        <v>2</v>
      </c>
      <c r="O37" s="212">
        <v>5.4</v>
      </c>
      <c r="P37" s="212">
        <v>5.4</v>
      </c>
      <c r="Q37" s="201">
        <v>8</v>
      </c>
      <c r="R37" s="201">
        <v>0</v>
      </c>
      <c r="S37" s="201">
        <v>8</v>
      </c>
      <c r="T37" s="201">
        <v>1</v>
      </c>
      <c r="U37" s="201">
        <v>4</v>
      </c>
      <c r="V37" s="212">
        <v>2</v>
      </c>
      <c r="W37" s="212">
        <v>21.6</v>
      </c>
      <c r="X37" s="212">
        <v>10.8</v>
      </c>
      <c r="Y37" s="212">
        <v>2.7</v>
      </c>
      <c r="Z37" s="201">
        <v>0</v>
      </c>
      <c r="AA37" s="201">
        <v>0</v>
      </c>
      <c r="AB37" s="201">
        <v>0</v>
      </c>
    </row>
    <row r="38" spans="1:28">
      <c r="A38" s="201">
        <v>7</v>
      </c>
      <c r="B38" s="202" t="s">
        <v>476</v>
      </c>
      <c r="C38" s="201">
        <v>1</v>
      </c>
      <c r="D38" s="201">
        <v>0</v>
      </c>
      <c r="E38" s="201">
        <v>0</v>
      </c>
      <c r="F38" s="201">
        <v>0</v>
      </c>
      <c r="G38" s="201">
        <v>0</v>
      </c>
      <c r="H38" s="211">
        <v>1</v>
      </c>
      <c r="I38" s="201">
        <v>5</v>
      </c>
      <c r="J38" s="201">
        <v>4</v>
      </c>
      <c r="K38" s="201">
        <v>6</v>
      </c>
      <c r="L38" s="201">
        <v>1</v>
      </c>
      <c r="M38" s="212">
        <v>1</v>
      </c>
      <c r="N38" s="201">
        <v>1</v>
      </c>
      <c r="O38" s="212">
        <v>9</v>
      </c>
      <c r="P38" s="212">
        <v>9</v>
      </c>
      <c r="Q38" s="201">
        <v>1</v>
      </c>
      <c r="R38" s="201">
        <v>1</v>
      </c>
      <c r="S38" s="201">
        <v>0</v>
      </c>
      <c r="T38" s="201">
        <v>1</v>
      </c>
      <c r="U38" s="201">
        <v>1</v>
      </c>
      <c r="V38" s="212">
        <v>1</v>
      </c>
      <c r="W38" s="212">
        <v>9</v>
      </c>
      <c r="X38" s="212">
        <v>9</v>
      </c>
      <c r="Y38" s="212">
        <v>9</v>
      </c>
      <c r="Z38" s="201">
        <v>0</v>
      </c>
      <c r="AA38" s="201">
        <v>0</v>
      </c>
      <c r="AB38" s="201">
        <v>0</v>
      </c>
    </row>
    <row r="39" spans="1:28">
      <c r="A39" s="201">
        <v>13</v>
      </c>
      <c r="B39" s="202" t="s">
        <v>580</v>
      </c>
      <c r="C39" s="201">
        <v>2</v>
      </c>
      <c r="D39" s="201">
        <v>0</v>
      </c>
      <c r="E39" s="201">
        <v>0</v>
      </c>
      <c r="F39" s="201">
        <v>0</v>
      </c>
      <c r="G39" s="201">
        <v>0</v>
      </c>
      <c r="H39" s="211">
        <v>5</v>
      </c>
      <c r="I39" s="201">
        <v>28</v>
      </c>
      <c r="J39" s="201">
        <v>14</v>
      </c>
      <c r="K39" s="201">
        <v>25</v>
      </c>
      <c r="L39" s="201">
        <v>9</v>
      </c>
      <c r="M39" s="212">
        <v>1.8</v>
      </c>
      <c r="N39" s="201">
        <v>9</v>
      </c>
      <c r="O39" s="212">
        <v>16.2</v>
      </c>
      <c r="P39" s="212">
        <v>16.2</v>
      </c>
      <c r="Q39" s="201">
        <v>1</v>
      </c>
      <c r="R39" s="201">
        <v>1</v>
      </c>
      <c r="S39" s="201">
        <v>0</v>
      </c>
      <c r="T39" s="201">
        <v>8</v>
      </c>
      <c r="U39" s="201">
        <v>3</v>
      </c>
      <c r="V39" s="212">
        <v>0.33</v>
      </c>
      <c r="W39" s="212">
        <v>1.8</v>
      </c>
      <c r="X39" s="212">
        <v>5.4</v>
      </c>
      <c r="Y39" s="212">
        <v>14.4</v>
      </c>
      <c r="Z39" s="201">
        <v>2</v>
      </c>
      <c r="AA39" s="201">
        <v>0</v>
      </c>
      <c r="AB39" s="201">
        <v>1</v>
      </c>
    </row>
    <row r="40" spans="1:28">
      <c r="A40" s="201">
        <v>14</v>
      </c>
      <c r="B40" s="202" t="s">
        <v>605</v>
      </c>
      <c r="C40" s="201">
        <v>3</v>
      </c>
      <c r="D40" s="201">
        <v>0</v>
      </c>
      <c r="E40" s="201">
        <v>1</v>
      </c>
      <c r="F40" s="201">
        <v>0</v>
      </c>
      <c r="G40" s="201">
        <v>0</v>
      </c>
      <c r="H40" s="211">
        <v>5</v>
      </c>
      <c r="I40" s="201">
        <v>31</v>
      </c>
      <c r="J40" s="201">
        <v>53</v>
      </c>
      <c r="K40" s="201">
        <v>26</v>
      </c>
      <c r="L40" s="201">
        <v>5</v>
      </c>
      <c r="M40" s="212">
        <v>1</v>
      </c>
      <c r="N40" s="201">
        <v>5</v>
      </c>
      <c r="O40" s="212">
        <v>9</v>
      </c>
      <c r="P40" s="212">
        <v>9</v>
      </c>
      <c r="Q40" s="201">
        <v>4</v>
      </c>
      <c r="R40" s="201">
        <v>0</v>
      </c>
      <c r="S40" s="201">
        <v>4</v>
      </c>
      <c r="T40" s="201">
        <v>3</v>
      </c>
      <c r="U40" s="201">
        <v>12</v>
      </c>
      <c r="V40" s="212">
        <v>0.33</v>
      </c>
      <c r="W40" s="212">
        <v>7.2</v>
      </c>
      <c r="X40" s="212">
        <v>21.6</v>
      </c>
      <c r="Y40" s="212">
        <v>5.4</v>
      </c>
      <c r="Z40" s="201">
        <v>1</v>
      </c>
      <c r="AA40" s="201">
        <v>0</v>
      </c>
      <c r="AB40" s="201">
        <v>1</v>
      </c>
    </row>
    <row r="41" spans="1:28">
      <c r="A41" s="201">
        <v>17</v>
      </c>
      <c r="B41" s="202" t="s">
        <v>583</v>
      </c>
      <c r="C41" s="201">
        <v>10</v>
      </c>
      <c r="D41" s="201">
        <v>4</v>
      </c>
      <c r="E41" s="201">
        <v>2</v>
      </c>
      <c r="F41" s="201">
        <v>0</v>
      </c>
      <c r="G41" s="201">
        <v>0</v>
      </c>
      <c r="H41" s="211">
        <v>54.67</v>
      </c>
      <c r="I41" s="201">
        <v>238</v>
      </c>
      <c r="J41" s="201">
        <v>108</v>
      </c>
      <c r="K41" s="201">
        <v>298</v>
      </c>
      <c r="L41" s="201">
        <v>24</v>
      </c>
      <c r="M41" s="212">
        <v>0.44</v>
      </c>
      <c r="N41" s="201">
        <v>14</v>
      </c>
      <c r="O41" s="212">
        <v>2.25</v>
      </c>
      <c r="P41" s="212">
        <v>2.2999999999999998</v>
      </c>
      <c r="Q41" s="201">
        <v>45</v>
      </c>
      <c r="R41" s="201">
        <v>11</v>
      </c>
      <c r="S41" s="201">
        <v>34</v>
      </c>
      <c r="T41" s="201">
        <v>47</v>
      </c>
      <c r="U41" s="201">
        <v>26</v>
      </c>
      <c r="V41" s="212">
        <v>1.73</v>
      </c>
      <c r="W41" s="212">
        <v>7.24</v>
      </c>
      <c r="X41" s="212">
        <v>4.1900000000000004</v>
      </c>
      <c r="Y41" s="212">
        <v>7.57</v>
      </c>
      <c r="Z41" s="201">
        <v>4</v>
      </c>
      <c r="AA41" s="201">
        <v>0</v>
      </c>
      <c r="AB41" s="201">
        <v>0</v>
      </c>
    </row>
    <row r="42" spans="1:28">
      <c r="A42" s="201">
        <v>22</v>
      </c>
      <c r="B42" s="202" t="s">
        <v>483</v>
      </c>
      <c r="C42" s="201">
        <v>6</v>
      </c>
      <c r="D42" s="201">
        <v>1</v>
      </c>
      <c r="E42" s="201">
        <v>2</v>
      </c>
      <c r="F42" s="201">
        <v>0</v>
      </c>
      <c r="G42" s="201">
        <v>0</v>
      </c>
      <c r="H42" s="211">
        <v>29</v>
      </c>
      <c r="I42" s="201">
        <v>131</v>
      </c>
      <c r="J42" s="201">
        <v>36</v>
      </c>
      <c r="K42" s="201">
        <v>179</v>
      </c>
      <c r="L42" s="201">
        <v>14</v>
      </c>
      <c r="M42" s="212">
        <v>0.48</v>
      </c>
      <c r="N42" s="201">
        <v>10</v>
      </c>
      <c r="O42" s="212">
        <v>3.1</v>
      </c>
      <c r="P42" s="212">
        <v>3.1</v>
      </c>
      <c r="Q42" s="201">
        <v>30</v>
      </c>
      <c r="R42" s="201">
        <v>7</v>
      </c>
      <c r="S42" s="201">
        <v>23</v>
      </c>
      <c r="T42" s="201">
        <v>32</v>
      </c>
      <c r="U42" s="201">
        <v>8</v>
      </c>
      <c r="V42" s="212">
        <v>3.75</v>
      </c>
      <c r="W42" s="212">
        <v>9.31</v>
      </c>
      <c r="X42" s="212">
        <v>2.48</v>
      </c>
      <c r="Y42" s="212">
        <v>9.93</v>
      </c>
      <c r="Z42" s="201">
        <v>4</v>
      </c>
      <c r="AA42" s="201">
        <v>0</v>
      </c>
      <c r="AB42" s="201">
        <v>2</v>
      </c>
    </row>
    <row r="43" spans="1:28">
      <c r="A43" s="201">
        <v>23</v>
      </c>
      <c r="B43" s="202" t="s">
        <v>606</v>
      </c>
      <c r="C43" s="201">
        <v>3</v>
      </c>
      <c r="D43" s="201">
        <v>1</v>
      </c>
      <c r="E43" s="201">
        <v>1</v>
      </c>
      <c r="F43" s="201">
        <v>0</v>
      </c>
      <c r="G43" s="201">
        <v>0</v>
      </c>
      <c r="H43" s="211">
        <v>12</v>
      </c>
      <c r="I43" s="201">
        <v>54</v>
      </c>
      <c r="J43" s="201">
        <v>4</v>
      </c>
      <c r="K43" s="201">
        <v>89</v>
      </c>
      <c r="L43" s="201">
        <v>9</v>
      </c>
      <c r="M43" s="212">
        <v>0.75</v>
      </c>
      <c r="N43" s="201">
        <v>8</v>
      </c>
      <c r="O43" s="212">
        <v>6</v>
      </c>
      <c r="P43" s="212">
        <v>6</v>
      </c>
      <c r="Q43" s="201">
        <v>18</v>
      </c>
      <c r="R43" s="201">
        <v>5</v>
      </c>
      <c r="S43" s="201">
        <v>13</v>
      </c>
      <c r="T43" s="201">
        <v>15</v>
      </c>
      <c r="U43" s="201">
        <v>1</v>
      </c>
      <c r="V43" s="212">
        <v>18</v>
      </c>
      <c r="W43" s="212">
        <v>13.5</v>
      </c>
      <c r="X43" s="212">
        <v>0.75</v>
      </c>
      <c r="Y43" s="212">
        <v>11.25</v>
      </c>
      <c r="Z43" s="201">
        <v>0</v>
      </c>
      <c r="AA43" s="201">
        <v>0</v>
      </c>
      <c r="AB43" s="201">
        <v>1</v>
      </c>
    </row>
    <row r="44" spans="1:28">
      <c r="A44" s="201">
        <v>24</v>
      </c>
      <c r="B44" s="202" t="s">
        <v>134</v>
      </c>
      <c r="C44" s="201">
        <v>11</v>
      </c>
      <c r="D44" s="201">
        <v>2</v>
      </c>
      <c r="E44" s="201">
        <v>5</v>
      </c>
      <c r="F44" s="201">
        <v>0</v>
      </c>
      <c r="G44" s="201">
        <v>0</v>
      </c>
      <c r="H44" s="211">
        <v>46.67</v>
      </c>
      <c r="I44" s="201">
        <v>213</v>
      </c>
      <c r="J44" s="201">
        <v>68</v>
      </c>
      <c r="K44" s="201">
        <v>272</v>
      </c>
      <c r="L44" s="201">
        <v>28</v>
      </c>
      <c r="M44" s="212">
        <v>0.6</v>
      </c>
      <c r="N44" s="201">
        <v>22</v>
      </c>
      <c r="O44" s="212">
        <v>4.07</v>
      </c>
      <c r="P44" s="212">
        <v>4.24</v>
      </c>
      <c r="Q44" s="201">
        <v>39</v>
      </c>
      <c r="R44" s="201">
        <v>15</v>
      </c>
      <c r="S44" s="201">
        <v>24</v>
      </c>
      <c r="T44" s="201">
        <v>53</v>
      </c>
      <c r="U44" s="201">
        <v>16</v>
      </c>
      <c r="V44" s="212">
        <v>2.44</v>
      </c>
      <c r="W44" s="212">
        <v>7.22</v>
      </c>
      <c r="X44" s="212">
        <v>2.96</v>
      </c>
      <c r="Y44" s="212">
        <v>9.81</v>
      </c>
      <c r="Z44" s="201">
        <v>3</v>
      </c>
      <c r="AA44" s="201">
        <v>0</v>
      </c>
      <c r="AB44" s="201">
        <v>3</v>
      </c>
    </row>
    <row r="45" spans="1:28">
      <c r="A45" s="201">
        <v>25</v>
      </c>
      <c r="B45" s="202" t="s">
        <v>586</v>
      </c>
      <c r="C45" s="201">
        <v>9</v>
      </c>
      <c r="D45" s="201">
        <v>4</v>
      </c>
      <c r="E45" s="201">
        <v>0</v>
      </c>
      <c r="F45" s="201">
        <v>0</v>
      </c>
      <c r="G45" s="201">
        <v>0</v>
      </c>
      <c r="H45" s="211">
        <v>27</v>
      </c>
      <c r="I45" s="201">
        <v>129</v>
      </c>
      <c r="J45" s="201">
        <v>51</v>
      </c>
      <c r="K45" s="201">
        <v>152</v>
      </c>
      <c r="L45" s="201">
        <v>12</v>
      </c>
      <c r="M45" s="212">
        <v>0.44</v>
      </c>
      <c r="N45" s="201">
        <v>4</v>
      </c>
      <c r="O45" s="212">
        <v>1.27</v>
      </c>
      <c r="P45" s="212">
        <v>1.33</v>
      </c>
      <c r="Q45" s="201">
        <v>18</v>
      </c>
      <c r="R45" s="201">
        <v>8</v>
      </c>
      <c r="S45" s="201">
        <v>10</v>
      </c>
      <c r="T45" s="201">
        <v>31</v>
      </c>
      <c r="U45" s="201">
        <v>12</v>
      </c>
      <c r="V45" s="212">
        <v>1.5</v>
      </c>
      <c r="W45" s="212">
        <v>5.7</v>
      </c>
      <c r="X45" s="212">
        <v>3.8</v>
      </c>
      <c r="Y45" s="212">
        <v>9.82</v>
      </c>
      <c r="Z45" s="201">
        <v>3</v>
      </c>
      <c r="AA45" s="201">
        <v>0</v>
      </c>
      <c r="AB45" s="201">
        <v>2</v>
      </c>
    </row>
    <row r="46" spans="1:28">
      <c r="A46" s="201">
        <v>26</v>
      </c>
      <c r="B46" s="202" t="s">
        <v>522</v>
      </c>
      <c r="C46" s="201">
        <v>5</v>
      </c>
      <c r="D46" s="201">
        <v>4</v>
      </c>
      <c r="E46" s="201">
        <v>0</v>
      </c>
      <c r="F46" s="201">
        <v>0</v>
      </c>
      <c r="G46" s="201">
        <v>0</v>
      </c>
      <c r="H46" s="211">
        <v>33</v>
      </c>
      <c r="I46" s="201">
        <v>129</v>
      </c>
      <c r="J46" s="201">
        <v>24</v>
      </c>
      <c r="K46" s="201">
        <v>175</v>
      </c>
      <c r="L46" s="201">
        <v>5</v>
      </c>
      <c r="M46" s="212">
        <v>0.15</v>
      </c>
      <c r="N46" s="201">
        <v>3</v>
      </c>
      <c r="O46" s="212">
        <v>0.78</v>
      </c>
      <c r="P46" s="212">
        <v>0.82</v>
      </c>
      <c r="Q46" s="201">
        <v>26</v>
      </c>
      <c r="R46" s="201">
        <v>5</v>
      </c>
      <c r="S46" s="201">
        <v>21</v>
      </c>
      <c r="T46" s="201">
        <v>26</v>
      </c>
      <c r="U46" s="201">
        <v>6</v>
      </c>
      <c r="V46" s="212">
        <v>4.33</v>
      </c>
      <c r="W46" s="212">
        <v>6.78</v>
      </c>
      <c r="X46" s="212">
        <v>1.56</v>
      </c>
      <c r="Y46" s="212">
        <v>6.78</v>
      </c>
      <c r="Z46" s="201">
        <v>0</v>
      </c>
      <c r="AA46" s="201">
        <v>0</v>
      </c>
      <c r="AB46" s="201">
        <v>0</v>
      </c>
    </row>
    <row r="47" spans="1:28">
      <c r="A47" s="201">
        <v>27</v>
      </c>
      <c r="B47" s="202" t="s">
        <v>607</v>
      </c>
      <c r="C47" s="201">
        <v>3</v>
      </c>
      <c r="D47" s="201">
        <v>1</v>
      </c>
      <c r="E47" s="201">
        <v>1</v>
      </c>
      <c r="F47" s="201">
        <v>0</v>
      </c>
      <c r="G47" s="201">
        <v>0</v>
      </c>
      <c r="H47" s="211">
        <v>9</v>
      </c>
      <c r="I47" s="201">
        <v>45</v>
      </c>
      <c r="J47" s="201">
        <v>33</v>
      </c>
      <c r="K47" s="201">
        <v>56</v>
      </c>
      <c r="L47" s="201">
        <v>7</v>
      </c>
      <c r="M47" s="212">
        <v>0.78</v>
      </c>
      <c r="N47" s="201">
        <v>3</v>
      </c>
      <c r="O47" s="212">
        <v>3</v>
      </c>
      <c r="P47" s="212">
        <v>3</v>
      </c>
      <c r="Q47" s="201">
        <v>9</v>
      </c>
      <c r="R47" s="201">
        <v>0</v>
      </c>
      <c r="S47" s="201">
        <v>9</v>
      </c>
      <c r="T47" s="201">
        <v>8</v>
      </c>
      <c r="U47" s="201">
        <v>8</v>
      </c>
      <c r="V47" s="212">
        <v>1.1299999999999999</v>
      </c>
      <c r="W47" s="212">
        <v>9</v>
      </c>
      <c r="X47" s="212">
        <v>8</v>
      </c>
      <c r="Y47" s="212">
        <v>8</v>
      </c>
      <c r="Z47" s="201">
        <v>1</v>
      </c>
      <c r="AA47" s="201">
        <v>0</v>
      </c>
      <c r="AB47" s="201">
        <v>0</v>
      </c>
    </row>
    <row r="48" spans="1:28">
      <c r="A48" s="201">
        <v>28</v>
      </c>
      <c r="B48" s="202" t="s">
        <v>608</v>
      </c>
      <c r="C48" s="201">
        <v>1</v>
      </c>
      <c r="D48" s="201">
        <v>1</v>
      </c>
      <c r="E48" s="201">
        <v>0</v>
      </c>
      <c r="F48" s="201">
        <v>0</v>
      </c>
      <c r="G48" s="201">
        <v>0</v>
      </c>
      <c r="H48" s="211">
        <v>3</v>
      </c>
      <c r="I48" s="201">
        <v>12</v>
      </c>
      <c r="J48" s="201">
        <v>8</v>
      </c>
      <c r="K48" s="201">
        <v>18</v>
      </c>
      <c r="L48" s="201">
        <v>0</v>
      </c>
      <c r="M48" s="212">
        <v>0</v>
      </c>
      <c r="N48" s="201">
        <v>0</v>
      </c>
      <c r="O48" s="212">
        <v>0</v>
      </c>
      <c r="P48" s="212">
        <v>0</v>
      </c>
      <c r="Q48" s="201">
        <v>4</v>
      </c>
      <c r="R48" s="201">
        <v>1</v>
      </c>
      <c r="S48" s="201">
        <v>3</v>
      </c>
      <c r="T48" s="201">
        <v>0</v>
      </c>
      <c r="U48" s="201">
        <v>2</v>
      </c>
      <c r="V48" s="212">
        <v>2</v>
      </c>
      <c r="W48" s="212">
        <v>12</v>
      </c>
      <c r="X48" s="212">
        <v>6</v>
      </c>
      <c r="Y48" s="212">
        <v>0</v>
      </c>
      <c r="Z48" s="201">
        <v>0</v>
      </c>
      <c r="AA48" s="201">
        <v>0</v>
      </c>
      <c r="AB48" s="201">
        <v>0</v>
      </c>
    </row>
    <row r="49" spans="1:28">
      <c r="A49" s="201">
        <v>31</v>
      </c>
      <c r="B49" s="202" t="s">
        <v>512</v>
      </c>
      <c r="C49" s="201">
        <v>8</v>
      </c>
      <c r="D49" s="201">
        <v>1</v>
      </c>
      <c r="E49" s="201">
        <v>4</v>
      </c>
      <c r="F49" s="201">
        <v>0</v>
      </c>
      <c r="G49" s="201">
        <v>0</v>
      </c>
      <c r="H49" s="211">
        <v>38.67</v>
      </c>
      <c r="I49" s="201">
        <v>173</v>
      </c>
      <c r="J49" s="201">
        <v>34</v>
      </c>
      <c r="K49" s="201">
        <v>205</v>
      </c>
      <c r="L49" s="201">
        <v>23</v>
      </c>
      <c r="M49" s="212">
        <v>0.59</v>
      </c>
      <c r="N49" s="201">
        <v>22</v>
      </c>
      <c r="O49" s="212">
        <v>5.12</v>
      </c>
      <c r="P49" s="212">
        <v>5.12</v>
      </c>
      <c r="Q49" s="201">
        <v>21</v>
      </c>
      <c r="R49" s="201">
        <v>7</v>
      </c>
      <c r="S49" s="201">
        <v>14</v>
      </c>
      <c r="T49" s="201">
        <v>46</v>
      </c>
      <c r="U49" s="201">
        <v>8</v>
      </c>
      <c r="V49" s="212">
        <v>2.63</v>
      </c>
      <c r="W49" s="212">
        <v>4.8899999999999997</v>
      </c>
      <c r="X49" s="212">
        <v>1.86</v>
      </c>
      <c r="Y49" s="212">
        <v>10.71</v>
      </c>
      <c r="Z49" s="201">
        <v>2</v>
      </c>
      <c r="AA49" s="201">
        <v>0</v>
      </c>
      <c r="AB49" s="201">
        <v>3</v>
      </c>
    </row>
    <row r="50" spans="1:28">
      <c r="A50" s="201">
        <v>36</v>
      </c>
      <c r="B50" s="202" t="s">
        <v>609</v>
      </c>
      <c r="C50" s="201">
        <v>1</v>
      </c>
      <c r="D50" s="201">
        <v>1</v>
      </c>
      <c r="E50" s="201">
        <v>0</v>
      </c>
      <c r="F50" s="201">
        <v>0</v>
      </c>
      <c r="G50" s="201">
        <v>0</v>
      </c>
      <c r="H50" s="211">
        <v>2</v>
      </c>
      <c r="I50" s="201">
        <v>12</v>
      </c>
      <c r="J50" s="201">
        <v>14</v>
      </c>
      <c r="K50" s="201">
        <v>12</v>
      </c>
      <c r="L50" s="201">
        <v>1</v>
      </c>
      <c r="M50" s="212">
        <v>0.5</v>
      </c>
      <c r="N50" s="201">
        <v>1</v>
      </c>
      <c r="O50" s="212">
        <v>3.5</v>
      </c>
      <c r="P50" s="212">
        <v>4.5</v>
      </c>
      <c r="Q50" s="201">
        <v>2</v>
      </c>
      <c r="R50" s="201">
        <v>1</v>
      </c>
      <c r="S50" s="201">
        <v>1</v>
      </c>
      <c r="T50" s="201">
        <v>2</v>
      </c>
      <c r="U50" s="201">
        <v>3</v>
      </c>
      <c r="V50" s="212">
        <v>0.67</v>
      </c>
      <c r="W50" s="212">
        <v>7</v>
      </c>
      <c r="X50" s="212">
        <v>10.5</v>
      </c>
      <c r="Y50" s="212">
        <v>7</v>
      </c>
      <c r="Z50" s="201">
        <v>1</v>
      </c>
      <c r="AA50" s="201">
        <v>0</v>
      </c>
      <c r="AB50" s="201">
        <v>1</v>
      </c>
    </row>
    <row r="51" spans="1:28">
      <c r="A51" s="201">
        <v>37</v>
      </c>
      <c r="B51" s="202" t="s">
        <v>170</v>
      </c>
      <c r="C51" s="201">
        <v>1</v>
      </c>
      <c r="D51" s="201">
        <v>0</v>
      </c>
      <c r="E51" s="201">
        <v>0</v>
      </c>
      <c r="F51" s="201">
        <v>1</v>
      </c>
      <c r="G51" s="201">
        <v>0</v>
      </c>
      <c r="H51" s="211">
        <v>3</v>
      </c>
      <c r="I51" s="201">
        <v>14</v>
      </c>
      <c r="J51" s="201">
        <v>9</v>
      </c>
      <c r="K51" s="201">
        <v>19</v>
      </c>
      <c r="L51" s="201">
        <v>1</v>
      </c>
      <c r="M51" s="212">
        <v>0.33</v>
      </c>
      <c r="N51" s="201">
        <v>1</v>
      </c>
      <c r="O51" s="212">
        <v>3</v>
      </c>
      <c r="P51" s="212">
        <v>3</v>
      </c>
      <c r="Q51" s="201">
        <v>4</v>
      </c>
      <c r="R51" s="201">
        <v>2</v>
      </c>
      <c r="S51" s="201">
        <v>2</v>
      </c>
      <c r="T51" s="201">
        <v>2</v>
      </c>
      <c r="U51" s="201">
        <v>2</v>
      </c>
      <c r="V51" s="212">
        <v>2</v>
      </c>
      <c r="W51" s="212">
        <v>12</v>
      </c>
      <c r="X51" s="212">
        <v>6</v>
      </c>
      <c r="Y51" s="212">
        <v>6</v>
      </c>
      <c r="Z51" s="201">
        <v>1</v>
      </c>
      <c r="AA51" s="201">
        <v>0</v>
      </c>
      <c r="AB51" s="201">
        <v>0</v>
      </c>
    </row>
    <row r="52" spans="1:28" ht="13.8" thickBot="1">
      <c r="A52" s="201">
        <v>40</v>
      </c>
      <c r="B52" s="204" t="s">
        <v>610</v>
      </c>
      <c r="C52" s="205">
        <v>8</v>
      </c>
      <c r="D52" s="205">
        <v>0</v>
      </c>
      <c r="E52" s="205">
        <v>0</v>
      </c>
      <c r="F52" s="205">
        <v>0</v>
      </c>
      <c r="G52" s="205">
        <v>0</v>
      </c>
      <c r="H52" s="213">
        <v>15.67</v>
      </c>
      <c r="I52" s="205">
        <v>75</v>
      </c>
      <c r="J52" s="205">
        <v>66</v>
      </c>
      <c r="K52" s="205">
        <v>115</v>
      </c>
      <c r="L52" s="205">
        <v>8</v>
      </c>
      <c r="M52" s="214">
        <v>0.51</v>
      </c>
      <c r="N52" s="205">
        <v>8</v>
      </c>
      <c r="O52" s="214">
        <v>4.5999999999999996</v>
      </c>
      <c r="P52" s="214">
        <v>4.5999999999999996</v>
      </c>
      <c r="Q52" s="205">
        <v>27</v>
      </c>
      <c r="R52" s="205">
        <v>9</v>
      </c>
      <c r="S52" s="205">
        <v>18</v>
      </c>
      <c r="T52" s="205">
        <v>11</v>
      </c>
      <c r="U52" s="205">
        <v>16</v>
      </c>
      <c r="V52" s="214">
        <v>1.69</v>
      </c>
      <c r="W52" s="214">
        <v>15.51</v>
      </c>
      <c r="X52" s="214">
        <v>9.19</v>
      </c>
      <c r="Y52" s="214">
        <v>6.32</v>
      </c>
      <c r="Z52" s="205">
        <v>1</v>
      </c>
      <c r="AA52" s="205">
        <v>1</v>
      </c>
      <c r="AB52" s="205">
        <v>8</v>
      </c>
    </row>
    <row r="53" spans="1:28" ht="15" thickBot="1">
      <c r="A53" s="207"/>
      <c r="B53" s="209" t="s">
        <v>593</v>
      </c>
      <c r="C53" s="209">
        <v>38</v>
      </c>
      <c r="D53" s="209">
        <v>20</v>
      </c>
      <c r="E53" s="209">
        <v>17</v>
      </c>
      <c r="F53" s="209">
        <v>1</v>
      </c>
      <c r="G53" s="209">
        <v>0</v>
      </c>
      <c r="H53" s="215">
        <v>288</v>
      </c>
      <c r="I53" s="209">
        <v>1304</v>
      </c>
      <c r="J53" s="209">
        <v>542</v>
      </c>
      <c r="K53" s="209">
        <v>1674</v>
      </c>
      <c r="L53" s="209">
        <v>149</v>
      </c>
      <c r="M53" s="215">
        <v>0.51736111111111116</v>
      </c>
      <c r="N53" s="209">
        <v>113</v>
      </c>
      <c r="O53" s="215">
        <v>3.4560026636225265</v>
      </c>
      <c r="P53" s="215">
        <v>3.53125</v>
      </c>
      <c r="Q53" s="209">
        <v>257</v>
      </c>
      <c r="R53" s="209">
        <v>73</v>
      </c>
      <c r="S53" s="209">
        <v>184</v>
      </c>
      <c r="T53" s="209">
        <v>286</v>
      </c>
      <c r="U53" s="209">
        <v>128</v>
      </c>
      <c r="V53" s="215">
        <v>2.0078125</v>
      </c>
      <c r="W53" s="215">
        <v>7.8601122526636225</v>
      </c>
      <c r="X53" s="215">
        <v>3.9147640791476408</v>
      </c>
      <c r="Y53" s="215">
        <v>8.7470509893455102</v>
      </c>
      <c r="Z53" s="209">
        <v>23</v>
      </c>
      <c r="AA53" s="209">
        <v>1</v>
      </c>
      <c r="AB53" s="209">
        <v>22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1"/>
  <sheetViews>
    <sheetView workbookViewId="0">
      <selection activeCell="A23" sqref="A23:XFD23"/>
    </sheetView>
  </sheetViews>
  <sheetFormatPr defaultRowHeight="13.2"/>
  <cols>
    <col min="1" max="1" width="21" customWidth="1"/>
    <col min="2" max="2" width="8.33203125" customWidth="1"/>
    <col min="3" max="3" width="6" bestFit="1" customWidth="1"/>
    <col min="4" max="4" width="6.33203125" bestFit="1" customWidth="1"/>
    <col min="5" max="5" width="10.44140625" bestFit="1" customWidth="1"/>
    <col min="6" max="6" width="7.44140625" customWidth="1"/>
    <col min="7" max="7" width="4.6640625" customWidth="1"/>
    <col min="8" max="8" width="5.44140625" bestFit="1" customWidth="1"/>
    <col min="9" max="11" width="4.6640625" customWidth="1"/>
    <col min="12" max="12" width="4.88671875" bestFit="1" customWidth="1"/>
    <col min="13" max="14" width="4.6640625" customWidth="1"/>
    <col min="15" max="15" width="5.44140625" bestFit="1" customWidth="1"/>
    <col min="16" max="16" width="5" bestFit="1" customWidth="1"/>
    <col min="17" max="17" width="5.6640625" bestFit="1" customWidth="1"/>
    <col min="18" max="18" width="6.5546875" bestFit="1" customWidth="1"/>
    <col min="19" max="19" width="7.44140625" bestFit="1" customWidth="1"/>
    <col min="20" max="21" width="6.33203125" bestFit="1" customWidth="1"/>
  </cols>
  <sheetData>
    <row r="1" spans="1:21">
      <c r="A1" s="297" t="s">
        <v>612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</row>
    <row r="2" spans="1:21">
      <c r="A2" s="297"/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</row>
    <row r="3" spans="1:21">
      <c r="A3" s="297"/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</row>
    <row r="4" spans="1:21">
      <c r="A4" s="297"/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</row>
    <row r="5" spans="1:21">
      <c r="A5" s="297"/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</row>
    <row r="6" spans="1:21" ht="22.8">
      <c r="A6" s="298" t="s">
        <v>397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</row>
    <row r="7" spans="1:21" ht="53.4" thickBot="1">
      <c r="A7" s="171" t="s">
        <v>398</v>
      </c>
      <c r="B7" s="171" t="s">
        <v>399</v>
      </c>
      <c r="C7" s="171" t="s">
        <v>18</v>
      </c>
      <c r="D7" s="171" t="s">
        <v>400</v>
      </c>
      <c r="E7" s="171" t="s">
        <v>17</v>
      </c>
      <c r="F7" s="171" t="s">
        <v>47</v>
      </c>
      <c r="G7" s="171" t="s">
        <v>6</v>
      </c>
      <c r="H7" s="171" t="s">
        <v>7</v>
      </c>
      <c r="I7" s="171" t="s">
        <v>8</v>
      </c>
      <c r="J7" s="171" t="s">
        <v>48</v>
      </c>
      <c r="K7" s="171" t="s">
        <v>14</v>
      </c>
      <c r="L7" s="171" t="s">
        <v>50</v>
      </c>
      <c r="M7" s="171" t="s">
        <v>16</v>
      </c>
      <c r="N7" s="171" t="s">
        <v>10</v>
      </c>
      <c r="O7" s="171" t="s">
        <v>11</v>
      </c>
      <c r="P7" s="171" t="s">
        <v>12</v>
      </c>
      <c r="Q7" s="172" t="s">
        <v>401</v>
      </c>
      <c r="R7" s="171" t="s">
        <v>402</v>
      </c>
      <c r="S7" s="171" t="s">
        <v>403</v>
      </c>
      <c r="T7" s="173" t="s">
        <v>404</v>
      </c>
      <c r="U7" s="173" t="s">
        <v>405</v>
      </c>
    </row>
    <row r="8" spans="1:21" ht="13.8" thickBot="1">
      <c r="A8" s="186" t="s">
        <v>473</v>
      </c>
      <c r="B8" s="186">
        <v>34</v>
      </c>
      <c r="C8" s="174">
        <f t="shared" ref="C8:C36" si="0">D8+N8+O8+P8</f>
        <v>141</v>
      </c>
      <c r="D8" s="186">
        <v>127</v>
      </c>
      <c r="E8" s="186">
        <v>30</v>
      </c>
      <c r="F8" s="186">
        <v>46</v>
      </c>
      <c r="G8" s="186">
        <v>3</v>
      </c>
      <c r="H8" s="186"/>
      <c r="I8" s="186"/>
      <c r="J8" s="186">
        <v>20</v>
      </c>
      <c r="K8" s="186">
        <v>21</v>
      </c>
      <c r="L8" s="186">
        <v>24</v>
      </c>
      <c r="M8" s="186">
        <v>10</v>
      </c>
      <c r="N8" s="186">
        <v>7</v>
      </c>
      <c r="O8" s="186">
        <v>3</v>
      </c>
      <c r="P8" s="186">
        <v>4</v>
      </c>
      <c r="Q8" s="186">
        <v>5</v>
      </c>
      <c r="R8" s="175">
        <f t="shared" ref="R8:R41" si="1">IF(D8=0,"NA",(F8/D8))</f>
        <v>0.36220472440944884</v>
      </c>
      <c r="S8" s="175">
        <f t="shared" ref="S8:S41" si="2">IF(D8=0,"NA",(F8+N8+Q8+O8)/(D8+N8+O8))</f>
        <v>0.44525547445255476</v>
      </c>
      <c r="T8" s="175">
        <f t="shared" ref="T8:T41" si="3">IF(D8=0,"NA",(F8+N8++O8)/(D8+N8+O8))</f>
        <v>0.40875912408759124</v>
      </c>
      <c r="U8" s="175">
        <f t="shared" ref="U8:U41" si="4">IF(D8=0,"NA",(((F8-(G8+H8+I8))+(2*G8)+(3*H8)+(4*I8))/D8))</f>
        <v>0.38582677165354329</v>
      </c>
    </row>
    <row r="9" spans="1:21" ht="13.8" thickBot="1">
      <c r="A9" s="186" t="s">
        <v>613</v>
      </c>
      <c r="B9" s="186">
        <v>31</v>
      </c>
      <c r="C9" s="174">
        <f t="shared" si="0"/>
        <v>126</v>
      </c>
      <c r="D9" s="186">
        <v>98</v>
      </c>
      <c r="E9" s="186">
        <v>22</v>
      </c>
      <c r="F9" s="186">
        <v>32</v>
      </c>
      <c r="G9" s="186">
        <v>11</v>
      </c>
      <c r="H9" s="186">
        <v>2</v>
      </c>
      <c r="I9" s="186">
        <v>5</v>
      </c>
      <c r="J9" s="186">
        <v>29</v>
      </c>
      <c r="K9" s="186">
        <v>1</v>
      </c>
      <c r="L9" s="186">
        <v>1</v>
      </c>
      <c r="M9" s="186">
        <v>14</v>
      </c>
      <c r="N9" s="186">
        <v>22</v>
      </c>
      <c r="O9" s="186">
        <v>1</v>
      </c>
      <c r="P9" s="186">
        <v>5</v>
      </c>
      <c r="Q9" s="186"/>
      <c r="R9" s="175">
        <f t="shared" si="1"/>
        <v>0.32653061224489793</v>
      </c>
      <c r="S9" s="175">
        <f t="shared" si="2"/>
        <v>0.45454545454545453</v>
      </c>
      <c r="T9" s="175">
        <f t="shared" si="3"/>
        <v>0.45454545454545453</v>
      </c>
      <c r="U9" s="175">
        <f t="shared" si="4"/>
        <v>0.63265306122448983</v>
      </c>
    </row>
    <row r="10" spans="1:21" ht="13.8" thickBot="1">
      <c r="A10" s="186" t="s">
        <v>424</v>
      </c>
      <c r="B10" s="186">
        <v>31</v>
      </c>
      <c r="C10" s="174">
        <f t="shared" si="0"/>
        <v>123</v>
      </c>
      <c r="D10" s="186">
        <v>104</v>
      </c>
      <c r="E10" s="186">
        <v>33</v>
      </c>
      <c r="F10" s="186">
        <v>37</v>
      </c>
      <c r="G10" s="186">
        <v>5</v>
      </c>
      <c r="H10" s="186">
        <v>3</v>
      </c>
      <c r="I10" s="186">
        <v>2</v>
      </c>
      <c r="J10" s="186">
        <v>29</v>
      </c>
      <c r="K10" s="186">
        <v>7</v>
      </c>
      <c r="L10" s="186">
        <v>8</v>
      </c>
      <c r="M10" s="186">
        <v>17</v>
      </c>
      <c r="N10" s="186">
        <v>13</v>
      </c>
      <c r="O10" s="186">
        <v>1</v>
      </c>
      <c r="P10" s="186">
        <v>5</v>
      </c>
      <c r="Q10" s="186">
        <v>5</v>
      </c>
      <c r="R10" s="175">
        <f t="shared" si="1"/>
        <v>0.35576923076923078</v>
      </c>
      <c r="S10" s="175">
        <f t="shared" si="2"/>
        <v>0.47457627118644069</v>
      </c>
      <c r="T10" s="175">
        <f t="shared" si="3"/>
        <v>0.43220338983050849</v>
      </c>
      <c r="U10" s="175">
        <f t="shared" si="4"/>
        <v>0.51923076923076927</v>
      </c>
    </row>
    <row r="11" spans="1:21" ht="13.8" thickBot="1">
      <c r="A11" s="186" t="s">
        <v>415</v>
      </c>
      <c r="B11" s="186">
        <v>30</v>
      </c>
      <c r="C11" s="174">
        <f t="shared" si="0"/>
        <v>118</v>
      </c>
      <c r="D11" s="186">
        <v>103</v>
      </c>
      <c r="E11" s="186">
        <v>26</v>
      </c>
      <c r="F11" s="186">
        <v>30</v>
      </c>
      <c r="G11" s="186">
        <v>3</v>
      </c>
      <c r="H11" s="186">
        <v>1</v>
      </c>
      <c r="I11" s="186"/>
      <c r="J11" s="186">
        <v>17</v>
      </c>
      <c r="K11" s="186">
        <v>1</v>
      </c>
      <c r="L11" s="186">
        <v>2</v>
      </c>
      <c r="M11" s="186">
        <v>16</v>
      </c>
      <c r="N11" s="186">
        <v>9</v>
      </c>
      <c r="O11" s="186">
        <v>1</v>
      </c>
      <c r="P11" s="186">
        <v>5</v>
      </c>
      <c r="Q11" s="186"/>
      <c r="R11" s="175">
        <f t="shared" si="1"/>
        <v>0.29126213592233008</v>
      </c>
      <c r="S11" s="175">
        <f t="shared" si="2"/>
        <v>0.35398230088495575</v>
      </c>
      <c r="T11" s="175">
        <f t="shared" si="3"/>
        <v>0.35398230088495575</v>
      </c>
      <c r="U11" s="175">
        <f t="shared" si="4"/>
        <v>0.33980582524271846</v>
      </c>
    </row>
    <row r="12" spans="1:21" ht="13.8" thickBot="1">
      <c r="A12" s="186" t="s">
        <v>614</v>
      </c>
      <c r="B12" s="174">
        <v>32</v>
      </c>
      <c r="C12" s="174">
        <f t="shared" si="0"/>
        <v>108</v>
      </c>
      <c r="D12" s="174">
        <v>90</v>
      </c>
      <c r="E12" s="174">
        <v>15</v>
      </c>
      <c r="F12" s="174">
        <v>25</v>
      </c>
      <c r="G12" s="174">
        <v>3</v>
      </c>
      <c r="H12" s="174"/>
      <c r="I12" s="174">
        <v>1</v>
      </c>
      <c r="J12" s="174">
        <v>9</v>
      </c>
      <c r="K12" s="174">
        <v>3</v>
      </c>
      <c r="L12" s="174">
        <v>4</v>
      </c>
      <c r="M12" s="174">
        <v>18</v>
      </c>
      <c r="N12" s="186">
        <v>14</v>
      </c>
      <c r="O12" s="186">
        <v>2</v>
      </c>
      <c r="P12" s="186">
        <v>2</v>
      </c>
      <c r="Q12" s="186">
        <v>2</v>
      </c>
      <c r="R12" s="175">
        <f t="shared" si="1"/>
        <v>0.27777777777777779</v>
      </c>
      <c r="S12" s="175">
        <f t="shared" si="2"/>
        <v>0.40566037735849059</v>
      </c>
      <c r="T12" s="175">
        <f t="shared" si="3"/>
        <v>0.3867924528301887</v>
      </c>
      <c r="U12" s="175">
        <f t="shared" si="4"/>
        <v>0.34444444444444444</v>
      </c>
    </row>
    <row r="13" spans="1:21" ht="13.8" thickBot="1">
      <c r="A13" s="186" t="s">
        <v>408</v>
      </c>
      <c r="B13" s="186">
        <v>28</v>
      </c>
      <c r="C13" s="174">
        <f t="shared" si="0"/>
        <v>107</v>
      </c>
      <c r="D13" s="174">
        <v>91</v>
      </c>
      <c r="E13" s="186">
        <v>13</v>
      </c>
      <c r="F13" s="186">
        <v>33</v>
      </c>
      <c r="G13" s="186">
        <v>10</v>
      </c>
      <c r="H13" s="186"/>
      <c r="I13" s="186">
        <v>1</v>
      </c>
      <c r="J13" s="186">
        <v>22</v>
      </c>
      <c r="K13" s="186"/>
      <c r="L13" s="186"/>
      <c r="M13" s="186">
        <v>10</v>
      </c>
      <c r="N13" s="186">
        <v>15</v>
      </c>
      <c r="O13" s="186">
        <v>1</v>
      </c>
      <c r="P13" s="186"/>
      <c r="Q13" s="186">
        <v>1</v>
      </c>
      <c r="R13" s="175">
        <f t="shared" si="1"/>
        <v>0.36263736263736263</v>
      </c>
      <c r="S13" s="175">
        <f t="shared" si="2"/>
        <v>0.46728971962616822</v>
      </c>
      <c r="T13" s="175">
        <f t="shared" si="3"/>
        <v>0.45794392523364486</v>
      </c>
      <c r="U13" s="175">
        <f t="shared" si="4"/>
        <v>0.50549450549450547</v>
      </c>
    </row>
    <row r="14" spans="1:21" ht="13.8" thickBot="1">
      <c r="A14" s="186" t="s">
        <v>479</v>
      </c>
      <c r="B14" s="174">
        <v>27</v>
      </c>
      <c r="C14" s="174">
        <f t="shared" si="0"/>
        <v>104</v>
      </c>
      <c r="D14" s="174">
        <v>96</v>
      </c>
      <c r="E14" s="186">
        <v>17</v>
      </c>
      <c r="F14" s="186">
        <v>32</v>
      </c>
      <c r="G14" s="186">
        <v>7</v>
      </c>
      <c r="H14" s="186"/>
      <c r="I14" s="186"/>
      <c r="J14" s="186">
        <v>15</v>
      </c>
      <c r="K14" s="186">
        <v>3</v>
      </c>
      <c r="L14" s="186">
        <v>5</v>
      </c>
      <c r="M14" s="186">
        <v>8</v>
      </c>
      <c r="N14" s="186">
        <v>7</v>
      </c>
      <c r="O14" s="186">
        <v>1</v>
      </c>
      <c r="P14" s="186"/>
      <c r="Q14" s="186">
        <v>3</v>
      </c>
      <c r="R14" s="175">
        <f t="shared" si="1"/>
        <v>0.33333333333333331</v>
      </c>
      <c r="S14" s="175">
        <f t="shared" si="2"/>
        <v>0.41346153846153844</v>
      </c>
      <c r="T14" s="175">
        <f t="shared" si="3"/>
        <v>0.38461538461538464</v>
      </c>
      <c r="U14" s="175">
        <f t="shared" si="4"/>
        <v>0.40625</v>
      </c>
    </row>
    <row r="15" spans="1:21" ht="13.8" thickBot="1">
      <c r="A15" s="187" t="s">
        <v>583</v>
      </c>
      <c r="B15" s="174">
        <v>25</v>
      </c>
      <c r="C15" s="174">
        <f t="shared" si="0"/>
        <v>87</v>
      </c>
      <c r="D15" s="174">
        <v>68</v>
      </c>
      <c r="E15" s="174">
        <v>25</v>
      </c>
      <c r="F15" s="174">
        <v>23</v>
      </c>
      <c r="G15" s="174">
        <v>3</v>
      </c>
      <c r="H15" s="174">
        <v>1</v>
      </c>
      <c r="I15" s="174"/>
      <c r="J15" s="174">
        <v>7</v>
      </c>
      <c r="K15" s="174">
        <v>4</v>
      </c>
      <c r="L15" s="174">
        <v>4</v>
      </c>
      <c r="M15" s="174">
        <v>9</v>
      </c>
      <c r="N15" s="186">
        <v>13</v>
      </c>
      <c r="O15" s="186">
        <v>4</v>
      </c>
      <c r="P15" s="186">
        <v>2</v>
      </c>
      <c r="Q15" s="186">
        <v>2</v>
      </c>
      <c r="R15" s="175">
        <f t="shared" si="1"/>
        <v>0.33823529411764708</v>
      </c>
      <c r="S15" s="175">
        <f t="shared" si="2"/>
        <v>0.49411764705882355</v>
      </c>
      <c r="T15" s="175">
        <f t="shared" si="3"/>
        <v>0.47058823529411764</v>
      </c>
      <c r="U15" s="175">
        <f t="shared" si="4"/>
        <v>0.41176470588235292</v>
      </c>
    </row>
    <row r="16" spans="1:21" ht="13.8" thickBot="1">
      <c r="A16" s="186" t="s">
        <v>507</v>
      </c>
      <c r="B16" s="174">
        <v>23</v>
      </c>
      <c r="C16" s="174">
        <f t="shared" si="0"/>
        <v>79</v>
      </c>
      <c r="D16" s="174">
        <v>62</v>
      </c>
      <c r="E16" s="174">
        <v>14</v>
      </c>
      <c r="F16" s="174">
        <v>16</v>
      </c>
      <c r="G16" s="174">
        <v>2</v>
      </c>
      <c r="H16" s="174"/>
      <c r="I16" s="174">
        <v>2</v>
      </c>
      <c r="J16" s="174">
        <v>10</v>
      </c>
      <c r="K16" s="174"/>
      <c r="L16" s="174"/>
      <c r="M16" s="174">
        <v>9</v>
      </c>
      <c r="N16" s="174">
        <v>8</v>
      </c>
      <c r="O16" s="174">
        <v>7</v>
      </c>
      <c r="P16" s="174">
        <v>2</v>
      </c>
      <c r="Q16" s="174">
        <v>1</v>
      </c>
      <c r="R16" s="175">
        <f t="shared" si="1"/>
        <v>0.25806451612903225</v>
      </c>
      <c r="S16" s="175">
        <f t="shared" si="2"/>
        <v>0.41558441558441561</v>
      </c>
      <c r="T16" s="175">
        <f t="shared" si="3"/>
        <v>0.40259740259740262</v>
      </c>
      <c r="U16" s="175">
        <f t="shared" si="4"/>
        <v>0.38709677419354838</v>
      </c>
    </row>
    <row r="17" spans="1:21" ht="13.8" thickBot="1">
      <c r="A17" s="186" t="s">
        <v>508</v>
      </c>
      <c r="B17" s="186">
        <v>28</v>
      </c>
      <c r="C17" s="174">
        <f t="shared" si="0"/>
        <v>72</v>
      </c>
      <c r="D17" s="186">
        <v>66</v>
      </c>
      <c r="E17" s="186">
        <v>13</v>
      </c>
      <c r="F17" s="186">
        <v>14</v>
      </c>
      <c r="G17" s="186">
        <v>5</v>
      </c>
      <c r="H17" s="186"/>
      <c r="I17" s="186"/>
      <c r="J17" s="186">
        <v>7</v>
      </c>
      <c r="K17" s="186">
        <v>0</v>
      </c>
      <c r="L17" s="186">
        <v>1</v>
      </c>
      <c r="M17" s="186">
        <v>9</v>
      </c>
      <c r="N17" s="186">
        <v>5</v>
      </c>
      <c r="O17" s="186">
        <v>1</v>
      </c>
      <c r="P17" s="186"/>
      <c r="Q17" s="186">
        <v>2</v>
      </c>
      <c r="R17" s="175">
        <f t="shared" si="1"/>
        <v>0.21212121212121213</v>
      </c>
      <c r="S17" s="175">
        <f t="shared" si="2"/>
        <v>0.30555555555555558</v>
      </c>
      <c r="T17" s="175">
        <f t="shared" si="3"/>
        <v>0.27777777777777779</v>
      </c>
      <c r="U17" s="175">
        <f t="shared" si="4"/>
        <v>0.2878787878787879</v>
      </c>
    </row>
    <row r="18" spans="1:21" ht="13.8" thickBot="1">
      <c r="A18" s="186" t="s">
        <v>29</v>
      </c>
      <c r="B18" s="174">
        <v>19</v>
      </c>
      <c r="C18" s="174">
        <f t="shared" si="0"/>
        <v>69</v>
      </c>
      <c r="D18" s="186">
        <v>54</v>
      </c>
      <c r="E18" s="186">
        <v>11</v>
      </c>
      <c r="F18" s="186">
        <v>12</v>
      </c>
      <c r="G18" s="186">
        <v>6</v>
      </c>
      <c r="H18" s="186"/>
      <c r="I18" s="186"/>
      <c r="J18" s="186">
        <v>7</v>
      </c>
      <c r="K18" s="186"/>
      <c r="L18" s="186"/>
      <c r="M18" s="186">
        <v>11</v>
      </c>
      <c r="N18" s="186">
        <v>13</v>
      </c>
      <c r="O18" s="186"/>
      <c r="P18" s="186">
        <v>2</v>
      </c>
      <c r="Q18" s="186">
        <v>3</v>
      </c>
      <c r="R18" s="175">
        <f t="shared" si="1"/>
        <v>0.22222222222222221</v>
      </c>
      <c r="S18" s="175">
        <f t="shared" si="2"/>
        <v>0.41791044776119401</v>
      </c>
      <c r="T18" s="175">
        <f t="shared" si="3"/>
        <v>0.37313432835820898</v>
      </c>
      <c r="U18" s="175">
        <f t="shared" si="4"/>
        <v>0.33333333333333331</v>
      </c>
    </row>
    <row r="19" spans="1:21" ht="13.8" thickBot="1">
      <c r="A19" s="186" t="s">
        <v>475</v>
      </c>
      <c r="B19" s="186">
        <v>13</v>
      </c>
      <c r="C19" s="174">
        <f t="shared" si="0"/>
        <v>40</v>
      </c>
      <c r="D19" s="186">
        <v>33</v>
      </c>
      <c r="E19" s="186">
        <v>8</v>
      </c>
      <c r="F19" s="186">
        <v>8</v>
      </c>
      <c r="G19" s="186">
        <v>1</v>
      </c>
      <c r="H19" s="186"/>
      <c r="I19" s="186"/>
      <c r="J19" s="186">
        <v>2</v>
      </c>
      <c r="K19" s="186">
        <v>1</v>
      </c>
      <c r="L19" s="186">
        <v>1</v>
      </c>
      <c r="M19" s="186">
        <v>11</v>
      </c>
      <c r="N19" s="186">
        <v>6</v>
      </c>
      <c r="O19" s="186">
        <v>1</v>
      </c>
      <c r="P19" s="186"/>
      <c r="Q19" s="186"/>
      <c r="R19" s="175">
        <f t="shared" si="1"/>
        <v>0.24242424242424243</v>
      </c>
      <c r="S19" s="175">
        <f t="shared" si="2"/>
        <v>0.375</v>
      </c>
      <c r="T19" s="175">
        <f t="shared" si="3"/>
        <v>0.375</v>
      </c>
      <c r="U19" s="175">
        <f t="shared" si="4"/>
        <v>0.27272727272727271</v>
      </c>
    </row>
    <row r="20" spans="1:21" ht="13.8" thickBot="1">
      <c r="A20" s="186" t="s">
        <v>615</v>
      </c>
      <c r="B20" s="186">
        <v>17</v>
      </c>
      <c r="C20" s="174">
        <f t="shared" si="0"/>
        <v>38</v>
      </c>
      <c r="D20" s="186">
        <v>34</v>
      </c>
      <c r="E20" s="186">
        <v>5</v>
      </c>
      <c r="F20" s="186">
        <v>5</v>
      </c>
      <c r="G20" s="186">
        <v>1</v>
      </c>
      <c r="H20" s="186">
        <v>1</v>
      </c>
      <c r="I20" s="186"/>
      <c r="J20" s="186">
        <v>7</v>
      </c>
      <c r="K20" s="186"/>
      <c r="L20" s="186"/>
      <c r="M20" s="186">
        <v>15</v>
      </c>
      <c r="N20" s="186">
        <v>3</v>
      </c>
      <c r="O20" s="186"/>
      <c r="P20" s="186">
        <v>1</v>
      </c>
      <c r="Q20" s="186"/>
      <c r="R20" s="175">
        <f t="shared" si="1"/>
        <v>0.14705882352941177</v>
      </c>
      <c r="S20" s="175">
        <f t="shared" si="2"/>
        <v>0.21621621621621623</v>
      </c>
      <c r="T20" s="175">
        <f t="shared" si="3"/>
        <v>0.21621621621621623</v>
      </c>
      <c r="U20" s="175">
        <f t="shared" si="4"/>
        <v>0.23529411764705882</v>
      </c>
    </row>
    <row r="21" spans="1:21" ht="13.8" thickBot="1">
      <c r="A21" s="186" t="s">
        <v>511</v>
      </c>
      <c r="B21" s="186">
        <v>14</v>
      </c>
      <c r="C21" s="174">
        <f t="shared" si="0"/>
        <v>37</v>
      </c>
      <c r="D21" s="174">
        <v>35</v>
      </c>
      <c r="E21" s="174">
        <v>5</v>
      </c>
      <c r="F21" s="174">
        <v>8</v>
      </c>
      <c r="G21" s="174"/>
      <c r="H21" s="174"/>
      <c r="I21" s="174"/>
      <c r="J21" s="174">
        <v>6</v>
      </c>
      <c r="K21" s="174"/>
      <c r="L21" s="174"/>
      <c r="M21" s="174">
        <v>12</v>
      </c>
      <c r="N21" s="174">
        <v>1</v>
      </c>
      <c r="O21" s="174"/>
      <c r="P21" s="174">
        <v>1</v>
      </c>
      <c r="Q21" s="174">
        <v>2</v>
      </c>
      <c r="R21" s="175">
        <f t="shared" si="1"/>
        <v>0.22857142857142856</v>
      </c>
      <c r="S21" s="175">
        <f t="shared" si="2"/>
        <v>0.30555555555555558</v>
      </c>
      <c r="T21" s="175">
        <f t="shared" si="3"/>
        <v>0.25</v>
      </c>
      <c r="U21" s="175">
        <f t="shared" si="4"/>
        <v>0.22857142857142856</v>
      </c>
    </row>
    <row r="22" spans="1:21" ht="13.8" thickBot="1">
      <c r="A22" s="186" t="s">
        <v>616</v>
      </c>
      <c r="B22" s="186">
        <v>14</v>
      </c>
      <c r="C22" s="174">
        <f t="shared" si="0"/>
        <v>33</v>
      </c>
      <c r="D22" s="186">
        <v>29</v>
      </c>
      <c r="E22" s="186">
        <v>5</v>
      </c>
      <c r="F22" s="186">
        <v>10</v>
      </c>
      <c r="G22" s="186">
        <v>2</v>
      </c>
      <c r="H22" s="186"/>
      <c r="I22" s="186"/>
      <c r="J22" s="186">
        <v>6</v>
      </c>
      <c r="K22" s="186"/>
      <c r="L22" s="186">
        <v>1</v>
      </c>
      <c r="M22" s="186">
        <v>5</v>
      </c>
      <c r="N22" s="186">
        <v>4</v>
      </c>
      <c r="O22" s="186"/>
      <c r="P22" s="186"/>
      <c r="Q22" s="186"/>
      <c r="R22" s="175">
        <f t="shared" si="1"/>
        <v>0.34482758620689657</v>
      </c>
      <c r="S22" s="175">
        <f t="shared" si="2"/>
        <v>0.42424242424242425</v>
      </c>
      <c r="T22" s="175">
        <f t="shared" si="3"/>
        <v>0.42424242424242425</v>
      </c>
      <c r="U22" s="175">
        <f t="shared" si="4"/>
        <v>0.41379310344827586</v>
      </c>
    </row>
    <row r="23" spans="1:21" ht="13.8" thickBot="1">
      <c r="A23" s="187" t="s">
        <v>35</v>
      </c>
      <c r="B23" s="186">
        <v>15</v>
      </c>
      <c r="C23" s="174">
        <f t="shared" si="0"/>
        <v>30</v>
      </c>
      <c r="D23" s="186">
        <v>23</v>
      </c>
      <c r="E23" s="186">
        <v>5</v>
      </c>
      <c r="F23" s="186">
        <v>8</v>
      </c>
      <c r="G23" s="186">
        <v>1</v>
      </c>
      <c r="H23" s="186"/>
      <c r="I23" s="186"/>
      <c r="J23" s="186">
        <v>5</v>
      </c>
      <c r="K23" s="186"/>
      <c r="L23" s="186"/>
      <c r="M23" s="186">
        <v>4</v>
      </c>
      <c r="N23" s="186">
        <v>6</v>
      </c>
      <c r="O23" s="186"/>
      <c r="P23" s="186">
        <v>1</v>
      </c>
      <c r="Q23" s="186"/>
      <c r="R23" s="175">
        <f t="shared" si="1"/>
        <v>0.34782608695652173</v>
      </c>
      <c r="S23" s="175">
        <f t="shared" si="2"/>
        <v>0.48275862068965519</v>
      </c>
      <c r="T23" s="175">
        <f t="shared" si="3"/>
        <v>0.48275862068965519</v>
      </c>
      <c r="U23" s="175">
        <f t="shared" si="4"/>
        <v>0.39130434782608697</v>
      </c>
    </row>
    <row r="24" spans="1:21" ht="13.8" thickBot="1">
      <c r="A24" s="187" t="s">
        <v>617</v>
      </c>
      <c r="B24" s="174">
        <v>9</v>
      </c>
      <c r="C24" s="174">
        <f t="shared" si="0"/>
        <v>29</v>
      </c>
      <c r="D24" s="174">
        <v>29</v>
      </c>
      <c r="E24" s="174">
        <v>7</v>
      </c>
      <c r="F24" s="174">
        <v>11</v>
      </c>
      <c r="G24" s="174">
        <v>2</v>
      </c>
      <c r="H24" s="174"/>
      <c r="I24" s="174">
        <v>2</v>
      </c>
      <c r="J24" s="174">
        <v>8</v>
      </c>
      <c r="K24" s="174"/>
      <c r="L24" s="174"/>
      <c r="M24" s="174">
        <v>7</v>
      </c>
      <c r="N24" s="186"/>
      <c r="O24" s="186"/>
      <c r="P24" s="186"/>
      <c r="Q24" s="186"/>
      <c r="R24" s="175">
        <f t="shared" si="1"/>
        <v>0.37931034482758619</v>
      </c>
      <c r="S24" s="175">
        <f t="shared" si="2"/>
        <v>0.37931034482758619</v>
      </c>
      <c r="T24" s="175">
        <f t="shared" si="3"/>
        <v>0.37931034482758619</v>
      </c>
      <c r="U24" s="175">
        <f t="shared" si="4"/>
        <v>0.65517241379310343</v>
      </c>
    </row>
    <row r="25" spans="1:21" ht="13.8" thickBot="1">
      <c r="A25" s="186" t="s">
        <v>170</v>
      </c>
      <c r="B25" s="186">
        <v>10</v>
      </c>
      <c r="C25" s="174">
        <f t="shared" si="0"/>
        <v>28</v>
      </c>
      <c r="D25" s="186">
        <v>21</v>
      </c>
      <c r="E25" s="186">
        <v>3</v>
      </c>
      <c r="F25" s="186">
        <v>8</v>
      </c>
      <c r="G25" s="186">
        <v>4</v>
      </c>
      <c r="H25" s="186"/>
      <c r="I25" s="186"/>
      <c r="J25" s="186">
        <v>7</v>
      </c>
      <c r="K25" s="186"/>
      <c r="L25" s="186"/>
      <c r="M25" s="186">
        <v>3</v>
      </c>
      <c r="N25" s="186">
        <v>7</v>
      </c>
      <c r="O25" s="186"/>
      <c r="P25" s="186"/>
      <c r="Q25" s="186"/>
      <c r="R25" s="175">
        <f t="shared" si="1"/>
        <v>0.38095238095238093</v>
      </c>
      <c r="S25" s="175">
        <f t="shared" si="2"/>
        <v>0.5357142857142857</v>
      </c>
      <c r="T25" s="175">
        <f t="shared" si="3"/>
        <v>0.5357142857142857</v>
      </c>
      <c r="U25" s="175">
        <f t="shared" si="4"/>
        <v>0.5714285714285714</v>
      </c>
    </row>
    <row r="26" spans="1:21" ht="13.8" thickBot="1">
      <c r="A26" s="186" t="s">
        <v>579</v>
      </c>
      <c r="B26" s="186">
        <v>8</v>
      </c>
      <c r="C26" s="174">
        <f t="shared" si="0"/>
        <v>23</v>
      </c>
      <c r="D26" s="174">
        <v>22</v>
      </c>
      <c r="E26" s="174">
        <v>3</v>
      </c>
      <c r="F26" s="174">
        <v>6</v>
      </c>
      <c r="G26" s="174">
        <v>2</v>
      </c>
      <c r="H26" s="174"/>
      <c r="I26" s="174"/>
      <c r="J26" s="174">
        <v>5</v>
      </c>
      <c r="K26" s="174"/>
      <c r="L26" s="174"/>
      <c r="M26" s="174">
        <v>4</v>
      </c>
      <c r="N26" s="174">
        <v>1</v>
      </c>
      <c r="O26" s="186"/>
      <c r="P26" s="186"/>
      <c r="Q26" s="186">
        <v>2</v>
      </c>
      <c r="R26" s="175">
        <f t="shared" si="1"/>
        <v>0.27272727272727271</v>
      </c>
      <c r="S26" s="175">
        <f t="shared" si="2"/>
        <v>0.39130434782608697</v>
      </c>
      <c r="T26" s="175">
        <f t="shared" si="3"/>
        <v>0.30434782608695654</v>
      </c>
      <c r="U26" s="175">
        <f t="shared" si="4"/>
        <v>0.36363636363636365</v>
      </c>
    </row>
    <row r="27" spans="1:21" ht="13.8" thickBot="1">
      <c r="A27" s="186" t="s">
        <v>417</v>
      </c>
      <c r="B27" s="186">
        <v>6</v>
      </c>
      <c r="C27" s="174">
        <f t="shared" si="0"/>
        <v>15</v>
      </c>
      <c r="D27" s="186">
        <v>14</v>
      </c>
      <c r="E27" s="186">
        <v>2</v>
      </c>
      <c r="F27" s="186">
        <v>3</v>
      </c>
      <c r="G27" s="186"/>
      <c r="H27" s="186"/>
      <c r="I27" s="186"/>
      <c r="J27" s="186">
        <v>2</v>
      </c>
      <c r="K27" s="186">
        <v>1</v>
      </c>
      <c r="L27" s="186">
        <v>1</v>
      </c>
      <c r="M27" s="186"/>
      <c r="N27" s="186">
        <v>1</v>
      </c>
      <c r="O27" s="186"/>
      <c r="P27" s="186"/>
      <c r="Q27" s="186">
        <v>1</v>
      </c>
      <c r="R27" s="175">
        <f t="shared" si="1"/>
        <v>0.21428571428571427</v>
      </c>
      <c r="S27" s="175">
        <f t="shared" si="2"/>
        <v>0.33333333333333331</v>
      </c>
      <c r="T27" s="175">
        <f t="shared" si="3"/>
        <v>0.26666666666666666</v>
      </c>
      <c r="U27" s="175">
        <f t="shared" si="4"/>
        <v>0.21428571428571427</v>
      </c>
    </row>
    <row r="28" spans="1:21" ht="13.8" thickBot="1">
      <c r="A28" s="186" t="s">
        <v>186</v>
      </c>
      <c r="B28" s="186">
        <v>8</v>
      </c>
      <c r="C28" s="174">
        <f t="shared" si="0"/>
        <v>14</v>
      </c>
      <c r="D28" s="186">
        <v>11</v>
      </c>
      <c r="E28" s="186">
        <v>4</v>
      </c>
      <c r="F28" s="186"/>
      <c r="G28" s="186"/>
      <c r="H28" s="186"/>
      <c r="I28" s="186"/>
      <c r="J28" s="186"/>
      <c r="K28" s="186"/>
      <c r="L28" s="186"/>
      <c r="M28" s="186">
        <v>2</v>
      </c>
      <c r="N28" s="186">
        <v>3</v>
      </c>
      <c r="O28" s="186"/>
      <c r="P28" s="186"/>
      <c r="Q28" s="186">
        <v>2</v>
      </c>
      <c r="R28" s="175">
        <f t="shared" si="1"/>
        <v>0</v>
      </c>
      <c r="S28" s="175">
        <f t="shared" si="2"/>
        <v>0.35714285714285715</v>
      </c>
      <c r="T28" s="175">
        <f t="shared" si="3"/>
        <v>0.21428571428571427</v>
      </c>
      <c r="U28" s="175">
        <f t="shared" si="4"/>
        <v>0</v>
      </c>
    </row>
    <row r="29" spans="1:21" ht="13.8" thickBot="1">
      <c r="A29" s="187" t="s">
        <v>28</v>
      </c>
      <c r="B29" s="174">
        <v>2</v>
      </c>
      <c r="C29" s="174">
        <f t="shared" si="0"/>
        <v>8</v>
      </c>
      <c r="D29" s="174">
        <v>7</v>
      </c>
      <c r="E29" s="174">
        <v>1</v>
      </c>
      <c r="F29" s="174">
        <v>3</v>
      </c>
      <c r="G29" s="174"/>
      <c r="H29" s="174"/>
      <c r="I29" s="174"/>
      <c r="J29" s="174"/>
      <c r="K29" s="174"/>
      <c r="L29" s="174"/>
      <c r="M29" s="174">
        <v>1</v>
      </c>
      <c r="N29" s="186">
        <v>1</v>
      </c>
      <c r="O29" s="186"/>
      <c r="P29" s="186"/>
      <c r="Q29" s="186"/>
      <c r="R29" s="175">
        <f t="shared" si="1"/>
        <v>0.42857142857142855</v>
      </c>
      <c r="S29" s="175">
        <f t="shared" si="2"/>
        <v>0.5</v>
      </c>
      <c r="T29" s="175">
        <f t="shared" si="3"/>
        <v>0.5</v>
      </c>
      <c r="U29" s="175">
        <f t="shared" si="4"/>
        <v>0.42857142857142855</v>
      </c>
    </row>
    <row r="30" spans="1:21" ht="13.8" thickBot="1">
      <c r="A30" s="186" t="s">
        <v>474</v>
      </c>
      <c r="B30" s="174">
        <v>1</v>
      </c>
      <c r="C30" s="174">
        <f t="shared" si="0"/>
        <v>4</v>
      </c>
      <c r="D30" s="186">
        <v>4</v>
      </c>
      <c r="E30" s="186"/>
      <c r="F30" s="186"/>
      <c r="G30" s="186"/>
      <c r="H30" s="186"/>
      <c r="I30" s="186"/>
      <c r="J30" s="186"/>
      <c r="K30" s="186"/>
      <c r="L30" s="186"/>
      <c r="M30" s="186">
        <v>2</v>
      </c>
      <c r="N30" s="186"/>
      <c r="O30" s="186"/>
      <c r="P30" s="174"/>
      <c r="Q30" s="174"/>
      <c r="R30" s="175">
        <f t="shared" si="1"/>
        <v>0</v>
      </c>
      <c r="S30" s="175">
        <f t="shared" si="2"/>
        <v>0</v>
      </c>
      <c r="T30" s="175">
        <f t="shared" si="3"/>
        <v>0</v>
      </c>
      <c r="U30" s="175">
        <f t="shared" si="4"/>
        <v>0</v>
      </c>
    </row>
    <row r="31" spans="1:21" ht="13.8" thickBot="1">
      <c r="A31" s="186" t="s">
        <v>134</v>
      </c>
      <c r="B31" s="186">
        <v>2</v>
      </c>
      <c r="C31" s="174">
        <f t="shared" si="0"/>
        <v>4</v>
      </c>
      <c r="D31" s="186">
        <v>3</v>
      </c>
      <c r="E31" s="186">
        <v>2</v>
      </c>
      <c r="F31" s="186">
        <v>2</v>
      </c>
      <c r="G31" s="186"/>
      <c r="H31" s="186"/>
      <c r="I31" s="186"/>
      <c r="J31" s="186"/>
      <c r="K31" s="186"/>
      <c r="L31" s="186"/>
      <c r="M31" s="186"/>
      <c r="N31" s="186"/>
      <c r="O31" s="186"/>
      <c r="P31" s="186">
        <v>1</v>
      </c>
      <c r="Q31" s="186"/>
      <c r="R31" s="175">
        <f t="shared" si="1"/>
        <v>0.66666666666666663</v>
      </c>
      <c r="S31" s="175">
        <f t="shared" si="2"/>
        <v>0.66666666666666663</v>
      </c>
      <c r="T31" s="175">
        <f t="shared" si="3"/>
        <v>0.66666666666666663</v>
      </c>
      <c r="U31" s="175">
        <f t="shared" si="4"/>
        <v>0.66666666666666663</v>
      </c>
    </row>
    <row r="32" spans="1:21" ht="13.8" thickBot="1">
      <c r="A32" s="186" t="s">
        <v>22</v>
      </c>
      <c r="B32" s="186">
        <v>1</v>
      </c>
      <c r="C32" s="174">
        <f t="shared" si="0"/>
        <v>3</v>
      </c>
      <c r="D32" s="186">
        <v>2</v>
      </c>
      <c r="E32" s="186"/>
      <c r="F32" s="186"/>
      <c r="G32" s="186"/>
      <c r="H32" s="186"/>
      <c r="I32" s="186"/>
      <c r="J32" s="186"/>
      <c r="K32" s="186"/>
      <c r="L32" s="186"/>
      <c r="M32" s="186">
        <v>1</v>
      </c>
      <c r="N32" s="186">
        <v>1</v>
      </c>
      <c r="O32" s="186"/>
      <c r="P32" s="186"/>
      <c r="Q32" s="186"/>
      <c r="R32" s="175">
        <f t="shared" si="1"/>
        <v>0</v>
      </c>
      <c r="S32" s="175">
        <f t="shared" si="2"/>
        <v>0.33333333333333331</v>
      </c>
      <c r="T32" s="175">
        <f t="shared" si="3"/>
        <v>0.33333333333333331</v>
      </c>
      <c r="U32" s="175">
        <f t="shared" si="4"/>
        <v>0</v>
      </c>
    </row>
    <row r="33" spans="1:21" ht="13.8" thickBot="1">
      <c r="A33" s="187" t="s">
        <v>606</v>
      </c>
      <c r="B33" s="186">
        <v>2</v>
      </c>
      <c r="C33" s="174">
        <f t="shared" si="0"/>
        <v>3</v>
      </c>
      <c r="D33" s="186">
        <v>3</v>
      </c>
      <c r="E33" s="186">
        <v>1</v>
      </c>
      <c r="F33" s="186">
        <v>1</v>
      </c>
      <c r="G33" s="186"/>
      <c r="H33" s="186"/>
      <c r="I33" s="186"/>
      <c r="J33" s="186">
        <v>2</v>
      </c>
      <c r="K33" s="186"/>
      <c r="L33" s="186"/>
      <c r="M33" s="186">
        <v>1</v>
      </c>
      <c r="N33" s="186"/>
      <c r="O33" s="186"/>
      <c r="P33" s="186"/>
      <c r="Q33" s="186">
        <v>1</v>
      </c>
      <c r="R33" s="175">
        <f t="shared" si="1"/>
        <v>0.33333333333333331</v>
      </c>
      <c r="S33" s="175">
        <f t="shared" si="2"/>
        <v>0.66666666666666663</v>
      </c>
      <c r="T33" s="175">
        <f t="shared" si="3"/>
        <v>0.33333333333333331</v>
      </c>
      <c r="U33" s="175">
        <f t="shared" si="4"/>
        <v>0.33333333333333331</v>
      </c>
    </row>
    <row r="34" spans="1:21" ht="13.8" thickBot="1">
      <c r="A34" s="186" t="s">
        <v>618</v>
      </c>
      <c r="B34" s="174">
        <v>1</v>
      </c>
      <c r="C34" s="174">
        <f t="shared" si="0"/>
        <v>2</v>
      </c>
      <c r="D34" s="174">
        <v>1</v>
      </c>
      <c r="E34" s="174">
        <v>1</v>
      </c>
      <c r="F34" s="174"/>
      <c r="G34" s="174"/>
      <c r="H34" s="174"/>
      <c r="I34" s="174"/>
      <c r="J34" s="174"/>
      <c r="K34" s="174"/>
      <c r="L34" s="174"/>
      <c r="M34" s="174"/>
      <c r="N34" s="174">
        <v>1</v>
      </c>
      <c r="O34" s="174"/>
      <c r="P34" s="174"/>
      <c r="Q34" s="174"/>
      <c r="R34" s="175">
        <f t="shared" si="1"/>
        <v>0</v>
      </c>
      <c r="S34" s="175">
        <f t="shared" si="2"/>
        <v>0.5</v>
      </c>
      <c r="T34" s="175">
        <f t="shared" si="3"/>
        <v>0.5</v>
      </c>
      <c r="U34" s="175">
        <f t="shared" si="4"/>
        <v>0</v>
      </c>
    </row>
    <row r="35" spans="1:21" ht="13.8" thickBot="1">
      <c r="A35" s="186" t="s">
        <v>512</v>
      </c>
      <c r="B35" s="186">
        <v>1</v>
      </c>
      <c r="C35" s="174">
        <f t="shared" si="0"/>
        <v>2</v>
      </c>
      <c r="D35" s="186">
        <v>2</v>
      </c>
      <c r="E35" s="186"/>
      <c r="F35" s="186"/>
      <c r="G35" s="186"/>
      <c r="H35" s="186"/>
      <c r="I35" s="186"/>
      <c r="J35" s="186"/>
      <c r="K35" s="186"/>
      <c r="L35" s="186"/>
      <c r="M35" s="186">
        <v>1</v>
      </c>
      <c r="N35" s="186"/>
      <c r="O35" s="186"/>
      <c r="P35" s="186"/>
      <c r="Q35" s="186"/>
      <c r="R35" s="175">
        <f t="shared" si="1"/>
        <v>0</v>
      </c>
      <c r="S35" s="175">
        <f t="shared" si="2"/>
        <v>0</v>
      </c>
      <c r="T35" s="175">
        <f t="shared" si="3"/>
        <v>0</v>
      </c>
      <c r="U35" s="175">
        <f t="shared" si="4"/>
        <v>0</v>
      </c>
    </row>
    <row r="36" spans="1:21" ht="13.8" thickBot="1">
      <c r="A36" s="186" t="s">
        <v>483</v>
      </c>
      <c r="B36" s="186">
        <v>2</v>
      </c>
      <c r="C36" s="174">
        <f t="shared" si="0"/>
        <v>2</v>
      </c>
      <c r="D36" s="174">
        <v>2</v>
      </c>
      <c r="E36" s="174">
        <v>1</v>
      </c>
      <c r="F36" s="174">
        <v>1</v>
      </c>
      <c r="G36" s="174"/>
      <c r="H36" s="174"/>
      <c r="I36" s="174"/>
      <c r="J36" s="174"/>
      <c r="K36" s="174"/>
      <c r="L36" s="174"/>
      <c r="M36" s="174">
        <v>1</v>
      </c>
      <c r="N36" s="174"/>
      <c r="O36" s="174"/>
      <c r="P36" s="174"/>
      <c r="Q36" s="174"/>
      <c r="R36" s="175">
        <f t="shared" si="1"/>
        <v>0.5</v>
      </c>
      <c r="S36" s="175">
        <f t="shared" si="2"/>
        <v>0.5</v>
      </c>
      <c r="T36" s="175">
        <f t="shared" si="3"/>
        <v>0.5</v>
      </c>
      <c r="U36" s="175">
        <f t="shared" si="4"/>
        <v>0.5</v>
      </c>
    </row>
    <row r="37" spans="1:21" ht="13.8" thickBot="1">
      <c r="A37" s="186"/>
      <c r="B37" s="186"/>
      <c r="C37" s="174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75" t="str">
        <f t="shared" si="1"/>
        <v>NA</v>
      </c>
      <c r="S37" s="175" t="str">
        <f t="shared" si="2"/>
        <v>NA</v>
      </c>
      <c r="T37" s="175" t="str">
        <f t="shared" si="3"/>
        <v>NA</v>
      </c>
      <c r="U37" s="175" t="str">
        <f t="shared" si="4"/>
        <v>NA</v>
      </c>
    </row>
    <row r="38" spans="1:21" ht="13.8" thickBot="1">
      <c r="A38" s="187"/>
      <c r="B38" s="186"/>
      <c r="C38" s="174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75" t="str">
        <f t="shared" si="1"/>
        <v>NA</v>
      </c>
      <c r="S38" s="175" t="str">
        <f t="shared" si="2"/>
        <v>NA</v>
      </c>
      <c r="T38" s="175" t="str">
        <f t="shared" si="3"/>
        <v>NA</v>
      </c>
      <c r="U38" s="175" t="str">
        <f t="shared" si="4"/>
        <v>NA</v>
      </c>
    </row>
    <row r="39" spans="1:21" ht="13.8" thickBot="1">
      <c r="A39" s="186"/>
      <c r="B39" s="186"/>
      <c r="C39" s="174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75" t="str">
        <f t="shared" si="1"/>
        <v>NA</v>
      </c>
      <c r="S39" s="175" t="str">
        <f t="shared" si="2"/>
        <v>NA</v>
      </c>
      <c r="T39" s="175" t="str">
        <f t="shared" si="3"/>
        <v>NA</v>
      </c>
      <c r="U39" s="175" t="str">
        <f t="shared" si="4"/>
        <v>NA</v>
      </c>
    </row>
    <row r="40" spans="1:21" ht="13.8" thickBot="1">
      <c r="A40" s="186"/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86"/>
      <c r="O40" s="186"/>
      <c r="P40" s="186"/>
      <c r="Q40" s="186"/>
      <c r="R40" s="175" t="str">
        <f t="shared" si="1"/>
        <v>NA</v>
      </c>
      <c r="S40" s="175" t="str">
        <f t="shared" si="2"/>
        <v>NA</v>
      </c>
      <c r="T40" s="175" t="str">
        <f t="shared" si="3"/>
        <v>NA</v>
      </c>
      <c r="U40" s="175" t="str">
        <f t="shared" si="4"/>
        <v>NA</v>
      </c>
    </row>
    <row r="41" spans="1:21" ht="13.8" thickBot="1">
      <c r="A41" s="178" t="s">
        <v>426</v>
      </c>
      <c r="B41" s="178"/>
      <c r="C41" s="179">
        <f t="shared" ref="C41:Q41" si="5">SUM(C8:C40)</f>
        <v>1449</v>
      </c>
      <c r="D41" s="179">
        <f t="shared" si="5"/>
        <v>1234</v>
      </c>
      <c r="E41" s="179">
        <f t="shared" si="5"/>
        <v>272</v>
      </c>
      <c r="F41" s="179">
        <f t="shared" si="5"/>
        <v>374</v>
      </c>
      <c r="G41" s="179">
        <f t="shared" si="5"/>
        <v>71</v>
      </c>
      <c r="H41" s="179">
        <f t="shared" si="5"/>
        <v>8</v>
      </c>
      <c r="I41" s="179">
        <f t="shared" si="5"/>
        <v>13</v>
      </c>
      <c r="J41" s="179">
        <f t="shared" si="5"/>
        <v>222</v>
      </c>
      <c r="K41" s="179">
        <f t="shared" si="5"/>
        <v>42</v>
      </c>
      <c r="L41" s="179">
        <f t="shared" si="5"/>
        <v>52</v>
      </c>
      <c r="M41" s="179">
        <f t="shared" si="5"/>
        <v>201</v>
      </c>
      <c r="N41" s="179">
        <f t="shared" si="5"/>
        <v>161</v>
      </c>
      <c r="O41" s="179">
        <f t="shared" si="5"/>
        <v>23</v>
      </c>
      <c r="P41" s="179">
        <f t="shared" si="5"/>
        <v>31</v>
      </c>
      <c r="Q41" s="179">
        <f t="shared" si="5"/>
        <v>32</v>
      </c>
      <c r="R41" s="175">
        <f t="shared" si="1"/>
        <v>0.30307941653160453</v>
      </c>
      <c r="S41" s="175">
        <f t="shared" si="2"/>
        <v>0.41607898448519043</v>
      </c>
      <c r="T41" s="175">
        <f t="shared" si="3"/>
        <v>0.39351198871650211</v>
      </c>
      <c r="U41" s="175">
        <f t="shared" si="4"/>
        <v>0.4051863857374392</v>
      </c>
    </row>
    <row r="43" spans="1:21" ht="13.8" thickBot="1"/>
    <row r="44" spans="1:21" ht="23.4" thickBot="1">
      <c r="A44" s="302" t="s">
        <v>427</v>
      </c>
      <c r="B44" s="302"/>
      <c r="C44" s="302"/>
      <c r="D44" s="302"/>
      <c r="E44" s="302"/>
    </row>
    <row r="45" spans="1:21" ht="13.8" thickBot="1">
      <c r="A45" s="178" t="s">
        <v>0</v>
      </c>
      <c r="B45" s="178" t="s">
        <v>428</v>
      </c>
      <c r="C45" s="178" t="s">
        <v>429</v>
      </c>
      <c r="D45" s="178" t="s">
        <v>86</v>
      </c>
      <c r="E45" s="178" t="s">
        <v>430</v>
      </c>
    </row>
    <row r="46" spans="1:21" ht="13.8" thickBot="1">
      <c r="A46" s="186" t="s">
        <v>511</v>
      </c>
      <c r="B46" s="174">
        <v>15</v>
      </c>
      <c r="C46" s="174">
        <v>18</v>
      </c>
      <c r="D46" s="174">
        <v>4</v>
      </c>
      <c r="E46" s="175">
        <f t="shared" ref="E46:E79" si="6">(B46+C46)/(B46+C46+D46)</f>
        <v>0.89189189189189189</v>
      </c>
    </row>
    <row r="47" spans="1:21" ht="13.8" thickBot="1">
      <c r="A47" s="186" t="s">
        <v>29</v>
      </c>
      <c r="B47" s="174">
        <v>46</v>
      </c>
      <c r="C47" s="174">
        <v>7</v>
      </c>
      <c r="D47" s="174"/>
      <c r="E47" s="175">
        <f t="shared" si="6"/>
        <v>1</v>
      </c>
    </row>
    <row r="48" spans="1:21" ht="13.8" thickBot="1">
      <c r="A48" s="187" t="s">
        <v>28</v>
      </c>
      <c r="B48" s="174"/>
      <c r="C48" s="174"/>
      <c r="D48" s="174"/>
      <c r="E48" s="175" t="e">
        <f t="shared" si="6"/>
        <v>#DIV/0!</v>
      </c>
    </row>
    <row r="49" spans="1:5" ht="13.8" thickBot="1">
      <c r="A49" s="186" t="s">
        <v>474</v>
      </c>
      <c r="B49" s="174">
        <v>3</v>
      </c>
      <c r="C49" s="174"/>
      <c r="D49" s="174"/>
      <c r="E49" s="175">
        <f t="shared" si="6"/>
        <v>1</v>
      </c>
    </row>
    <row r="50" spans="1:5" ht="13.8" thickBot="1">
      <c r="A50" s="186" t="s">
        <v>415</v>
      </c>
      <c r="B50" s="174">
        <v>50</v>
      </c>
      <c r="C50" s="174">
        <v>56</v>
      </c>
      <c r="D50" s="174">
        <v>6</v>
      </c>
      <c r="E50" s="175">
        <f t="shared" si="6"/>
        <v>0.9464285714285714</v>
      </c>
    </row>
    <row r="51" spans="1:5" ht="13.8" thickBot="1">
      <c r="A51" s="186" t="s">
        <v>479</v>
      </c>
      <c r="B51" s="174">
        <v>39</v>
      </c>
      <c r="C51" s="174">
        <v>55</v>
      </c>
      <c r="D51" s="174">
        <v>10</v>
      </c>
      <c r="E51" s="175">
        <f t="shared" si="6"/>
        <v>0.90384615384615385</v>
      </c>
    </row>
    <row r="52" spans="1:5" ht="13.8" thickBot="1">
      <c r="A52" s="186" t="s">
        <v>22</v>
      </c>
      <c r="B52" s="174">
        <v>4</v>
      </c>
      <c r="C52" s="174"/>
      <c r="D52" s="174"/>
      <c r="E52" s="175">
        <f t="shared" si="6"/>
        <v>1</v>
      </c>
    </row>
    <row r="53" spans="1:5" ht="13.8" thickBot="1">
      <c r="A53" s="186" t="s">
        <v>579</v>
      </c>
      <c r="B53" s="174">
        <v>4</v>
      </c>
      <c r="C53" s="174"/>
      <c r="D53" s="174"/>
      <c r="E53" s="175">
        <f t="shared" si="6"/>
        <v>1</v>
      </c>
    </row>
    <row r="54" spans="1:5" ht="13.8" thickBot="1">
      <c r="A54" s="186" t="s">
        <v>508</v>
      </c>
      <c r="B54" s="174">
        <v>91</v>
      </c>
      <c r="C54" s="174">
        <v>21</v>
      </c>
      <c r="D54" s="174">
        <v>7</v>
      </c>
      <c r="E54" s="175">
        <f t="shared" si="6"/>
        <v>0.94117647058823528</v>
      </c>
    </row>
    <row r="55" spans="1:5" ht="13.8" thickBot="1">
      <c r="A55" s="186" t="s">
        <v>522</v>
      </c>
      <c r="B55" s="174"/>
      <c r="C55" s="174">
        <v>6</v>
      </c>
      <c r="D55" s="174"/>
      <c r="E55" s="175">
        <f t="shared" si="6"/>
        <v>1</v>
      </c>
    </row>
    <row r="56" spans="1:5" ht="13.8" thickBot="1">
      <c r="A56" s="186" t="s">
        <v>616</v>
      </c>
      <c r="B56" s="174">
        <v>7</v>
      </c>
      <c r="C56" s="174">
        <v>11</v>
      </c>
      <c r="D56" s="174">
        <v>2</v>
      </c>
      <c r="E56" s="175">
        <f t="shared" si="6"/>
        <v>0.9</v>
      </c>
    </row>
    <row r="57" spans="1:5" ht="13.8" thickBot="1">
      <c r="A57" s="186" t="s">
        <v>424</v>
      </c>
      <c r="B57" s="174">
        <v>28</v>
      </c>
      <c r="C57" s="174">
        <v>3</v>
      </c>
      <c r="D57" s="174">
        <v>1</v>
      </c>
      <c r="E57" s="175">
        <f t="shared" si="6"/>
        <v>0.96875</v>
      </c>
    </row>
    <row r="58" spans="1:5" ht="13.8" thickBot="1">
      <c r="A58" s="186" t="s">
        <v>618</v>
      </c>
      <c r="B58" s="174">
        <v>3</v>
      </c>
      <c r="C58" s="174"/>
      <c r="D58" s="174"/>
      <c r="E58" s="175">
        <f t="shared" si="6"/>
        <v>1</v>
      </c>
    </row>
    <row r="59" spans="1:5" ht="13.8" thickBot="1">
      <c r="A59" s="186" t="s">
        <v>507</v>
      </c>
      <c r="B59" s="186">
        <v>98</v>
      </c>
      <c r="C59" s="174">
        <v>3</v>
      </c>
      <c r="D59" s="174">
        <v>2</v>
      </c>
      <c r="E59" s="175">
        <f t="shared" si="6"/>
        <v>0.98058252427184467</v>
      </c>
    </row>
    <row r="60" spans="1:5" ht="13.8" thickBot="1">
      <c r="A60" s="187" t="s">
        <v>35</v>
      </c>
      <c r="B60" s="174">
        <v>7</v>
      </c>
      <c r="C60" s="174">
        <v>2</v>
      </c>
      <c r="D60" s="174"/>
      <c r="E60" s="175">
        <f t="shared" si="6"/>
        <v>1</v>
      </c>
    </row>
    <row r="61" spans="1:5" ht="13.8" thickBot="1">
      <c r="A61" s="187" t="s">
        <v>583</v>
      </c>
      <c r="B61" s="174">
        <v>30</v>
      </c>
      <c r="C61" s="174"/>
      <c r="D61" s="174">
        <v>3</v>
      </c>
      <c r="E61" s="175">
        <f t="shared" si="6"/>
        <v>0.90909090909090906</v>
      </c>
    </row>
    <row r="62" spans="1:5" ht="13.8" thickBot="1">
      <c r="A62" s="186" t="s">
        <v>614</v>
      </c>
      <c r="B62" s="174">
        <v>97</v>
      </c>
      <c r="C62" s="174">
        <v>4</v>
      </c>
      <c r="D62" s="174">
        <v>2</v>
      </c>
      <c r="E62" s="175">
        <f t="shared" si="6"/>
        <v>0.98058252427184467</v>
      </c>
    </row>
    <row r="63" spans="1:5" ht="13.8" thickBot="1">
      <c r="A63" s="186" t="s">
        <v>475</v>
      </c>
      <c r="B63" s="174">
        <v>10</v>
      </c>
      <c r="C63" s="174">
        <v>14</v>
      </c>
      <c r="D63" s="174">
        <v>1</v>
      </c>
      <c r="E63" s="175">
        <f t="shared" si="6"/>
        <v>0.96</v>
      </c>
    </row>
    <row r="64" spans="1:5" ht="13.8" thickBot="1">
      <c r="A64" s="186" t="s">
        <v>165</v>
      </c>
      <c r="B64" s="174"/>
      <c r="C64" s="174">
        <v>2</v>
      </c>
      <c r="D64" s="174"/>
      <c r="E64" s="175">
        <f t="shared" si="6"/>
        <v>1</v>
      </c>
    </row>
    <row r="65" spans="1:5" ht="13.8" thickBot="1">
      <c r="A65" s="186" t="s">
        <v>170</v>
      </c>
      <c r="B65" s="174">
        <v>40</v>
      </c>
      <c r="C65" s="174">
        <v>6</v>
      </c>
      <c r="D65" s="174"/>
      <c r="E65" s="175">
        <f t="shared" si="6"/>
        <v>1</v>
      </c>
    </row>
    <row r="66" spans="1:5" ht="13.8" thickBot="1">
      <c r="A66" s="186" t="s">
        <v>512</v>
      </c>
      <c r="B66" s="174">
        <v>6</v>
      </c>
      <c r="C66" s="174">
        <v>7</v>
      </c>
      <c r="D66" s="174">
        <v>1</v>
      </c>
      <c r="E66" s="175">
        <f t="shared" si="6"/>
        <v>0.9285714285714286</v>
      </c>
    </row>
    <row r="67" spans="1:5" ht="13.8" thickBot="1">
      <c r="A67" s="186" t="s">
        <v>473</v>
      </c>
      <c r="B67" s="174">
        <v>55</v>
      </c>
      <c r="C67" s="174">
        <v>2</v>
      </c>
      <c r="D67" s="174">
        <v>2</v>
      </c>
      <c r="E67" s="175">
        <f t="shared" si="6"/>
        <v>0.96610169491525422</v>
      </c>
    </row>
    <row r="68" spans="1:5" ht="13.8" thickBot="1">
      <c r="A68" s="186" t="s">
        <v>613</v>
      </c>
      <c r="B68" s="174">
        <v>23</v>
      </c>
      <c r="C68" s="174">
        <v>65</v>
      </c>
      <c r="D68" s="174">
        <v>12</v>
      </c>
      <c r="E68" s="175">
        <f t="shared" si="6"/>
        <v>0.88</v>
      </c>
    </row>
    <row r="69" spans="1:5" ht="13.8" thickBot="1">
      <c r="A69" s="187" t="s">
        <v>617</v>
      </c>
      <c r="B69" s="174">
        <v>57</v>
      </c>
      <c r="C69" s="174">
        <v>1</v>
      </c>
      <c r="D69" s="174">
        <v>1</v>
      </c>
      <c r="E69" s="175">
        <f t="shared" si="6"/>
        <v>0.98305084745762716</v>
      </c>
    </row>
    <row r="70" spans="1:5" ht="13.8" thickBot="1">
      <c r="A70" s="186" t="s">
        <v>186</v>
      </c>
      <c r="B70" s="174">
        <v>25</v>
      </c>
      <c r="C70" s="174">
        <v>1</v>
      </c>
      <c r="D70" s="174"/>
      <c r="E70" s="175">
        <f t="shared" si="6"/>
        <v>1</v>
      </c>
    </row>
    <row r="71" spans="1:5" ht="13.8" thickBot="1">
      <c r="A71" s="186" t="s">
        <v>615</v>
      </c>
      <c r="B71" s="174">
        <v>63</v>
      </c>
      <c r="C71" s="174">
        <v>6</v>
      </c>
      <c r="D71" s="174">
        <v>1</v>
      </c>
      <c r="E71" s="175">
        <f t="shared" si="6"/>
        <v>0.98571428571428577</v>
      </c>
    </row>
    <row r="72" spans="1:5" ht="13.8" thickBot="1">
      <c r="A72" s="186" t="s">
        <v>484</v>
      </c>
      <c r="B72" s="174"/>
      <c r="C72" s="174">
        <v>4</v>
      </c>
      <c r="D72" s="174">
        <v>1</v>
      </c>
      <c r="E72" s="175">
        <f t="shared" si="6"/>
        <v>0.8</v>
      </c>
    </row>
    <row r="73" spans="1:5" ht="13.8" thickBot="1">
      <c r="A73" s="186" t="s">
        <v>417</v>
      </c>
      <c r="B73" s="174">
        <v>10</v>
      </c>
      <c r="C73" s="174">
        <v>1</v>
      </c>
      <c r="D73" s="174"/>
      <c r="E73" s="175">
        <f t="shared" si="6"/>
        <v>1</v>
      </c>
    </row>
    <row r="74" spans="1:5" ht="13.8" thickBot="1">
      <c r="A74" s="186" t="s">
        <v>134</v>
      </c>
      <c r="B74" s="174">
        <v>3</v>
      </c>
      <c r="C74" s="174">
        <v>5</v>
      </c>
      <c r="D74" s="174">
        <v>1</v>
      </c>
      <c r="E74" s="175">
        <f t="shared" si="6"/>
        <v>0.88888888888888884</v>
      </c>
    </row>
    <row r="75" spans="1:5" ht="13.8" thickBot="1">
      <c r="A75" s="186" t="s">
        <v>606</v>
      </c>
      <c r="B75" s="174">
        <v>1</v>
      </c>
      <c r="C75" s="174">
        <v>3</v>
      </c>
      <c r="D75" s="174"/>
      <c r="E75" s="175">
        <f t="shared" si="6"/>
        <v>1</v>
      </c>
    </row>
    <row r="76" spans="1:5" ht="13.8" thickBot="1">
      <c r="A76" s="186" t="s">
        <v>408</v>
      </c>
      <c r="B76" s="174">
        <v>42</v>
      </c>
      <c r="C76" s="174">
        <v>23</v>
      </c>
      <c r="D76" s="174">
        <v>4</v>
      </c>
      <c r="E76" s="175">
        <f t="shared" si="6"/>
        <v>0.94202898550724634</v>
      </c>
    </row>
    <row r="77" spans="1:5" ht="13.8" thickBot="1">
      <c r="A77" s="186" t="s">
        <v>483</v>
      </c>
      <c r="B77" s="174">
        <v>2</v>
      </c>
      <c r="C77" s="174">
        <v>5</v>
      </c>
      <c r="D77" s="174"/>
      <c r="E77" s="175">
        <f t="shared" si="6"/>
        <v>1</v>
      </c>
    </row>
    <row r="78" spans="1:5" ht="13.8" thickBot="1">
      <c r="A78" s="186"/>
      <c r="B78" s="174"/>
      <c r="C78" s="174"/>
      <c r="D78" s="174"/>
      <c r="E78" s="175" t="e">
        <f t="shared" si="6"/>
        <v>#DIV/0!</v>
      </c>
    </row>
    <row r="79" spans="1:5" ht="13.8" thickBot="1">
      <c r="A79" s="178" t="s">
        <v>431</v>
      </c>
      <c r="B79" s="179">
        <f>SUM(B46:B78)</f>
        <v>859</v>
      </c>
      <c r="C79" s="179">
        <f>SUM(C46:C72)</f>
        <v>294</v>
      </c>
      <c r="D79" s="179">
        <f>SUM(D46:D72)</f>
        <v>56</v>
      </c>
      <c r="E79" s="175">
        <f t="shared" si="6"/>
        <v>0.95368072787427627</v>
      </c>
    </row>
    <row r="81" spans="1:19" ht="13.8" thickBot="1"/>
    <row r="82" spans="1:19" ht="23.4" thickBot="1">
      <c r="A82" s="303" t="s">
        <v>432</v>
      </c>
      <c r="B82" s="303"/>
      <c r="C82" s="303"/>
      <c r="D82" s="303"/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3"/>
      <c r="S82" s="303"/>
    </row>
    <row r="83" spans="1:19" ht="21.6" thickBot="1">
      <c r="A83" s="178" t="s">
        <v>0</v>
      </c>
      <c r="B83" s="178" t="s">
        <v>433</v>
      </c>
      <c r="C83" s="178" t="s">
        <v>434</v>
      </c>
      <c r="D83" s="178" t="s">
        <v>435</v>
      </c>
      <c r="E83" s="178" t="s">
        <v>436</v>
      </c>
      <c r="F83" s="180" t="s">
        <v>437</v>
      </c>
      <c r="G83" s="178" t="s">
        <v>3</v>
      </c>
      <c r="H83" s="178" t="s">
        <v>109</v>
      </c>
      <c r="I83" s="178" t="s">
        <v>102</v>
      </c>
      <c r="J83" s="178" t="s">
        <v>16</v>
      </c>
      <c r="K83" s="178" t="s">
        <v>10</v>
      </c>
      <c r="L83" s="178" t="s">
        <v>105</v>
      </c>
      <c r="M83" s="178" t="s">
        <v>11</v>
      </c>
      <c r="N83" s="178" t="s">
        <v>111</v>
      </c>
      <c r="O83" s="178" t="s">
        <v>108</v>
      </c>
      <c r="P83" s="178" t="s">
        <v>438</v>
      </c>
      <c r="Q83" s="178" t="s">
        <v>439</v>
      </c>
      <c r="R83" s="178" t="s">
        <v>106</v>
      </c>
      <c r="S83" s="181" t="s">
        <v>440</v>
      </c>
    </row>
    <row r="84" spans="1:19" ht="13.8" thickBot="1">
      <c r="A84" s="186" t="s">
        <v>512</v>
      </c>
      <c r="B84" s="186">
        <v>8</v>
      </c>
      <c r="C84" s="186">
        <v>8</v>
      </c>
      <c r="D84" s="186"/>
      <c r="E84" s="188">
        <v>56</v>
      </c>
      <c r="F84" s="186">
        <v>227</v>
      </c>
      <c r="G84" s="186">
        <v>49</v>
      </c>
      <c r="H84" s="186">
        <v>17</v>
      </c>
      <c r="I84" s="186">
        <v>15</v>
      </c>
      <c r="J84" s="186">
        <v>49</v>
      </c>
      <c r="K84" s="186">
        <v>13</v>
      </c>
      <c r="L84" s="186">
        <v>4</v>
      </c>
      <c r="M84" s="186">
        <v>2</v>
      </c>
      <c r="N84" s="186"/>
      <c r="O84" s="186">
        <v>7</v>
      </c>
      <c r="P84" s="186"/>
      <c r="Q84" s="186"/>
      <c r="R84" s="183">
        <f t="shared" ref="R84:R100" si="7">IF(E84=0,"NA",(I84/E84)*9)</f>
        <v>2.4107142857142856</v>
      </c>
      <c r="S84" s="175">
        <f t="shared" ref="S84:S101" si="8">IF(F84=0,"NA",G84/(F84-K84))</f>
        <v>0.22897196261682243</v>
      </c>
    </row>
    <row r="85" spans="1:19" ht="13.8" thickBot="1">
      <c r="A85" s="186" t="s">
        <v>29</v>
      </c>
      <c r="B85" s="186">
        <v>8</v>
      </c>
      <c r="C85" s="186">
        <v>5</v>
      </c>
      <c r="D85" s="186">
        <v>3</v>
      </c>
      <c r="E85" s="188">
        <v>36</v>
      </c>
      <c r="F85" s="186">
        <v>138</v>
      </c>
      <c r="G85" s="186">
        <v>24</v>
      </c>
      <c r="H85" s="186">
        <v>8</v>
      </c>
      <c r="I85" s="186">
        <v>6</v>
      </c>
      <c r="J85" s="186">
        <v>61</v>
      </c>
      <c r="K85" s="186">
        <v>13</v>
      </c>
      <c r="L85" s="186">
        <v>4</v>
      </c>
      <c r="M85" s="186">
        <v>3</v>
      </c>
      <c r="N85" s="186">
        <v>2</v>
      </c>
      <c r="O85" s="186">
        <v>4</v>
      </c>
      <c r="P85" s="186"/>
      <c r="Q85" s="186">
        <v>1</v>
      </c>
      <c r="R85" s="183">
        <f t="shared" si="7"/>
        <v>1.5</v>
      </c>
      <c r="S85" s="175">
        <f t="shared" si="8"/>
        <v>0.192</v>
      </c>
    </row>
    <row r="86" spans="1:19" ht="13.8" thickBot="1">
      <c r="A86" s="186" t="s">
        <v>134</v>
      </c>
      <c r="B86" s="174">
        <v>10</v>
      </c>
      <c r="C86" s="174">
        <v>5</v>
      </c>
      <c r="D86" s="174">
        <v>5</v>
      </c>
      <c r="E86" s="182">
        <v>31</v>
      </c>
      <c r="F86" s="174">
        <v>143</v>
      </c>
      <c r="G86" s="174">
        <v>37</v>
      </c>
      <c r="H86" s="174">
        <v>19</v>
      </c>
      <c r="I86" s="174">
        <v>12</v>
      </c>
      <c r="J86" s="174">
        <v>20</v>
      </c>
      <c r="K86" s="174">
        <v>11</v>
      </c>
      <c r="L86" s="174">
        <v>2</v>
      </c>
      <c r="M86" s="174">
        <v>2</v>
      </c>
      <c r="N86" s="174"/>
      <c r="O86" s="174">
        <v>3</v>
      </c>
      <c r="P86" s="174">
        <v>2</v>
      </c>
      <c r="Q86" s="174"/>
      <c r="R86" s="183">
        <f t="shared" si="7"/>
        <v>3.4838709677419355</v>
      </c>
      <c r="S86" s="175">
        <f t="shared" si="8"/>
        <v>0.28030303030303028</v>
      </c>
    </row>
    <row r="87" spans="1:19" ht="13.8" thickBot="1">
      <c r="A87" s="186" t="s">
        <v>170</v>
      </c>
      <c r="B87" s="186">
        <v>5</v>
      </c>
      <c r="C87" s="186">
        <v>5</v>
      </c>
      <c r="D87" s="186"/>
      <c r="E87" s="188">
        <v>29</v>
      </c>
      <c r="F87" s="186">
        <v>131</v>
      </c>
      <c r="G87" s="186">
        <v>31</v>
      </c>
      <c r="H87" s="186">
        <v>17</v>
      </c>
      <c r="I87" s="186">
        <v>10</v>
      </c>
      <c r="J87" s="186">
        <v>28</v>
      </c>
      <c r="K87" s="186">
        <v>15</v>
      </c>
      <c r="L87" s="186">
        <v>2</v>
      </c>
      <c r="M87" s="186">
        <v>1</v>
      </c>
      <c r="N87" s="186"/>
      <c r="O87" s="186">
        <v>1</v>
      </c>
      <c r="P87" s="186">
        <v>3</v>
      </c>
      <c r="Q87" s="186"/>
      <c r="R87" s="183">
        <f t="shared" si="7"/>
        <v>3.1034482758620694</v>
      </c>
      <c r="S87" s="175">
        <f t="shared" si="8"/>
        <v>0.26724137931034481</v>
      </c>
    </row>
    <row r="88" spans="1:19" ht="13.8" thickBot="1">
      <c r="A88" s="186" t="s">
        <v>483</v>
      </c>
      <c r="B88" s="186">
        <v>8</v>
      </c>
      <c r="C88" s="186">
        <v>4</v>
      </c>
      <c r="D88" s="186">
        <v>4</v>
      </c>
      <c r="E88" s="188">
        <v>29</v>
      </c>
      <c r="F88" s="186">
        <v>117</v>
      </c>
      <c r="G88" s="186">
        <v>21</v>
      </c>
      <c r="H88" s="186">
        <v>10</v>
      </c>
      <c r="I88" s="186">
        <v>7</v>
      </c>
      <c r="J88" s="186">
        <v>24</v>
      </c>
      <c r="K88" s="186">
        <v>9</v>
      </c>
      <c r="L88" s="186">
        <v>3</v>
      </c>
      <c r="M88" s="186"/>
      <c r="N88" s="186"/>
      <c r="O88" s="186">
        <v>2</v>
      </c>
      <c r="P88" s="186">
        <v>1</v>
      </c>
      <c r="Q88" s="186"/>
      <c r="R88" s="183">
        <f t="shared" si="7"/>
        <v>2.1724137931034484</v>
      </c>
      <c r="S88" s="175">
        <f t="shared" si="8"/>
        <v>0.19444444444444445</v>
      </c>
    </row>
    <row r="89" spans="1:19" ht="13.8" thickBot="1">
      <c r="A89" s="186" t="s">
        <v>616</v>
      </c>
      <c r="B89" s="186">
        <v>7</v>
      </c>
      <c r="C89" s="186">
        <v>2</v>
      </c>
      <c r="D89" s="186">
        <v>5</v>
      </c>
      <c r="E89" s="188">
        <v>25</v>
      </c>
      <c r="F89" s="186">
        <v>119</v>
      </c>
      <c r="G89" s="186">
        <v>30</v>
      </c>
      <c r="H89" s="186">
        <v>18</v>
      </c>
      <c r="I89" s="186">
        <v>17</v>
      </c>
      <c r="J89" s="186">
        <v>20</v>
      </c>
      <c r="K89" s="186">
        <v>11</v>
      </c>
      <c r="L89" s="186">
        <v>1</v>
      </c>
      <c r="M89" s="186">
        <v>1</v>
      </c>
      <c r="N89" s="186">
        <v>1</v>
      </c>
      <c r="O89" s="186">
        <v>2</v>
      </c>
      <c r="P89" s="186">
        <v>1</v>
      </c>
      <c r="Q89" s="186"/>
      <c r="R89" s="183">
        <f t="shared" si="7"/>
        <v>6.12</v>
      </c>
      <c r="S89" s="175">
        <f t="shared" si="8"/>
        <v>0.27777777777777779</v>
      </c>
    </row>
    <row r="90" spans="1:19" ht="13.8" thickBot="1">
      <c r="A90" s="186" t="s">
        <v>522</v>
      </c>
      <c r="B90" s="174">
        <v>4</v>
      </c>
      <c r="C90" s="174">
        <v>4</v>
      </c>
      <c r="D90" s="174"/>
      <c r="E90" s="182">
        <v>24</v>
      </c>
      <c r="F90" s="174">
        <v>98</v>
      </c>
      <c r="G90" s="174">
        <v>25</v>
      </c>
      <c r="H90" s="174">
        <v>6</v>
      </c>
      <c r="I90" s="174">
        <v>6</v>
      </c>
      <c r="J90" s="174">
        <v>14</v>
      </c>
      <c r="K90" s="174">
        <v>5</v>
      </c>
      <c r="L90" s="174">
        <v>1</v>
      </c>
      <c r="M90" s="174"/>
      <c r="N90" s="174"/>
      <c r="O90" s="174">
        <v>2</v>
      </c>
      <c r="P90" s="174">
        <v>1</v>
      </c>
      <c r="Q90" s="174"/>
      <c r="R90" s="183">
        <f t="shared" si="7"/>
        <v>2.25</v>
      </c>
      <c r="S90" s="175">
        <f t="shared" si="8"/>
        <v>0.26881720430107525</v>
      </c>
    </row>
    <row r="91" spans="1:19" s="189" customFormat="1" ht="13.8" thickBot="1">
      <c r="A91" s="186" t="s">
        <v>606</v>
      </c>
      <c r="B91" s="186">
        <v>6</v>
      </c>
      <c r="C91" s="186">
        <v>1</v>
      </c>
      <c r="D91" s="186">
        <v>5</v>
      </c>
      <c r="E91" s="188">
        <v>18.670000000000002</v>
      </c>
      <c r="F91" s="186">
        <v>82</v>
      </c>
      <c r="G91" s="186">
        <v>23</v>
      </c>
      <c r="H91" s="186">
        <v>6</v>
      </c>
      <c r="I91" s="186">
        <v>5</v>
      </c>
      <c r="J91" s="186">
        <v>16</v>
      </c>
      <c r="K91" s="186">
        <v>4</v>
      </c>
      <c r="L91" s="186"/>
      <c r="M91" s="186">
        <v>4</v>
      </c>
      <c r="N91" s="186"/>
      <c r="O91" s="186">
        <v>1</v>
      </c>
      <c r="P91" s="186">
        <v>1</v>
      </c>
      <c r="Q91" s="186">
        <v>1</v>
      </c>
      <c r="R91" s="183">
        <f t="shared" si="7"/>
        <v>2.4102838778789497</v>
      </c>
      <c r="S91" s="175">
        <f t="shared" si="8"/>
        <v>0.29487179487179488</v>
      </c>
    </row>
    <row r="92" spans="1:19" ht="13.8" thickBot="1">
      <c r="A92" s="186" t="s">
        <v>484</v>
      </c>
      <c r="B92" s="174">
        <v>4</v>
      </c>
      <c r="C92" s="174">
        <v>3</v>
      </c>
      <c r="D92" s="174">
        <v>1</v>
      </c>
      <c r="E92" s="182">
        <v>18</v>
      </c>
      <c r="F92" s="174">
        <v>72</v>
      </c>
      <c r="G92" s="174">
        <v>11</v>
      </c>
      <c r="H92" s="174">
        <v>6</v>
      </c>
      <c r="I92" s="174">
        <v>3</v>
      </c>
      <c r="J92" s="174">
        <v>19</v>
      </c>
      <c r="K92" s="174">
        <v>5</v>
      </c>
      <c r="L92" s="174">
        <v>2</v>
      </c>
      <c r="M92" s="174">
        <v>1</v>
      </c>
      <c r="N92" s="174"/>
      <c r="O92" s="174">
        <v>2</v>
      </c>
      <c r="P92" s="174"/>
      <c r="Q92" s="174"/>
      <c r="R92" s="183">
        <f t="shared" si="7"/>
        <v>1.5</v>
      </c>
      <c r="S92" s="175">
        <f t="shared" si="8"/>
        <v>0.16417910447761194</v>
      </c>
    </row>
    <row r="93" spans="1:19" ht="13.8" thickBot="1">
      <c r="A93" s="186" t="s">
        <v>417</v>
      </c>
      <c r="B93" s="186">
        <v>8</v>
      </c>
      <c r="C93" s="186"/>
      <c r="D93" s="186">
        <v>8</v>
      </c>
      <c r="E93" s="188">
        <v>11.67</v>
      </c>
      <c r="F93" s="186">
        <v>54</v>
      </c>
      <c r="G93" s="186">
        <v>8</v>
      </c>
      <c r="H93" s="186">
        <v>6</v>
      </c>
      <c r="I93" s="186">
        <v>5</v>
      </c>
      <c r="J93" s="186">
        <v>15</v>
      </c>
      <c r="K93" s="186">
        <v>12</v>
      </c>
      <c r="L93" s="186">
        <v>1</v>
      </c>
      <c r="M93" s="186">
        <v>1</v>
      </c>
      <c r="N93" s="186"/>
      <c r="O93" s="186">
        <v>2</v>
      </c>
      <c r="P93" s="186">
        <v>3</v>
      </c>
      <c r="Q93" s="186"/>
      <c r="R93" s="183">
        <f t="shared" si="7"/>
        <v>3.8560411311053984</v>
      </c>
      <c r="S93" s="175">
        <f t="shared" si="8"/>
        <v>0.19047619047619047</v>
      </c>
    </row>
    <row r="94" spans="1:19" ht="13.8" thickBot="1">
      <c r="A94" s="186" t="s">
        <v>479</v>
      </c>
      <c r="B94" s="186">
        <v>5</v>
      </c>
      <c r="C94" s="186">
        <v>1</v>
      </c>
      <c r="D94" s="186">
        <v>4</v>
      </c>
      <c r="E94" s="188">
        <v>10</v>
      </c>
      <c r="F94" s="186">
        <v>52</v>
      </c>
      <c r="G94" s="186">
        <v>6</v>
      </c>
      <c r="H94" s="186">
        <v>7</v>
      </c>
      <c r="I94" s="186">
        <v>4</v>
      </c>
      <c r="J94" s="186">
        <v>11</v>
      </c>
      <c r="K94" s="186">
        <v>8</v>
      </c>
      <c r="L94" s="186"/>
      <c r="M94" s="186">
        <v>1</v>
      </c>
      <c r="N94" s="186"/>
      <c r="O94" s="186"/>
      <c r="P94" s="186">
        <v>1</v>
      </c>
      <c r="Q94" s="186"/>
      <c r="R94" s="183">
        <f t="shared" si="7"/>
        <v>3.6</v>
      </c>
      <c r="S94" s="175">
        <f t="shared" si="8"/>
        <v>0.13636363636363635</v>
      </c>
    </row>
    <row r="95" spans="1:19" ht="13.8" thickBot="1">
      <c r="A95" s="186" t="s">
        <v>165</v>
      </c>
      <c r="B95" s="174">
        <v>1</v>
      </c>
      <c r="C95" s="174">
        <v>1</v>
      </c>
      <c r="D95" s="174"/>
      <c r="E95" s="182">
        <v>5</v>
      </c>
      <c r="F95" s="186">
        <v>21</v>
      </c>
      <c r="G95" s="186">
        <v>3</v>
      </c>
      <c r="H95" s="186">
        <v>2</v>
      </c>
      <c r="I95" s="186">
        <v>1</v>
      </c>
      <c r="J95" s="186">
        <v>4</v>
      </c>
      <c r="K95" s="186">
        <v>3</v>
      </c>
      <c r="L95" s="186"/>
      <c r="M95" s="186"/>
      <c r="N95" s="186"/>
      <c r="O95" s="186">
        <v>1</v>
      </c>
      <c r="P95" s="186"/>
      <c r="Q95" s="186"/>
      <c r="R95" s="183">
        <f t="shared" si="7"/>
        <v>1.8</v>
      </c>
      <c r="S95" s="175">
        <f t="shared" si="8"/>
        <v>0.16666666666666666</v>
      </c>
    </row>
    <row r="96" spans="1:19" ht="13.8" thickBot="1">
      <c r="A96" s="174" t="s">
        <v>583</v>
      </c>
      <c r="B96" s="174">
        <v>2</v>
      </c>
      <c r="C96" s="174"/>
      <c r="D96" s="174">
        <v>2</v>
      </c>
      <c r="E96" s="182">
        <v>3.67</v>
      </c>
      <c r="F96" s="174">
        <v>13</v>
      </c>
      <c r="G96" s="174">
        <v>3</v>
      </c>
      <c r="H96" s="174">
        <v>1</v>
      </c>
      <c r="I96" s="174">
        <v>1</v>
      </c>
      <c r="J96" s="174">
        <v>5</v>
      </c>
      <c r="K96" s="174"/>
      <c r="L96" s="174"/>
      <c r="M96" s="174"/>
      <c r="N96" s="174"/>
      <c r="O96" s="174">
        <v>1</v>
      </c>
      <c r="P96" s="174"/>
      <c r="Q96" s="174"/>
      <c r="R96" s="183">
        <f t="shared" si="7"/>
        <v>2.4523160762942782</v>
      </c>
      <c r="S96" s="175">
        <f t="shared" si="8"/>
        <v>0.23076923076923078</v>
      </c>
    </row>
    <row r="97" spans="1:19" ht="13.8" thickBot="1">
      <c r="A97" s="186" t="s">
        <v>424</v>
      </c>
      <c r="B97" s="174">
        <v>1</v>
      </c>
      <c r="C97" s="174">
        <v>1</v>
      </c>
      <c r="D97" s="174"/>
      <c r="E97" s="182">
        <v>2.33</v>
      </c>
      <c r="F97" s="174">
        <v>14</v>
      </c>
      <c r="G97" s="174">
        <v>6</v>
      </c>
      <c r="H97" s="174">
        <v>3</v>
      </c>
      <c r="I97" s="174">
        <v>3</v>
      </c>
      <c r="J97" s="174">
        <v>1</v>
      </c>
      <c r="K97" s="174">
        <v>2</v>
      </c>
      <c r="L97" s="174"/>
      <c r="M97" s="174"/>
      <c r="N97" s="174"/>
      <c r="O97" s="174"/>
      <c r="P97" s="174"/>
      <c r="Q97" s="174"/>
      <c r="R97" s="183">
        <f t="shared" si="7"/>
        <v>11.587982832618026</v>
      </c>
      <c r="S97" s="175">
        <f t="shared" si="8"/>
        <v>0.5</v>
      </c>
    </row>
    <row r="98" spans="1:19" ht="13.8" thickBot="1">
      <c r="A98" s="174" t="s">
        <v>415</v>
      </c>
      <c r="B98" s="174">
        <v>2</v>
      </c>
      <c r="C98" s="174"/>
      <c r="D98" s="174">
        <v>2</v>
      </c>
      <c r="E98" s="182">
        <v>2</v>
      </c>
      <c r="F98" s="174">
        <v>8</v>
      </c>
      <c r="G98" s="174"/>
      <c r="H98" s="174"/>
      <c r="I98" s="174"/>
      <c r="J98" s="174">
        <v>2</v>
      </c>
      <c r="K98" s="174">
        <v>1</v>
      </c>
      <c r="L98" s="174"/>
      <c r="M98" s="174"/>
      <c r="N98" s="174"/>
      <c r="O98" s="174"/>
      <c r="P98" s="174"/>
      <c r="Q98" s="174"/>
      <c r="R98" s="183">
        <f t="shared" si="7"/>
        <v>0</v>
      </c>
      <c r="S98" s="175">
        <f t="shared" si="8"/>
        <v>0</v>
      </c>
    </row>
    <row r="99" spans="1:19" ht="13.8" thickBot="1">
      <c r="A99" s="186" t="s">
        <v>476</v>
      </c>
      <c r="B99" s="174">
        <v>1</v>
      </c>
      <c r="C99" s="174"/>
      <c r="D99" s="174">
        <v>1</v>
      </c>
      <c r="E99" s="182">
        <v>1</v>
      </c>
      <c r="F99" s="174">
        <v>8</v>
      </c>
      <c r="G99" s="174">
        <v>2</v>
      </c>
      <c r="H99" s="186">
        <v>2</v>
      </c>
      <c r="I99" s="186">
        <v>2</v>
      </c>
      <c r="J99" s="186">
        <v>0</v>
      </c>
      <c r="K99" s="186">
        <v>3</v>
      </c>
      <c r="L99" s="186"/>
      <c r="M99" s="186"/>
      <c r="N99" s="186"/>
      <c r="O99" s="186"/>
      <c r="P99" s="186"/>
      <c r="Q99" s="186"/>
      <c r="R99" s="183">
        <f t="shared" si="7"/>
        <v>18</v>
      </c>
      <c r="S99" s="175">
        <f t="shared" si="8"/>
        <v>0.4</v>
      </c>
    </row>
    <row r="100" spans="1:19" ht="13.8" thickBot="1">
      <c r="A100" s="174"/>
      <c r="B100" s="174"/>
      <c r="C100" s="174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74"/>
      <c r="P100" s="174"/>
      <c r="Q100" s="174"/>
      <c r="R100" s="183" t="str">
        <f t="shared" si="7"/>
        <v>NA</v>
      </c>
      <c r="S100" s="175" t="str">
        <f t="shared" si="8"/>
        <v>NA</v>
      </c>
    </row>
    <row r="101" spans="1:19" ht="13.8" thickBot="1">
      <c r="A101" s="178" t="s">
        <v>426</v>
      </c>
      <c r="B101" s="178"/>
      <c r="C101" s="178"/>
      <c r="D101" s="178"/>
      <c r="E101" s="179">
        <f t="shared" ref="E101:Q101" si="9">SUM(E84:E100)</f>
        <v>302.34000000000003</v>
      </c>
      <c r="F101" s="179">
        <f t="shared" si="9"/>
        <v>1297</v>
      </c>
      <c r="G101" s="179">
        <f t="shared" si="9"/>
        <v>279</v>
      </c>
      <c r="H101" s="179">
        <f t="shared" si="9"/>
        <v>128</v>
      </c>
      <c r="I101" s="179">
        <f t="shared" si="9"/>
        <v>97</v>
      </c>
      <c r="J101" s="179">
        <f t="shared" si="9"/>
        <v>289</v>
      </c>
      <c r="K101" s="179">
        <f t="shared" si="9"/>
        <v>115</v>
      </c>
      <c r="L101" s="179">
        <f t="shared" si="9"/>
        <v>20</v>
      </c>
      <c r="M101" s="179">
        <f t="shared" si="9"/>
        <v>16</v>
      </c>
      <c r="N101" s="179">
        <f t="shared" si="9"/>
        <v>3</v>
      </c>
      <c r="O101" s="179">
        <f t="shared" si="9"/>
        <v>28</v>
      </c>
      <c r="P101" s="179">
        <f t="shared" si="9"/>
        <v>13</v>
      </c>
      <c r="Q101" s="179">
        <f t="shared" si="9"/>
        <v>2</v>
      </c>
      <c r="R101" s="183">
        <f t="shared" ref="R101" si="10">IF(E101=0,"NA",(I101/E101)*7)</f>
        <v>2.2458159687768737</v>
      </c>
      <c r="S101" s="175">
        <f t="shared" si="8"/>
        <v>0.23604060913705585</v>
      </c>
    </row>
  </sheetData>
  <mergeCells count="4">
    <mergeCell ref="A1:U5"/>
    <mergeCell ref="A6:U6"/>
    <mergeCell ref="A44:E44"/>
    <mergeCell ref="A82:S8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99"/>
  <sheetViews>
    <sheetView workbookViewId="0">
      <selection activeCell="A24" sqref="A24:XFD24"/>
    </sheetView>
  </sheetViews>
  <sheetFormatPr defaultRowHeight="13.2"/>
  <cols>
    <col min="1" max="1" width="21" customWidth="1"/>
    <col min="2" max="2" width="8.33203125" customWidth="1"/>
    <col min="3" max="3" width="6" bestFit="1" customWidth="1"/>
    <col min="4" max="4" width="6.33203125" bestFit="1" customWidth="1"/>
    <col min="5" max="5" width="10.44140625" bestFit="1" customWidth="1"/>
    <col min="6" max="6" width="7.44140625" customWidth="1"/>
    <col min="7" max="7" width="4.6640625" customWidth="1"/>
    <col min="8" max="8" width="5.44140625" bestFit="1" customWidth="1"/>
    <col min="9" max="11" width="4.6640625" customWidth="1"/>
    <col min="12" max="12" width="4.88671875" bestFit="1" customWidth="1"/>
    <col min="13" max="14" width="4.6640625" customWidth="1"/>
    <col min="15" max="15" width="5.44140625" bestFit="1" customWidth="1"/>
    <col min="16" max="16" width="5" bestFit="1" customWidth="1"/>
    <col min="17" max="17" width="5.6640625" bestFit="1" customWidth="1"/>
    <col min="18" max="18" width="6.5546875" bestFit="1" customWidth="1"/>
    <col min="19" max="19" width="7.44140625" bestFit="1" customWidth="1"/>
    <col min="20" max="21" width="6.33203125" bestFit="1" customWidth="1"/>
  </cols>
  <sheetData>
    <row r="1" spans="1:21">
      <c r="A1" s="304" t="s">
        <v>506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</row>
    <row r="2" spans="1:21">
      <c r="A2" s="305"/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</row>
    <row r="3" spans="1:2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</row>
    <row r="4" spans="1:21">
      <c r="A4" s="305"/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</row>
    <row r="5" spans="1:21">
      <c r="A5" s="305"/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</row>
    <row r="6" spans="1:21" ht="22.8">
      <c r="A6" s="298" t="s">
        <v>397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</row>
    <row r="7" spans="1:21" ht="53.4" thickBot="1">
      <c r="A7" s="171" t="s">
        <v>398</v>
      </c>
      <c r="B7" s="171" t="s">
        <v>399</v>
      </c>
      <c r="C7" s="171" t="s">
        <v>18</v>
      </c>
      <c r="D7" s="171" t="s">
        <v>400</v>
      </c>
      <c r="E7" s="171" t="s">
        <v>17</v>
      </c>
      <c r="F7" s="171" t="s">
        <v>47</v>
      </c>
      <c r="G7" s="171" t="s">
        <v>6</v>
      </c>
      <c r="H7" s="171" t="s">
        <v>7</v>
      </c>
      <c r="I7" s="171" t="s">
        <v>8</v>
      </c>
      <c r="J7" s="171" t="s">
        <v>48</v>
      </c>
      <c r="K7" s="171" t="s">
        <v>14</v>
      </c>
      <c r="L7" s="171" t="s">
        <v>50</v>
      </c>
      <c r="M7" s="171" t="s">
        <v>16</v>
      </c>
      <c r="N7" s="171" t="s">
        <v>10</v>
      </c>
      <c r="O7" s="171" t="s">
        <v>11</v>
      </c>
      <c r="P7" s="171" t="s">
        <v>12</v>
      </c>
      <c r="Q7" s="172" t="s">
        <v>401</v>
      </c>
      <c r="R7" s="171" t="s">
        <v>402</v>
      </c>
      <c r="S7" s="171" t="s">
        <v>403</v>
      </c>
      <c r="T7" s="173" t="s">
        <v>404</v>
      </c>
      <c r="U7" s="173" t="s">
        <v>405</v>
      </c>
    </row>
    <row r="8" spans="1:21" ht="13.8" thickBot="1">
      <c r="A8" s="186" t="s">
        <v>474</v>
      </c>
      <c r="B8" s="186">
        <v>38</v>
      </c>
      <c r="C8" s="174">
        <f t="shared" ref="C8:C40" si="0">D8+N8+O8+P8</f>
        <v>143</v>
      </c>
      <c r="D8" s="174">
        <v>129</v>
      </c>
      <c r="E8" s="174">
        <v>21</v>
      </c>
      <c r="F8" s="174">
        <v>41</v>
      </c>
      <c r="G8" s="174">
        <v>8</v>
      </c>
      <c r="H8" s="174">
        <v>1</v>
      </c>
      <c r="I8" s="174">
        <v>2</v>
      </c>
      <c r="J8" s="174">
        <v>20</v>
      </c>
      <c r="K8" s="174">
        <v>1</v>
      </c>
      <c r="L8" s="174">
        <v>2</v>
      </c>
      <c r="M8" s="174">
        <v>23</v>
      </c>
      <c r="N8" s="174">
        <v>10</v>
      </c>
      <c r="O8" s="174">
        <v>2</v>
      </c>
      <c r="P8" s="174">
        <v>2</v>
      </c>
      <c r="Q8" s="174">
        <v>4</v>
      </c>
      <c r="R8" s="175">
        <f t="shared" ref="R8:R41" si="1">IF(D8=0,"NA",(F8/D8))</f>
        <v>0.31782945736434109</v>
      </c>
      <c r="S8" s="175">
        <f t="shared" ref="S8:S41" si="2">IF(D8=0,"NA",(F8+N8+Q8+O8)/(D8+N8+O8))</f>
        <v>0.40425531914893614</v>
      </c>
      <c r="T8" s="175">
        <f t="shared" ref="T8:T41" si="3">IF(D8=0,"NA",(F8+N8++O8)/(D8+N8+O8))</f>
        <v>0.37588652482269502</v>
      </c>
      <c r="U8" s="175">
        <f t="shared" ref="U8:U41" si="4">IF(D8=0,"NA",(((F8-(G8+H8+I8))+(2*G8)+(3*H8)+(4*I8))/D8))</f>
        <v>0.44186046511627908</v>
      </c>
    </row>
    <row r="9" spans="1:21" ht="13.8" thickBot="1">
      <c r="A9" s="174" t="s">
        <v>415</v>
      </c>
      <c r="B9" s="174">
        <v>35</v>
      </c>
      <c r="C9" s="174">
        <f t="shared" si="0"/>
        <v>138</v>
      </c>
      <c r="D9" s="186">
        <v>123</v>
      </c>
      <c r="E9" s="186">
        <v>19</v>
      </c>
      <c r="F9" s="186">
        <v>32</v>
      </c>
      <c r="G9" s="186">
        <v>7</v>
      </c>
      <c r="H9" s="186"/>
      <c r="I9" s="186"/>
      <c r="J9" s="186">
        <v>13</v>
      </c>
      <c r="K9" s="186"/>
      <c r="L9" s="186">
        <v>1</v>
      </c>
      <c r="M9" s="186">
        <v>12</v>
      </c>
      <c r="N9" s="186">
        <v>12</v>
      </c>
      <c r="O9" s="186">
        <v>3</v>
      </c>
      <c r="P9" s="186"/>
      <c r="Q9" s="186">
        <v>4</v>
      </c>
      <c r="R9" s="175">
        <f t="shared" si="1"/>
        <v>0.26016260162601629</v>
      </c>
      <c r="S9" s="175">
        <f t="shared" si="2"/>
        <v>0.36956521739130432</v>
      </c>
      <c r="T9" s="175">
        <f t="shared" si="3"/>
        <v>0.34057971014492755</v>
      </c>
      <c r="U9" s="175">
        <f t="shared" si="4"/>
        <v>0.31707317073170732</v>
      </c>
    </row>
    <row r="10" spans="1:21" ht="13.8" thickBot="1">
      <c r="A10" s="186" t="s">
        <v>473</v>
      </c>
      <c r="B10" s="186">
        <v>35</v>
      </c>
      <c r="C10" s="174">
        <f t="shared" si="0"/>
        <v>129</v>
      </c>
      <c r="D10" s="186">
        <v>112</v>
      </c>
      <c r="E10" s="186">
        <v>17</v>
      </c>
      <c r="F10" s="186">
        <v>40</v>
      </c>
      <c r="G10" s="186">
        <v>2</v>
      </c>
      <c r="H10" s="186">
        <v>2</v>
      </c>
      <c r="I10" s="186"/>
      <c r="J10" s="186">
        <v>15</v>
      </c>
      <c r="K10" s="186">
        <v>19</v>
      </c>
      <c r="L10" s="186">
        <v>19</v>
      </c>
      <c r="M10" s="186">
        <v>10</v>
      </c>
      <c r="N10" s="186">
        <v>8</v>
      </c>
      <c r="O10" s="186">
        <v>7</v>
      </c>
      <c r="P10" s="186">
        <v>2</v>
      </c>
      <c r="Q10" s="186">
        <v>4</v>
      </c>
      <c r="R10" s="175">
        <f t="shared" si="1"/>
        <v>0.35714285714285715</v>
      </c>
      <c r="S10" s="175">
        <f t="shared" si="2"/>
        <v>0.46456692913385828</v>
      </c>
      <c r="T10" s="175">
        <f t="shared" si="3"/>
        <v>0.43307086614173229</v>
      </c>
      <c r="U10" s="175">
        <f t="shared" si="4"/>
        <v>0.4107142857142857</v>
      </c>
    </row>
    <row r="11" spans="1:21" ht="13.8" thickBot="1">
      <c r="A11" s="174" t="s">
        <v>424</v>
      </c>
      <c r="B11" s="174">
        <v>28</v>
      </c>
      <c r="C11" s="174">
        <f t="shared" si="0"/>
        <v>115</v>
      </c>
      <c r="D11" s="174">
        <v>106</v>
      </c>
      <c r="E11" s="174">
        <v>24</v>
      </c>
      <c r="F11" s="174">
        <v>30</v>
      </c>
      <c r="G11" s="174">
        <v>6</v>
      </c>
      <c r="H11" s="174">
        <v>6</v>
      </c>
      <c r="I11" s="174"/>
      <c r="J11" s="174">
        <v>12</v>
      </c>
      <c r="K11" s="174">
        <v>12</v>
      </c>
      <c r="L11" s="174">
        <v>14</v>
      </c>
      <c r="M11" s="174">
        <v>21</v>
      </c>
      <c r="N11" s="174">
        <v>6</v>
      </c>
      <c r="O11" s="174">
        <v>2</v>
      </c>
      <c r="P11" s="174">
        <v>1</v>
      </c>
      <c r="Q11" s="174">
        <v>2</v>
      </c>
      <c r="R11" s="175">
        <f t="shared" si="1"/>
        <v>0.28301886792452829</v>
      </c>
      <c r="S11" s="175">
        <f t="shared" si="2"/>
        <v>0.35087719298245612</v>
      </c>
      <c r="T11" s="175">
        <f t="shared" si="3"/>
        <v>0.33333333333333331</v>
      </c>
      <c r="U11" s="175">
        <f t="shared" si="4"/>
        <v>0.45283018867924529</v>
      </c>
    </row>
    <row r="12" spans="1:21" ht="13.8" thickBot="1">
      <c r="A12" s="186" t="s">
        <v>29</v>
      </c>
      <c r="B12" s="186">
        <v>29</v>
      </c>
      <c r="C12" s="174">
        <f t="shared" si="0"/>
        <v>112</v>
      </c>
      <c r="D12" s="186">
        <v>93</v>
      </c>
      <c r="E12" s="186">
        <v>14</v>
      </c>
      <c r="F12" s="186">
        <v>21</v>
      </c>
      <c r="G12" s="186">
        <v>3</v>
      </c>
      <c r="H12" s="186">
        <v>1</v>
      </c>
      <c r="I12" s="186"/>
      <c r="J12" s="186">
        <v>10</v>
      </c>
      <c r="K12" s="186">
        <v>1</v>
      </c>
      <c r="L12" s="186">
        <v>1</v>
      </c>
      <c r="M12" s="186">
        <v>14</v>
      </c>
      <c r="N12" s="186">
        <v>12</v>
      </c>
      <c r="O12" s="186">
        <v>3</v>
      </c>
      <c r="P12" s="186">
        <v>4</v>
      </c>
      <c r="Q12" s="186">
        <v>3</v>
      </c>
      <c r="R12" s="175">
        <f t="shared" si="1"/>
        <v>0.22580645161290322</v>
      </c>
      <c r="S12" s="175">
        <f t="shared" si="2"/>
        <v>0.3611111111111111</v>
      </c>
      <c r="T12" s="175">
        <f t="shared" si="3"/>
        <v>0.33333333333333331</v>
      </c>
      <c r="U12" s="175">
        <f t="shared" si="4"/>
        <v>0.27956989247311825</v>
      </c>
    </row>
    <row r="13" spans="1:21" ht="13.8" thickBot="1">
      <c r="A13" s="186" t="s">
        <v>479</v>
      </c>
      <c r="B13" s="186">
        <v>35</v>
      </c>
      <c r="C13" s="174">
        <f t="shared" si="0"/>
        <v>109</v>
      </c>
      <c r="D13" s="186">
        <v>97</v>
      </c>
      <c r="E13" s="186">
        <v>15</v>
      </c>
      <c r="F13" s="186">
        <v>30</v>
      </c>
      <c r="G13" s="186">
        <v>6</v>
      </c>
      <c r="H13" s="186"/>
      <c r="I13" s="186"/>
      <c r="J13" s="186">
        <v>11</v>
      </c>
      <c r="K13" s="186">
        <v>2</v>
      </c>
      <c r="L13" s="186">
        <v>2</v>
      </c>
      <c r="M13" s="186">
        <v>21</v>
      </c>
      <c r="N13" s="186">
        <v>6</v>
      </c>
      <c r="O13" s="186">
        <v>2</v>
      </c>
      <c r="P13" s="186">
        <v>4</v>
      </c>
      <c r="Q13" s="186">
        <v>4</v>
      </c>
      <c r="R13" s="175">
        <f t="shared" si="1"/>
        <v>0.30927835051546393</v>
      </c>
      <c r="S13" s="175">
        <f t="shared" si="2"/>
        <v>0.4</v>
      </c>
      <c r="T13" s="175">
        <f t="shared" si="3"/>
        <v>0.3619047619047619</v>
      </c>
      <c r="U13" s="175">
        <f t="shared" si="4"/>
        <v>0.37113402061855671</v>
      </c>
    </row>
    <row r="14" spans="1:21" ht="13.8" thickBot="1">
      <c r="A14" s="186" t="s">
        <v>507</v>
      </c>
      <c r="B14" s="186">
        <v>29</v>
      </c>
      <c r="C14" s="174">
        <f t="shared" si="0"/>
        <v>91</v>
      </c>
      <c r="D14" s="186">
        <v>83</v>
      </c>
      <c r="E14" s="186">
        <v>9</v>
      </c>
      <c r="F14" s="186">
        <v>27</v>
      </c>
      <c r="G14" s="186">
        <v>2</v>
      </c>
      <c r="H14" s="186"/>
      <c r="I14" s="186">
        <v>1</v>
      </c>
      <c r="J14" s="186">
        <v>11</v>
      </c>
      <c r="K14" s="186"/>
      <c r="L14" s="186">
        <v>1</v>
      </c>
      <c r="M14" s="186">
        <v>12</v>
      </c>
      <c r="N14" s="186">
        <v>6</v>
      </c>
      <c r="O14" s="186">
        <v>1</v>
      </c>
      <c r="P14" s="186">
        <v>1</v>
      </c>
      <c r="Q14" s="186">
        <v>2</v>
      </c>
      <c r="R14" s="175">
        <f t="shared" si="1"/>
        <v>0.3253012048192771</v>
      </c>
      <c r="S14" s="175">
        <f t="shared" si="2"/>
        <v>0.4</v>
      </c>
      <c r="T14" s="175">
        <f t="shared" si="3"/>
        <v>0.37777777777777777</v>
      </c>
      <c r="U14" s="175">
        <f t="shared" si="4"/>
        <v>0.38554216867469882</v>
      </c>
    </row>
    <row r="15" spans="1:21" ht="13.8" thickBot="1">
      <c r="A15" s="186" t="s">
        <v>508</v>
      </c>
      <c r="B15" s="186">
        <v>29</v>
      </c>
      <c r="C15" s="174">
        <f t="shared" si="0"/>
        <v>76</v>
      </c>
      <c r="D15" s="186">
        <v>68</v>
      </c>
      <c r="E15" s="186">
        <v>6</v>
      </c>
      <c r="F15" s="186">
        <v>13</v>
      </c>
      <c r="G15" s="186">
        <v>3</v>
      </c>
      <c r="H15" s="186"/>
      <c r="I15" s="186"/>
      <c r="J15" s="186">
        <v>8</v>
      </c>
      <c r="K15" s="186"/>
      <c r="L15" s="186">
        <v>1</v>
      </c>
      <c r="M15" s="186">
        <v>17</v>
      </c>
      <c r="N15" s="186">
        <v>4</v>
      </c>
      <c r="O15" s="186">
        <v>3</v>
      </c>
      <c r="P15" s="186">
        <v>1</v>
      </c>
      <c r="Q15" s="186">
        <v>3</v>
      </c>
      <c r="R15" s="175">
        <f t="shared" si="1"/>
        <v>0.19117647058823528</v>
      </c>
      <c r="S15" s="175">
        <f t="shared" si="2"/>
        <v>0.30666666666666664</v>
      </c>
      <c r="T15" s="175">
        <f t="shared" si="3"/>
        <v>0.26666666666666666</v>
      </c>
      <c r="U15" s="175">
        <f t="shared" si="4"/>
        <v>0.23529411764705882</v>
      </c>
    </row>
    <row r="16" spans="1:21" ht="13.8" thickBot="1">
      <c r="A16" s="186" t="s">
        <v>475</v>
      </c>
      <c r="B16" s="186">
        <v>25</v>
      </c>
      <c r="C16" s="174">
        <f t="shared" si="0"/>
        <v>65</v>
      </c>
      <c r="D16" s="174">
        <v>54</v>
      </c>
      <c r="E16" s="174">
        <v>12</v>
      </c>
      <c r="F16" s="174">
        <v>10</v>
      </c>
      <c r="G16" s="174">
        <v>2</v>
      </c>
      <c r="H16" s="174">
        <v>1</v>
      </c>
      <c r="I16" s="174"/>
      <c r="J16" s="174">
        <v>3</v>
      </c>
      <c r="K16" s="174">
        <v>3</v>
      </c>
      <c r="L16" s="174">
        <v>3</v>
      </c>
      <c r="M16" s="174">
        <v>20</v>
      </c>
      <c r="N16" s="174">
        <v>8</v>
      </c>
      <c r="O16" s="186">
        <v>1</v>
      </c>
      <c r="P16" s="186">
        <v>2</v>
      </c>
      <c r="Q16" s="186">
        <v>3</v>
      </c>
      <c r="R16" s="175">
        <f t="shared" si="1"/>
        <v>0.18518518518518517</v>
      </c>
      <c r="S16" s="175">
        <f t="shared" si="2"/>
        <v>0.34920634920634919</v>
      </c>
      <c r="T16" s="175">
        <f t="shared" si="3"/>
        <v>0.30158730158730157</v>
      </c>
      <c r="U16" s="175">
        <f t="shared" si="4"/>
        <v>0.25925925925925924</v>
      </c>
    </row>
    <row r="17" spans="1:21" ht="13.8" thickBot="1">
      <c r="A17" s="186" t="s">
        <v>509</v>
      </c>
      <c r="B17" s="186">
        <v>17</v>
      </c>
      <c r="C17" s="174">
        <f t="shared" si="0"/>
        <v>58</v>
      </c>
      <c r="D17" s="186">
        <v>55</v>
      </c>
      <c r="E17" s="186">
        <v>6</v>
      </c>
      <c r="F17" s="186">
        <v>14</v>
      </c>
      <c r="G17" s="186">
        <v>5</v>
      </c>
      <c r="H17" s="186"/>
      <c r="I17" s="186">
        <v>1</v>
      </c>
      <c r="J17" s="186">
        <v>8</v>
      </c>
      <c r="K17" s="186">
        <v>2</v>
      </c>
      <c r="L17" s="186">
        <v>2</v>
      </c>
      <c r="M17" s="186">
        <v>8</v>
      </c>
      <c r="N17" s="186">
        <v>1</v>
      </c>
      <c r="O17" s="186"/>
      <c r="P17" s="186">
        <v>2</v>
      </c>
      <c r="Q17" s="186"/>
      <c r="R17" s="175">
        <f t="shared" si="1"/>
        <v>0.25454545454545452</v>
      </c>
      <c r="S17" s="175">
        <f t="shared" si="2"/>
        <v>0.26785714285714285</v>
      </c>
      <c r="T17" s="175">
        <f t="shared" si="3"/>
        <v>0.26785714285714285</v>
      </c>
      <c r="U17" s="175">
        <f t="shared" si="4"/>
        <v>0.4</v>
      </c>
    </row>
    <row r="18" spans="1:21" ht="13.8" thickBot="1">
      <c r="A18" s="174" t="s">
        <v>510</v>
      </c>
      <c r="B18" s="174">
        <v>19</v>
      </c>
      <c r="C18" s="174">
        <f t="shared" si="0"/>
        <v>57</v>
      </c>
      <c r="D18" s="174">
        <v>46</v>
      </c>
      <c r="E18" s="186">
        <v>12</v>
      </c>
      <c r="F18" s="186">
        <v>11</v>
      </c>
      <c r="G18" s="186">
        <v>4</v>
      </c>
      <c r="H18" s="186">
        <v>1</v>
      </c>
      <c r="I18" s="186"/>
      <c r="J18" s="186">
        <v>9</v>
      </c>
      <c r="K18" s="186">
        <v>1</v>
      </c>
      <c r="L18" s="186">
        <v>2</v>
      </c>
      <c r="M18" s="186">
        <v>14</v>
      </c>
      <c r="N18" s="186">
        <v>8</v>
      </c>
      <c r="O18" s="186">
        <v>2</v>
      </c>
      <c r="P18" s="186">
        <v>1</v>
      </c>
      <c r="Q18" s="186">
        <v>2</v>
      </c>
      <c r="R18" s="175">
        <f t="shared" si="1"/>
        <v>0.2391304347826087</v>
      </c>
      <c r="S18" s="175">
        <f t="shared" si="2"/>
        <v>0.4107142857142857</v>
      </c>
      <c r="T18" s="175">
        <f t="shared" si="3"/>
        <v>0.375</v>
      </c>
      <c r="U18" s="175">
        <f t="shared" si="4"/>
        <v>0.36956521739130432</v>
      </c>
    </row>
    <row r="19" spans="1:21" ht="13.8" thickBot="1">
      <c r="A19" s="186" t="s">
        <v>511</v>
      </c>
      <c r="B19" s="186">
        <v>22</v>
      </c>
      <c r="C19" s="174">
        <f t="shared" si="0"/>
        <v>55</v>
      </c>
      <c r="D19" s="186">
        <v>54</v>
      </c>
      <c r="E19" s="186">
        <v>5</v>
      </c>
      <c r="F19" s="186">
        <v>8</v>
      </c>
      <c r="G19" s="186"/>
      <c r="H19" s="186"/>
      <c r="I19" s="186">
        <v>1</v>
      </c>
      <c r="J19" s="186">
        <v>1</v>
      </c>
      <c r="K19" s="186">
        <v>2</v>
      </c>
      <c r="L19" s="186">
        <v>2</v>
      </c>
      <c r="M19" s="186">
        <v>20</v>
      </c>
      <c r="N19" s="186">
        <v>1</v>
      </c>
      <c r="O19" s="186"/>
      <c r="P19" s="186"/>
      <c r="Q19" s="186"/>
      <c r="R19" s="175">
        <f t="shared" si="1"/>
        <v>0.14814814814814814</v>
      </c>
      <c r="S19" s="175">
        <f t="shared" si="2"/>
        <v>0.16363636363636364</v>
      </c>
      <c r="T19" s="175">
        <f t="shared" si="3"/>
        <v>0.16363636363636364</v>
      </c>
      <c r="U19" s="175">
        <f t="shared" si="4"/>
        <v>0.20370370370370369</v>
      </c>
    </row>
    <row r="20" spans="1:21" ht="13.8" thickBot="1">
      <c r="A20" s="174" t="s">
        <v>512</v>
      </c>
      <c r="B20" s="174">
        <v>18</v>
      </c>
      <c r="C20" s="174">
        <f t="shared" si="0"/>
        <v>47</v>
      </c>
      <c r="D20" s="186">
        <v>46</v>
      </c>
      <c r="E20" s="186">
        <v>11</v>
      </c>
      <c r="F20" s="186">
        <v>16</v>
      </c>
      <c r="G20" s="186">
        <v>1</v>
      </c>
      <c r="H20" s="186"/>
      <c r="I20" s="186"/>
      <c r="J20" s="186">
        <v>6</v>
      </c>
      <c r="K20" s="186"/>
      <c r="L20" s="186">
        <v>1</v>
      </c>
      <c r="M20" s="186">
        <v>9</v>
      </c>
      <c r="N20" s="186"/>
      <c r="O20" s="186"/>
      <c r="P20" s="174">
        <v>1</v>
      </c>
      <c r="Q20" s="174">
        <v>2</v>
      </c>
      <c r="R20" s="175">
        <f t="shared" si="1"/>
        <v>0.34782608695652173</v>
      </c>
      <c r="S20" s="175">
        <f t="shared" si="2"/>
        <v>0.39130434782608697</v>
      </c>
      <c r="T20" s="175">
        <f t="shared" si="3"/>
        <v>0.34782608695652173</v>
      </c>
      <c r="U20" s="175">
        <f t="shared" si="4"/>
        <v>0.36956521739130432</v>
      </c>
    </row>
    <row r="21" spans="1:21" ht="13.8" thickBot="1">
      <c r="A21" s="187" t="s">
        <v>513</v>
      </c>
      <c r="B21" s="174">
        <v>17</v>
      </c>
      <c r="C21" s="174">
        <f t="shared" si="0"/>
        <v>41</v>
      </c>
      <c r="D21" s="174">
        <v>34</v>
      </c>
      <c r="E21" s="174">
        <v>5</v>
      </c>
      <c r="F21" s="174">
        <v>12</v>
      </c>
      <c r="G21" s="174">
        <v>2</v>
      </c>
      <c r="H21" s="174"/>
      <c r="I21" s="174"/>
      <c r="J21" s="174">
        <v>2</v>
      </c>
      <c r="K21" s="174">
        <v>1</v>
      </c>
      <c r="L21" s="174">
        <v>1</v>
      </c>
      <c r="M21" s="174">
        <v>5</v>
      </c>
      <c r="N21" s="186">
        <v>6</v>
      </c>
      <c r="O21" s="186">
        <v>1</v>
      </c>
      <c r="P21" s="186"/>
      <c r="Q21" s="186">
        <v>2</v>
      </c>
      <c r="R21" s="175">
        <f t="shared" si="1"/>
        <v>0.35294117647058826</v>
      </c>
      <c r="S21" s="175">
        <f t="shared" si="2"/>
        <v>0.51219512195121952</v>
      </c>
      <c r="T21" s="175">
        <f t="shared" si="3"/>
        <v>0.46341463414634149</v>
      </c>
      <c r="U21" s="175">
        <f t="shared" si="4"/>
        <v>0.41176470588235292</v>
      </c>
    </row>
    <row r="22" spans="1:21" ht="13.8" thickBot="1">
      <c r="A22" s="186" t="s">
        <v>514</v>
      </c>
      <c r="B22" s="174">
        <v>15</v>
      </c>
      <c r="C22" s="174">
        <f t="shared" si="0"/>
        <v>37</v>
      </c>
      <c r="D22" s="174">
        <v>34</v>
      </c>
      <c r="E22" s="174">
        <v>8</v>
      </c>
      <c r="F22" s="174">
        <v>12</v>
      </c>
      <c r="G22" s="174">
        <v>1</v>
      </c>
      <c r="H22" s="174"/>
      <c r="I22" s="174"/>
      <c r="J22" s="174">
        <v>3</v>
      </c>
      <c r="K22" s="174">
        <v>3</v>
      </c>
      <c r="L22" s="174">
        <v>3</v>
      </c>
      <c r="M22" s="174">
        <v>4</v>
      </c>
      <c r="N22" s="174">
        <v>3</v>
      </c>
      <c r="O22" s="174"/>
      <c r="P22" s="174"/>
      <c r="Q22" s="174"/>
      <c r="R22" s="175">
        <f t="shared" si="1"/>
        <v>0.35294117647058826</v>
      </c>
      <c r="S22" s="175">
        <f t="shared" si="2"/>
        <v>0.40540540540540543</v>
      </c>
      <c r="T22" s="175">
        <f t="shared" si="3"/>
        <v>0.40540540540540543</v>
      </c>
      <c r="U22" s="175">
        <f t="shared" si="4"/>
        <v>0.38235294117647056</v>
      </c>
    </row>
    <row r="23" spans="1:21" ht="13.8" thickBot="1">
      <c r="A23" s="187" t="s">
        <v>515</v>
      </c>
      <c r="B23" s="186">
        <v>15</v>
      </c>
      <c r="C23" s="174">
        <f t="shared" si="0"/>
        <v>35</v>
      </c>
      <c r="D23" s="186">
        <v>31</v>
      </c>
      <c r="E23" s="186">
        <v>2</v>
      </c>
      <c r="F23" s="186">
        <v>7</v>
      </c>
      <c r="G23" s="186">
        <v>1</v>
      </c>
      <c r="H23" s="186"/>
      <c r="I23" s="186"/>
      <c r="J23" s="186">
        <v>2</v>
      </c>
      <c r="K23" s="186">
        <v>1</v>
      </c>
      <c r="L23" s="186">
        <v>1</v>
      </c>
      <c r="M23" s="186">
        <v>3</v>
      </c>
      <c r="N23" s="186">
        <v>3</v>
      </c>
      <c r="O23" s="186"/>
      <c r="P23" s="186">
        <v>1</v>
      </c>
      <c r="Q23" s="186">
        <v>1</v>
      </c>
      <c r="R23" s="175">
        <f t="shared" si="1"/>
        <v>0.22580645161290322</v>
      </c>
      <c r="S23" s="175">
        <f t="shared" si="2"/>
        <v>0.3235294117647059</v>
      </c>
      <c r="T23" s="175">
        <f t="shared" si="3"/>
        <v>0.29411764705882354</v>
      </c>
      <c r="U23" s="175">
        <f t="shared" si="4"/>
        <v>0.25806451612903225</v>
      </c>
    </row>
    <row r="24" spans="1:21" ht="13.8" thickBot="1">
      <c r="A24" s="187" t="s">
        <v>35</v>
      </c>
      <c r="B24" s="174">
        <v>17</v>
      </c>
      <c r="C24" s="174">
        <f t="shared" si="0"/>
        <v>34</v>
      </c>
      <c r="D24" s="174">
        <v>26</v>
      </c>
      <c r="E24" s="174">
        <v>1</v>
      </c>
      <c r="F24" s="174">
        <v>7</v>
      </c>
      <c r="G24" s="174">
        <v>1</v>
      </c>
      <c r="H24" s="174"/>
      <c r="I24" s="174"/>
      <c r="J24" s="174">
        <v>4</v>
      </c>
      <c r="K24" s="174"/>
      <c r="L24" s="174"/>
      <c r="M24" s="174">
        <v>8</v>
      </c>
      <c r="N24" s="186">
        <v>6</v>
      </c>
      <c r="O24" s="186">
        <v>2</v>
      </c>
      <c r="P24" s="186"/>
      <c r="Q24" s="186"/>
      <c r="R24" s="175">
        <f t="shared" si="1"/>
        <v>0.26923076923076922</v>
      </c>
      <c r="S24" s="175">
        <f t="shared" si="2"/>
        <v>0.44117647058823528</v>
      </c>
      <c r="T24" s="175">
        <f t="shared" si="3"/>
        <v>0.44117647058823528</v>
      </c>
      <c r="U24" s="175">
        <f t="shared" si="4"/>
        <v>0.30769230769230771</v>
      </c>
    </row>
    <row r="25" spans="1:21" ht="13.8" thickBot="1">
      <c r="A25" s="186" t="s">
        <v>408</v>
      </c>
      <c r="B25" s="186">
        <v>8</v>
      </c>
      <c r="C25" s="174">
        <f t="shared" si="0"/>
        <v>31</v>
      </c>
      <c r="D25" s="174">
        <v>29</v>
      </c>
      <c r="E25" s="174">
        <v>1</v>
      </c>
      <c r="F25" s="174">
        <v>6</v>
      </c>
      <c r="G25" s="174">
        <v>3</v>
      </c>
      <c r="H25" s="174"/>
      <c r="I25" s="174"/>
      <c r="J25" s="174">
        <v>7</v>
      </c>
      <c r="K25" s="174"/>
      <c r="L25" s="174"/>
      <c r="M25" s="174">
        <v>4</v>
      </c>
      <c r="N25" s="174">
        <v>1</v>
      </c>
      <c r="O25" s="174">
        <v>1</v>
      </c>
      <c r="P25" s="174"/>
      <c r="Q25" s="174">
        <v>1</v>
      </c>
      <c r="R25" s="175">
        <f t="shared" si="1"/>
        <v>0.20689655172413793</v>
      </c>
      <c r="S25" s="175">
        <f t="shared" si="2"/>
        <v>0.29032258064516131</v>
      </c>
      <c r="T25" s="175">
        <f t="shared" si="3"/>
        <v>0.25806451612903225</v>
      </c>
      <c r="U25" s="175">
        <f t="shared" si="4"/>
        <v>0.31034482758620691</v>
      </c>
    </row>
    <row r="26" spans="1:21" ht="13.8" thickBot="1">
      <c r="A26" s="186" t="s">
        <v>186</v>
      </c>
      <c r="B26" s="174">
        <v>11</v>
      </c>
      <c r="C26" s="174">
        <f t="shared" si="0"/>
        <v>21</v>
      </c>
      <c r="D26" s="174">
        <v>16</v>
      </c>
      <c r="E26" s="174">
        <v>1</v>
      </c>
      <c r="F26" s="174">
        <v>3</v>
      </c>
      <c r="G26" s="174"/>
      <c r="H26" s="174"/>
      <c r="I26" s="174"/>
      <c r="J26" s="174">
        <v>4</v>
      </c>
      <c r="K26" s="174"/>
      <c r="L26" s="174"/>
      <c r="M26" s="174">
        <v>1</v>
      </c>
      <c r="N26" s="186">
        <v>3</v>
      </c>
      <c r="O26" s="186">
        <v>1</v>
      </c>
      <c r="P26" s="186">
        <v>1</v>
      </c>
      <c r="Q26" s="186"/>
      <c r="R26" s="175">
        <f t="shared" si="1"/>
        <v>0.1875</v>
      </c>
      <c r="S26" s="175">
        <f t="shared" si="2"/>
        <v>0.35</v>
      </c>
      <c r="T26" s="175">
        <f t="shared" si="3"/>
        <v>0.35</v>
      </c>
      <c r="U26" s="175">
        <f t="shared" si="4"/>
        <v>0.1875</v>
      </c>
    </row>
    <row r="27" spans="1:21" ht="13.8" thickBot="1">
      <c r="A27" s="186" t="s">
        <v>407</v>
      </c>
      <c r="B27" s="186">
        <v>4</v>
      </c>
      <c r="C27" s="174">
        <f t="shared" si="0"/>
        <v>13</v>
      </c>
      <c r="D27" s="186">
        <v>11</v>
      </c>
      <c r="E27" s="186">
        <v>1</v>
      </c>
      <c r="F27" s="186">
        <v>2</v>
      </c>
      <c r="G27" s="186"/>
      <c r="H27" s="186"/>
      <c r="I27" s="186"/>
      <c r="J27" s="186">
        <v>2</v>
      </c>
      <c r="K27" s="186">
        <v>2</v>
      </c>
      <c r="L27" s="186">
        <v>2</v>
      </c>
      <c r="M27" s="186">
        <v>3</v>
      </c>
      <c r="N27" s="186">
        <v>2</v>
      </c>
      <c r="O27" s="186"/>
      <c r="P27" s="186"/>
      <c r="Q27" s="186">
        <v>1</v>
      </c>
      <c r="R27" s="175">
        <f t="shared" si="1"/>
        <v>0.18181818181818182</v>
      </c>
      <c r="S27" s="175">
        <f t="shared" si="2"/>
        <v>0.38461538461538464</v>
      </c>
      <c r="T27" s="175">
        <f t="shared" si="3"/>
        <v>0.30769230769230771</v>
      </c>
      <c r="U27" s="175">
        <f t="shared" si="4"/>
        <v>0.18181818181818182</v>
      </c>
    </row>
    <row r="28" spans="1:21" ht="13.8" thickBot="1">
      <c r="A28" s="187" t="s">
        <v>516</v>
      </c>
      <c r="B28" s="174">
        <v>5</v>
      </c>
      <c r="C28" s="174">
        <f t="shared" si="0"/>
        <v>10</v>
      </c>
      <c r="D28" s="174">
        <v>8</v>
      </c>
      <c r="E28" s="174">
        <v>1</v>
      </c>
      <c r="F28" s="174">
        <v>4</v>
      </c>
      <c r="G28" s="174"/>
      <c r="H28" s="174"/>
      <c r="I28" s="174"/>
      <c r="J28" s="174">
        <v>2</v>
      </c>
      <c r="K28" s="174"/>
      <c r="L28" s="174">
        <v>1</v>
      </c>
      <c r="M28" s="174"/>
      <c r="N28" s="186">
        <v>2</v>
      </c>
      <c r="O28" s="186"/>
      <c r="P28" s="186"/>
      <c r="Q28" s="186"/>
      <c r="R28" s="175">
        <f t="shared" si="1"/>
        <v>0.5</v>
      </c>
      <c r="S28" s="175">
        <f t="shared" si="2"/>
        <v>0.6</v>
      </c>
      <c r="T28" s="175">
        <f t="shared" si="3"/>
        <v>0.6</v>
      </c>
      <c r="U28" s="175">
        <f t="shared" si="4"/>
        <v>0.5</v>
      </c>
    </row>
    <row r="29" spans="1:21" ht="13.8" thickBot="1">
      <c r="A29" s="186" t="s">
        <v>517</v>
      </c>
      <c r="B29" s="186">
        <v>4</v>
      </c>
      <c r="C29" s="174">
        <f t="shared" si="0"/>
        <v>7</v>
      </c>
      <c r="D29" s="186">
        <v>4</v>
      </c>
      <c r="E29" s="186">
        <v>1</v>
      </c>
      <c r="F29" s="186"/>
      <c r="G29" s="186"/>
      <c r="H29" s="186"/>
      <c r="I29" s="186"/>
      <c r="J29" s="186"/>
      <c r="K29" s="186"/>
      <c r="L29" s="186"/>
      <c r="M29" s="186">
        <v>3</v>
      </c>
      <c r="N29" s="186">
        <v>3</v>
      </c>
      <c r="O29" s="186"/>
      <c r="P29" s="186"/>
      <c r="Q29" s="186"/>
      <c r="R29" s="175">
        <f t="shared" si="1"/>
        <v>0</v>
      </c>
      <c r="S29" s="175">
        <f t="shared" si="2"/>
        <v>0.42857142857142855</v>
      </c>
      <c r="T29" s="175">
        <f t="shared" si="3"/>
        <v>0.42857142857142855</v>
      </c>
      <c r="U29" s="175">
        <f t="shared" si="4"/>
        <v>0</v>
      </c>
    </row>
    <row r="30" spans="1:21" ht="13.8" thickBot="1">
      <c r="A30" s="186" t="s">
        <v>518</v>
      </c>
      <c r="B30" s="186">
        <v>6</v>
      </c>
      <c r="C30" s="174">
        <f t="shared" si="0"/>
        <v>7</v>
      </c>
      <c r="D30" s="186">
        <v>7</v>
      </c>
      <c r="E30" s="186">
        <v>2</v>
      </c>
      <c r="F30" s="186">
        <v>1</v>
      </c>
      <c r="G30" s="186">
        <v>1</v>
      </c>
      <c r="H30" s="186"/>
      <c r="I30" s="186"/>
      <c r="J30" s="186"/>
      <c r="K30" s="186"/>
      <c r="L30" s="186"/>
      <c r="M30" s="186">
        <v>2</v>
      </c>
      <c r="N30" s="186"/>
      <c r="O30" s="186"/>
      <c r="P30" s="186"/>
      <c r="Q30" s="186"/>
      <c r="R30" s="175">
        <f t="shared" si="1"/>
        <v>0.14285714285714285</v>
      </c>
      <c r="S30" s="175">
        <f t="shared" si="2"/>
        <v>0.14285714285714285</v>
      </c>
      <c r="T30" s="175">
        <f t="shared" si="3"/>
        <v>0.14285714285714285</v>
      </c>
      <c r="U30" s="175">
        <f t="shared" si="4"/>
        <v>0.2857142857142857</v>
      </c>
    </row>
    <row r="31" spans="1:21" ht="13.8" thickBot="1">
      <c r="A31" s="186" t="s">
        <v>134</v>
      </c>
      <c r="B31" s="186">
        <v>2</v>
      </c>
      <c r="C31" s="174">
        <f t="shared" si="0"/>
        <v>5</v>
      </c>
      <c r="D31" s="186">
        <v>5</v>
      </c>
      <c r="E31" s="186"/>
      <c r="F31" s="186">
        <v>1</v>
      </c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>
        <v>2</v>
      </c>
      <c r="R31" s="175">
        <f t="shared" si="1"/>
        <v>0.2</v>
      </c>
      <c r="S31" s="175">
        <f t="shared" si="2"/>
        <v>0.6</v>
      </c>
      <c r="T31" s="175">
        <f t="shared" si="3"/>
        <v>0.2</v>
      </c>
      <c r="U31" s="175">
        <f t="shared" si="4"/>
        <v>0.2</v>
      </c>
    </row>
    <row r="32" spans="1:21" ht="13.8" thickBot="1">
      <c r="A32" s="186" t="s">
        <v>170</v>
      </c>
      <c r="B32" s="186">
        <v>2</v>
      </c>
      <c r="C32" s="174">
        <f t="shared" si="0"/>
        <v>5</v>
      </c>
      <c r="D32" s="186">
        <v>3</v>
      </c>
      <c r="E32" s="186"/>
      <c r="F32" s="186">
        <v>1</v>
      </c>
      <c r="G32" s="186"/>
      <c r="H32" s="186"/>
      <c r="I32" s="186"/>
      <c r="J32" s="186">
        <v>1</v>
      </c>
      <c r="K32" s="186"/>
      <c r="L32" s="186"/>
      <c r="M32" s="186">
        <v>2</v>
      </c>
      <c r="N32" s="186">
        <v>1</v>
      </c>
      <c r="O32" s="186"/>
      <c r="P32" s="186">
        <v>1</v>
      </c>
      <c r="Q32" s="186"/>
      <c r="R32" s="175">
        <f t="shared" si="1"/>
        <v>0.33333333333333331</v>
      </c>
      <c r="S32" s="175">
        <f t="shared" si="2"/>
        <v>0.5</v>
      </c>
      <c r="T32" s="175">
        <f t="shared" si="3"/>
        <v>0.5</v>
      </c>
      <c r="U32" s="175">
        <f t="shared" si="4"/>
        <v>0.33333333333333331</v>
      </c>
    </row>
    <row r="33" spans="1:21" ht="13.8" thickBot="1">
      <c r="A33" s="186" t="s">
        <v>485</v>
      </c>
      <c r="B33" s="186">
        <v>2</v>
      </c>
      <c r="C33" s="174">
        <f t="shared" si="0"/>
        <v>3</v>
      </c>
      <c r="D33" s="186">
        <v>2</v>
      </c>
      <c r="E33" s="186"/>
      <c r="F33" s="186">
        <v>1</v>
      </c>
      <c r="G33" s="186">
        <v>1</v>
      </c>
      <c r="H33" s="186"/>
      <c r="I33" s="186"/>
      <c r="J33" s="186"/>
      <c r="K33" s="186"/>
      <c r="L33" s="186"/>
      <c r="M33" s="186"/>
      <c r="N33" s="186">
        <v>1</v>
      </c>
      <c r="O33" s="186"/>
      <c r="P33" s="186"/>
      <c r="Q33" s="186"/>
      <c r="R33" s="175">
        <f t="shared" si="1"/>
        <v>0.5</v>
      </c>
      <c r="S33" s="175">
        <f t="shared" si="2"/>
        <v>0.66666666666666663</v>
      </c>
      <c r="T33" s="175">
        <f t="shared" si="3"/>
        <v>0.66666666666666663</v>
      </c>
      <c r="U33" s="175">
        <f t="shared" si="4"/>
        <v>1</v>
      </c>
    </row>
    <row r="34" spans="1:21" ht="13.8" thickBot="1">
      <c r="A34" s="186" t="s">
        <v>519</v>
      </c>
      <c r="B34" s="186">
        <v>1</v>
      </c>
      <c r="C34" s="174">
        <f t="shared" si="0"/>
        <v>2</v>
      </c>
      <c r="D34" s="174">
        <v>2</v>
      </c>
      <c r="E34" s="186"/>
      <c r="F34" s="186"/>
      <c r="G34" s="186"/>
      <c r="H34" s="186"/>
      <c r="I34" s="186"/>
      <c r="J34" s="186"/>
      <c r="K34" s="186"/>
      <c r="L34" s="186"/>
      <c r="M34" s="186">
        <v>1</v>
      </c>
      <c r="N34" s="186"/>
      <c r="O34" s="186"/>
      <c r="P34" s="186"/>
      <c r="Q34" s="186"/>
      <c r="R34" s="175">
        <f t="shared" si="1"/>
        <v>0</v>
      </c>
      <c r="S34" s="175">
        <f t="shared" si="2"/>
        <v>0</v>
      </c>
      <c r="T34" s="175">
        <f t="shared" si="3"/>
        <v>0</v>
      </c>
      <c r="U34" s="175">
        <f t="shared" si="4"/>
        <v>0</v>
      </c>
    </row>
    <row r="35" spans="1:21" ht="13.8" thickBot="1">
      <c r="A35" s="186" t="s">
        <v>520</v>
      </c>
      <c r="B35" s="186">
        <v>1</v>
      </c>
      <c r="C35" s="174">
        <f t="shared" si="0"/>
        <v>2</v>
      </c>
      <c r="D35" s="186">
        <v>2</v>
      </c>
      <c r="E35" s="186"/>
      <c r="F35" s="186"/>
      <c r="G35" s="186"/>
      <c r="H35" s="186"/>
      <c r="I35" s="186"/>
      <c r="J35" s="186"/>
      <c r="K35" s="186"/>
      <c r="L35" s="186"/>
      <c r="M35" s="186">
        <v>1</v>
      </c>
      <c r="N35" s="186"/>
      <c r="O35" s="186"/>
      <c r="P35" s="186"/>
      <c r="Q35" s="186"/>
      <c r="R35" s="175">
        <f t="shared" si="1"/>
        <v>0</v>
      </c>
      <c r="S35" s="175">
        <f t="shared" si="2"/>
        <v>0</v>
      </c>
      <c r="T35" s="175">
        <f t="shared" si="3"/>
        <v>0</v>
      </c>
      <c r="U35" s="175">
        <f t="shared" si="4"/>
        <v>0</v>
      </c>
    </row>
    <row r="36" spans="1:21" ht="13.8" thickBot="1">
      <c r="A36" s="186" t="s">
        <v>160</v>
      </c>
      <c r="B36" s="186">
        <v>1</v>
      </c>
      <c r="C36" s="174">
        <f t="shared" si="0"/>
        <v>2</v>
      </c>
      <c r="D36" s="186">
        <v>2</v>
      </c>
      <c r="E36" s="186"/>
      <c r="F36" s="186">
        <v>1</v>
      </c>
      <c r="G36" s="186">
        <v>1</v>
      </c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75">
        <f t="shared" si="1"/>
        <v>0.5</v>
      </c>
      <c r="S36" s="175">
        <f t="shared" si="2"/>
        <v>0.5</v>
      </c>
      <c r="T36" s="175">
        <f t="shared" si="3"/>
        <v>0.5</v>
      </c>
      <c r="U36" s="175">
        <f t="shared" si="4"/>
        <v>1</v>
      </c>
    </row>
    <row r="37" spans="1:21" ht="13.8" thickBot="1">
      <c r="A37" s="186" t="s">
        <v>521</v>
      </c>
      <c r="B37" s="186">
        <v>1</v>
      </c>
      <c r="C37" s="174">
        <f t="shared" si="0"/>
        <v>1</v>
      </c>
      <c r="D37" s="186">
        <v>1</v>
      </c>
      <c r="E37" s="186"/>
      <c r="F37" s="186"/>
      <c r="G37" s="186"/>
      <c r="H37" s="186"/>
      <c r="I37" s="186"/>
      <c r="J37" s="186"/>
      <c r="K37" s="186"/>
      <c r="L37" s="186"/>
      <c r="M37" s="186">
        <v>1</v>
      </c>
      <c r="N37" s="186"/>
      <c r="O37" s="186"/>
      <c r="P37" s="186"/>
      <c r="Q37" s="186"/>
      <c r="R37" s="175">
        <f t="shared" si="1"/>
        <v>0</v>
      </c>
      <c r="S37" s="175">
        <f t="shared" si="2"/>
        <v>0</v>
      </c>
      <c r="T37" s="175">
        <f t="shared" si="3"/>
        <v>0</v>
      </c>
      <c r="U37" s="175">
        <f t="shared" si="4"/>
        <v>0</v>
      </c>
    </row>
    <row r="38" spans="1:21" ht="13.8" thickBot="1">
      <c r="A38" s="187" t="s">
        <v>484</v>
      </c>
      <c r="B38" s="186">
        <v>1</v>
      </c>
      <c r="C38" s="174">
        <f t="shared" si="0"/>
        <v>1</v>
      </c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>
        <v>1</v>
      </c>
      <c r="O38" s="186"/>
      <c r="P38" s="186"/>
      <c r="Q38" s="186"/>
      <c r="R38" s="175" t="str">
        <f t="shared" si="1"/>
        <v>NA</v>
      </c>
      <c r="S38" s="175" t="str">
        <f t="shared" si="2"/>
        <v>NA</v>
      </c>
      <c r="T38" s="175" t="str">
        <f t="shared" si="3"/>
        <v>NA</v>
      </c>
      <c r="U38" s="175" t="str">
        <f t="shared" si="4"/>
        <v>NA</v>
      </c>
    </row>
    <row r="39" spans="1:21" ht="13.8" thickBot="1">
      <c r="A39" s="186" t="s">
        <v>483</v>
      </c>
      <c r="B39" s="186">
        <v>1</v>
      </c>
      <c r="C39" s="174">
        <f t="shared" si="0"/>
        <v>1</v>
      </c>
      <c r="D39" s="186">
        <v>1</v>
      </c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75">
        <f t="shared" si="1"/>
        <v>0</v>
      </c>
      <c r="S39" s="175">
        <f t="shared" si="2"/>
        <v>0</v>
      </c>
      <c r="T39" s="175">
        <f t="shared" si="3"/>
        <v>0</v>
      </c>
      <c r="U39" s="175">
        <f t="shared" si="4"/>
        <v>0</v>
      </c>
    </row>
    <row r="40" spans="1:21" ht="13.8" thickBot="1">
      <c r="A40" s="186" t="s">
        <v>487</v>
      </c>
      <c r="B40" s="174">
        <v>1</v>
      </c>
      <c r="C40" s="174">
        <f t="shared" si="0"/>
        <v>1</v>
      </c>
      <c r="D40" s="174">
        <v>1</v>
      </c>
      <c r="E40" s="174"/>
      <c r="F40" s="174"/>
      <c r="G40" s="174"/>
      <c r="H40" s="174"/>
      <c r="I40" s="174"/>
      <c r="J40" s="174"/>
      <c r="K40" s="174"/>
      <c r="L40" s="174"/>
      <c r="M40" s="174"/>
      <c r="N40" s="186"/>
      <c r="O40" s="186"/>
      <c r="P40" s="186"/>
      <c r="Q40" s="186"/>
      <c r="R40" s="175">
        <f t="shared" si="1"/>
        <v>0</v>
      </c>
      <c r="S40" s="175">
        <f t="shared" si="2"/>
        <v>0</v>
      </c>
      <c r="T40" s="175">
        <f t="shared" si="3"/>
        <v>0</v>
      </c>
      <c r="U40" s="175">
        <f t="shared" si="4"/>
        <v>0</v>
      </c>
    </row>
    <row r="41" spans="1:21" ht="13.8" thickBot="1">
      <c r="A41" s="178" t="s">
        <v>426</v>
      </c>
      <c r="B41" s="178"/>
      <c r="C41" s="179">
        <f t="shared" ref="C41:Q41" si="5">SUM(C8:C40)</f>
        <v>1454</v>
      </c>
      <c r="D41" s="179">
        <f t="shared" si="5"/>
        <v>1285</v>
      </c>
      <c r="E41" s="179">
        <f t="shared" si="5"/>
        <v>194</v>
      </c>
      <c r="F41" s="179">
        <f t="shared" si="5"/>
        <v>351</v>
      </c>
      <c r="G41" s="179">
        <f t="shared" si="5"/>
        <v>60</v>
      </c>
      <c r="H41" s="179">
        <f t="shared" si="5"/>
        <v>12</v>
      </c>
      <c r="I41" s="179">
        <f t="shared" si="5"/>
        <v>5</v>
      </c>
      <c r="J41" s="179">
        <f t="shared" si="5"/>
        <v>154</v>
      </c>
      <c r="K41" s="179">
        <f t="shared" si="5"/>
        <v>50</v>
      </c>
      <c r="L41" s="179">
        <f t="shared" si="5"/>
        <v>59</v>
      </c>
      <c r="M41" s="179">
        <f t="shared" si="5"/>
        <v>239</v>
      </c>
      <c r="N41" s="179">
        <f t="shared" si="5"/>
        <v>114</v>
      </c>
      <c r="O41" s="179">
        <f t="shared" si="5"/>
        <v>31</v>
      </c>
      <c r="P41" s="179">
        <f t="shared" si="5"/>
        <v>24</v>
      </c>
      <c r="Q41" s="179">
        <f t="shared" si="5"/>
        <v>40</v>
      </c>
      <c r="R41" s="175">
        <f t="shared" si="1"/>
        <v>0.27315175097276262</v>
      </c>
      <c r="S41" s="175">
        <f t="shared" si="2"/>
        <v>0.3748251748251748</v>
      </c>
      <c r="T41" s="175">
        <f t="shared" si="3"/>
        <v>0.34685314685314683</v>
      </c>
      <c r="U41" s="175">
        <f t="shared" si="4"/>
        <v>0.35019455252918286</v>
      </c>
    </row>
    <row r="43" spans="1:21" ht="13.8" thickBot="1"/>
    <row r="44" spans="1:21" ht="23.4" thickBot="1">
      <c r="A44" s="302" t="s">
        <v>427</v>
      </c>
      <c r="B44" s="302"/>
      <c r="C44" s="302"/>
      <c r="D44" s="302"/>
      <c r="E44" s="302"/>
    </row>
    <row r="45" spans="1:21" ht="13.8" thickBot="1">
      <c r="A45" s="178" t="s">
        <v>0</v>
      </c>
      <c r="B45" s="178" t="s">
        <v>428</v>
      </c>
      <c r="C45" s="178" t="s">
        <v>429</v>
      </c>
      <c r="D45" s="178" t="s">
        <v>86</v>
      </c>
      <c r="E45" s="178" t="s">
        <v>430</v>
      </c>
    </row>
    <row r="46" spans="1:21" ht="13.8" thickBot="1">
      <c r="A46" s="186" t="s">
        <v>508</v>
      </c>
      <c r="B46" s="174">
        <v>159</v>
      </c>
      <c r="C46" s="174">
        <v>9</v>
      </c>
      <c r="D46" s="174">
        <v>4</v>
      </c>
      <c r="E46" s="175">
        <f t="shared" ref="E46:E79" si="6">(B46+C46)/(B46+C46+D46)</f>
        <v>0.97674418604651159</v>
      </c>
    </row>
    <row r="47" spans="1:21" ht="13.8" thickBot="1">
      <c r="A47" s="174" t="s">
        <v>415</v>
      </c>
      <c r="B47" s="174">
        <v>108</v>
      </c>
      <c r="C47" s="174">
        <v>49</v>
      </c>
      <c r="D47" s="174">
        <v>7</v>
      </c>
      <c r="E47" s="175">
        <f t="shared" si="6"/>
        <v>0.95731707317073167</v>
      </c>
    </row>
    <row r="48" spans="1:21" ht="13.8" thickBot="1">
      <c r="A48" s="186" t="s">
        <v>507</v>
      </c>
      <c r="B48" s="174">
        <v>134</v>
      </c>
      <c r="C48" s="174">
        <v>5</v>
      </c>
      <c r="D48" s="174">
        <v>1</v>
      </c>
      <c r="E48" s="175">
        <f t="shared" si="6"/>
        <v>0.99285714285714288</v>
      </c>
    </row>
    <row r="49" spans="1:5" ht="13.8" thickBot="1">
      <c r="A49" s="186" t="s">
        <v>509</v>
      </c>
      <c r="B49" s="174">
        <v>85</v>
      </c>
      <c r="C49" s="174">
        <v>5</v>
      </c>
      <c r="D49" s="174"/>
      <c r="E49" s="175">
        <f t="shared" si="6"/>
        <v>1</v>
      </c>
    </row>
    <row r="50" spans="1:5" ht="13.8" thickBot="1">
      <c r="A50" s="174" t="s">
        <v>424</v>
      </c>
      <c r="B50" s="174">
        <v>38</v>
      </c>
      <c r="C50" s="174"/>
      <c r="D50" s="174"/>
      <c r="E50" s="175">
        <f t="shared" si="6"/>
        <v>1</v>
      </c>
    </row>
    <row r="51" spans="1:5" ht="13.8" thickBot="1">
      <c r="A51" s="186" t="s">
        <v>479</v>
      </c>
      <c r="B51" s="174">
        <v>49</v>
      </c>
      <c r="C51" s="174">
        <v>80</v>
      </c>
      <c r="D51" s="174">
        <v>9</v>
      </c>
      <c r="E51" s="175">
        <f t="shared" si="6"/>
        <v>0.93478260869565222</v>
      </c>
    </row>
    <row r="52" spans="1:5" ht="13.8" thickBot="1">
      <c r="A52" s="186" t="s">
        <v>473</v>
      </c>
      <c r="B52" s="174">
        <v>39</v>
      </c>
      <c r="C52" s="174">
        <v>5</v>
      </c>
      <c r="D52" s="174">
        <v>3</v>
      </c>
      <c r="E52" s="175">
        <f t="shared" si="6"/>
        <v>0.93617021276595747</v>
      </c>
    </row>
    <row r="53" spans="1:5" ht="13.8" thickBot="1">
      <c r="A53" s="186" t="s">
        <v>186</v>
      </c>
      <c r="B53" s="174">
        <v>25</v>
      </c>
      <c r="C53" s="174"/>
      <c r="D53" s="174"/>
      <c r="E53" s="175">
        <f t="shared" si="6"/>
        <v>1</v>
      </c>
    </row>
    <row r="54" spans="1:5" ht="13.8" thickBot="1">
      <c r="A54" s="186" t="s">
        <v>474</v>
      </c>
      <c r="B54" s="174">
        <v>23</v>
      </c>
      <c r="C54" s="174">
        <v>46</v>
      </c>
      <c r="D54" s="174">
        <v>13</v>
      </c>
      <c r="E54" s="175">
        <f t="shared" si="6"/>
        <v>0.84146341463414631</v>
      </c>
    </row>
    <row r="55" spans="1:5" ht="13.8" thickBot="1">
      <c r="A55" s="186" t="s">
        <v>475</v>
      </c>
      <c r="B55" s="174">
        <v>28</v>
      </c>
      <c r="C55" s="174">
        <v>18</v>
      </c>
      <c r="D55" s="174">
        <v>3</v>
      </c>
      <c r="E55" s="175">
        <f t="shared" si="6"/>
        <v>0.93877551020408168</v>
      </c>
    </row>
    <row r="56" spans="1:5" ht="13.8" thickBot="1">
      <c r="A56" s="186" t="s">
        <v>407</v>
      </c>
      <c r="B56" s="174">
        <v>17</v>
      </c>
      <c r="C56" s="174"/>
      <c r="D56" s="174"/>
      <c r="E56" s="175">
        <f t="shared" si="6"/>
        <v>1</v>
      </c>
    </row>
    <row r="57" spans="1:5" ht="13.8" thickBot="1">
      <c r="A57" s="187" t="s">
        <v>35</v>
      </c>
      <c r="B57" s="174">
        <v>45</v>
      </c>
      <c r="C57" s="174">
        <v>1</v>
      </c>
      <c r="D57" s="174">
        <v>2</v>
      </c>
      <c r="E57" s="175">
        <f t="shared" si="6"/>
        <v>0.95833333333333337</v>
      </c>
    </row>
    <row r="58" spans="1:5" ht="13.8" thickBot="1">
      <c r="A58" s="174" t="s">
        <v>512</v>
      </c>
      <c r="B58" s="174">
        <v>20</v>
      </c>
      <c r="C58" s="174">
        <v>12</v>
      </c>
      <c r="D58" s="174">
        <v>5</v>
      </c>
      <c r="E58" s="175">
        <f t="shared" si="6"/>
        <v>0.86486486486486491</v>
      </c>
    </row>
    <row r="59" spans="1:5" ht="13.8" thickBot="1">
      <c r="A59" s="174" t="s">
        <v>510</v>
      </c>
      <c r="B59" s="186">
        <v>22</v>
      </c>
      <c r="C59" s="174">
        <v>2</v>
      </c>
      <c r="D59" s="174">
        <v>2</v>
      </c>
      <c r="E59" s="175">
        <f t="shared" si="6"/>
        <v>0.92307692307692313</v>
      </c>
    </row>
    <row r="60" spans="1:5" ht="13.8" thickBot="1">
      <c r="A60" s="186" t="s">
        <v>511</v>
      </c>
      <c r="B60" s="174">
        <v>19</v>
      </c>
      <c r="C60" s="174">
        <v>41</v>
      </c>
      <c r="D60" s="174">
        <v>4</v>
      </c>
      <c r="E60" s="175">
        <f t="shared" si="6"/>
        <v>0.9375</v>
      </c>
    </row>
    <row r="61" spans="1:5" ht="13.8" thickBot="1">
      <c r="A61" s="187" t="s">
        <v>515</v>
      </c>
      <c r="B61" s="174">
        <v>13</v>
      </c>
      <c r="C61" s="174">
        <v>17</v>
      </c>
      <c r="D61" s="174">
        <v>3</v>
      </c>
      <c r="E61" s="175">
        <f t="shared" si="6"/>
        <v>0.90909090909090906</v>
      </c>
    </row>
    <row r="62" spans="1:5" ht="13.8" thickBot="1">
      <c r="A62" s="187" t="s">
        <v>513</v>
      </c>
      <c r="B62" s="174">
        <v>12</v>
      </c>
      <c r="C62" s="174">
        <v>2</v>
      </c>
      <c r="D62" s="174">
        <v>2</v>
      </c>
      <c r="E62" s="175">
        <f t="shared" si="6"/>
        <v>0.875</v>
      </c>
    </row>
    <row r="63" spans="1:5" ht="13.8" thickBot="1">
      <c r="A63" s="186" t="s">
        <v>514</v>
      </c>
      <c r="B63" s="174">
        <v>14</v>
      </c>
      <c r="C63" s="174"/>
      <c r="D63" s="174"/>
      <c r="E63" s="175">
        <f t="shared" si="6"/>
        <v>1</v>
      </c>
    </row>
    <row r="64" spans="1:5" ht="13.8" thickBot="1">
      <c r="A64" s="186" t="s">
        <v>29</v>
      </c>
      <c r="B64" s="174">
        <v>16</v>
      </c>
      <c r="C64" s="174">
        <v>6</v>
      </c>
      <c r="D64" s="174">
        <v>3</v>
      </c>
      <c r="E64" s="175">
        <f t="shared" si="6"/>
        <v>0.88</v>
      </c>
    </row>
    <row r="65" spans="1:5" ht="13.8" thickBot="1">
      <c r="A65" s="186" t="s">
        <v>517</v>
      </c>
      <c r="B65" s="174">
        <v>7</v>
      </c>
      <c r="C65" s="174"/>
      <c r="D65" s="174"/>
      <c r="E65" s="175">
        <f t="shared" si="6"/>
        <v>1</v>
      </c>
    </row>
    <row r="66" spans="1:5" ht="13.8" thickBot="1">
      <c r="A66" s="186" t="s">
        <v>518</v>
      </c>
      <c r="B66" s="174">
        <v>6</v>
      </c>
      <c r="C66" s="174">
        <v>1</v>
      </c>
      <c r="D66" s="174">
        <v>2</v>
      </c>
      <c r="E66" s="175">
        <f t="shared" si="6"/>
        <v>0.77777777777777779</v>
      </c>
    </row>
    <row r="67" spans="1:5" ht="13.8" thickBot="1">
      <c r="A67" s="186" t="s">
        <v>522</v>
      </c>
      <c r="B67" s="174">
        <v>3</v>
      </c>
      <c r="C67" s="174">
        <v>6</v>
      </c>
      <c r="D67" s="174"/>
      <c r="E67" s="175">
        <f t="shared" si="6"/>
        <v>1</v>
      </c>
    </row>
    <row r="68" spans="1:5" ht="13.8" thickBot="1">
      <c r="A68" s="187" t="s">
        <v>520</v>
      </c>
      <c r="B68" s="174">
        <v>2</v>
      </c>
      <c r="C68" s="174"/>
      <c r="D68" s="174"/>
      <c r="E68" s="175">
        <f t="shared" si="6"/>
        <v>1</v>
      </c>
    </row>
    <row r="69" spans="1:5" ht="13.8" thickBot="1">
      <c r="A69" s="186" t="s">
        <v>519</v>
      </c>
      <c r="B69" s="174">
        <v>1</v>
      </c>
      <c r="C69" s="174">
        <v>1</v>
      </c>
      <c r="D69" s="174">
        <v>1</v>
      </c>
      <c r="E69" s="175">
        <f t="shared" si="6"/>
        <v>0.66666666666666663</v>
      </c>
    </row>
    <row r="70" spans="1:5" ht="13.8" thickBot="1">
      <c r="A70" s="186" t="s">
        <v>134</v>
      </c>
      <c r="B70" s="174">
        <v>10</v>
      </c>
      <c r="C70" s="174">
        <v>6</v>
      </c>
      <c r="D70" s="174"/>
      <c r="E70" s="175">
        <f t="shared" si="6"/>
        <v>1</v>
      </c>
    </row>
    <row r="71" spans="1:5" ht="13.8" thickBot="1">
      <c r="A71" s="186" t="s">
        <v>485</v>
      </c>
      <c r="B71" s="174">
        <v>3</v>
      </c>
      <c r="C71" s="174">
        <v>3</v>
      </c>
      <c r="D71" s="174"/>
      <c r="E71" s="175">
        <f t="shared" si="6"/>
        <v>1</v>
      </c>
    </row>
    <row r="72" spans="1:5" ht="13.8" thickBot="1">
      <c r="A72" s="187" t="s">
        <v>516</v>
      </c>
      <c r="B72" s="174">
        <v>1</v>
      </c>
      <c r="C72" s="174">
        <v>3</v>
      </c>
      <c r="D72" s="174"/>
      <c r="E72" s="175">
        <f t="shared" si="6"/>
        <v>1</v>
      </c>
    </row>
    <row r="73" spans="1:5" ht="13.8" thickBot="1">
      <c r="A73" s="186" t="s">
        <v>160</v>
      </c>
      <c r="B73" s="174">
        <v>1</v>
      </c>
      <c r="C73" s="174"/>
      <c r="D73" s="174">
        <v>2</v>
      </c>
      <c r="E73" s="175">
        <f t="shared" si="6"/>
        <v>0.33333333333333331</v>
      </c>
    </row>
    <row r="74" spans="1:5" ht="13.8" thickBot="1">
      <c r="A74" s="186" t="s">
        <v>483</v>
      </c>
      <c r="B74" s="174"/>
      <c r="C74" s="174"/>
      <c r="D74" s="174"/>
      <c r="E74" s="175" t="e">
        <f t="shared" si="6"/>
        <v>#DIV/0!</v>
      </c>
    </row>
    <row r="75" spans="1:5" ht="13.8" thickBot="1">
      <c r="A75" s="186" t="s">
        <v>488</v>
      </c>
      <c r="B75" s="174"/>
      <c r="C75" s="174">
        <v>2</v>
      </c>
      <c r="D75" s="174"/>
      <c r="E75" s="175">
        <f t="shared" si="6"/>
        <v>1</v>
      </c>
    </row>
    <row r="76" spans="1:5" ht="13.8" thickBot="1">
      <c r="A76" s="186" t="s">
        <v>523</v>
      </c>
      <c r="B76" s="174"/>
      <c r="C76" s="174">
        <v>2</v>
      </c>
      <c r="D76" s="174"/>
      <c r="E76" s="175">
        <f t="shared" si="6"/>
        <v>1</v>
      </c>
    </row>
    <row r="77" spans="1:5" ht="13.8" thickBot="1">
      <c r="A77" s="186" t="s">
        <v>408</v>
      </c>
      <c r="B77" s="174">
        <v>18</v>
      </c>
      <c r="C77" s="174">
        <v>1</v>
      </c>
      <c r="D77" s="174"/>
      <c r="E77" s="175">
        <f t="shared" si="6"/>
        <v>1</v>
      </c>
    </row>
    <row r="78" spans="1:5" ht="13.8" thickBot="1">
      <c r="A78" s="186" t="s">
        <v>170</v>
      </c>
      <c r="B78" s="174">
        <v>1</v>
      </c>
      <c r="C78" s="174">
        <v>7</v>
      </c>
      <c r="D78" s="174">
        <v>3</v>
      </c>
      <c r="E78" s="175">
        <f t="shared" si="6"/>
        <v>0.72727272727272729</v>
      </c>
    </row>
    <row r="79" spans="1:5" ht="13.8" thickBot="1">
      <c r="A79" s="178" t="s">
        <v>431</v>
      </c>
      <c r="B79" s="179">
        <f>SUM(B46:B78)</f>
        <v>919</v>
      </c>
      <c r="C79" s="179">
        <f>SUM(C46:C72)</f>
        <v>318</v>
      </c>
      <c r="D79" s="179">
        <f>SUM(D46:D72)</f>
        <v>64</v>
      </c>
      <c r="E79" s="175">
        <f t="shared" si="6"/>
        <v>0.95080707148347421</v>
      </c>
    </row>
    <row r="81" spans="1:19" ht="13.8" thickBot="1"/>
    <row r="82" spans="1:19" ht="23.4" thickBot="1">
      <c r="A82" s="303" t="s">
        <v>432</v>
      </c>
      <c r="B82" s="303"/>
      <c r="C82" s="303"/>
      <c r="D82" s="303"/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3"/>
      <c r="S82" s="303"/>
    </row>
    <row r="83" spans="1:19" ht="21.6" thickBot="1">
      <c r="A83" s="178" t="s">
        <v>0</v>
      </c>
      <c r="B83" s="178" t="s">
        <v>433</v>
      </c>
      <c r="C83" s="178" t="s">
        <v>434</v>
      </c>
      <c r="D83" s="178" t="s">
        <v>435</v>
      </c>
      <c r="E83" s="178" t="s">
        <v>436</v>
      </c>
      <c r="F83" s="180" t="s">
        <v>437</v>
      </c>
      <c r="G83" s="178" t="s">
        <v>3</v>
      </c>
      <c r="H83" s="178" t="s">
        <v>109</v>
      </c>
      <c r="I83" s="178" t="s">
        <v>102</v>
      </c>
      <c r="J83" s="178" t="s">
        <v>16</v>
      </c>
      <c r="K83" s="178" t="s">
        <v>10</v>
      </c>
      <c r="L83" s="178" t="s">
        <v>105</v>
      </c>
      <c r="M83" s="178" t="s">
        <v>11</v>
      </c>
      <c r="N83" s="178" t="s">
        <v>111</v>
      </c>
      <c r="O83" s="178" t="s">
        <v>108</v>
      </c>
      <c r="P83" s="178" t="s">
        <v>438</v>
      </c>
      <c r="Q83" s="178" t="s">
        <v>439</v>
      </c>
      <c r="R83" s="178" t="s">
        <v>106</v>
      </c>
      <c r="S83" s="181" t="s">
        <v>440</v>
      </c>
    </row>
    <row r="84" spans="1:19" ht="13.8" thickBot="1">
      <c r="A84" s="186" t="s">
        <v>512</v>
      </c>
      <c r="B84" s="174">
        <v>15</v>
      </c>
      <c r="C84" s="174">
        <v>11</v>
      </c>
      <c r="D84" s="174">
        <v>4</v>
      </c>
      <c r="E84" s="182">
        <v>79</v>
      </c>
      <c r="F84" s="174">
        <v>331</v>
      </c>
      <c r="G84" s="174">
        <v>57</v>
      </c>
      <c r="H84" s="174">
        <v>30</v>
      </c>
      <c r="I84" s="174">
        <v>21</v>
      </c>
      <c r="J84" s="174">
        <v>79</v>
      </c>
      <c r="K84" s="174">
        <v>24</v>
      </c>
      <c r="L84" s="174">
        <v>3</v>
      </c>
      <c r="M84" s="174">
        <v>3</v>
      </c>
      <c r="N84" s="174"/>
      <c r="O84" s="174">
        <v>6</v>
      </c>
      <c r="P84" s="174">
        <v>4</v>
      </c>
      <c r="Q84" s="174"/>
      <c r="R84" s="183">
        <f t="shared" ref="R84:R98" si="7">IF(E84=0,"NA",(I84/E84)*9)</f>
        <v>2.3924050632911391</v>
      </c>
      <c r="S84" s="175">
        <f t="shared" ref="S84:S99" si="8">IF(F84=0,"NA",G84/(F84-K84))</f>
        <v>0.18566775244299674</v>
      </c>
    </row>
    <row r="85" spans="1:19" ht="13.8" thickBot="1">
      <c r="A85" s="186" t="s">
        <v>170</v>
      </c>
      <c r="B85" s="186">
        <v>11</v>
      </c>
      <c r="C85" s="186">
        <v>8</v>
      </c>
      <c r="D85" s="186">
        <v>3</v>
      </c>
      <c r="E85" s="188">
        <v>47</v>
      </c>
      <c r="F85" s="186">
        <v>211</v>
      </c>
      <c r="G85" s="186">
        <v>37</v>
      </c>
      <c r="H85" s="186">
        <v>21</v>
      </c>
      <c r="I85" s="186">
        <v>17</v>
      </c>
      <c r="J85" s="186">
        <v>58</v>
      </c>
      <c r="K85" s="186">
        <v>23</v>
      </c>
      <c r="L85" s="186">
        <v>3</v>
      </c>
      <c r="M85" s="186">
        <v>3</v>
      </c>
      <c r="N85" s="186"/>
      <c r="O85" s="186">
        <v>4</v>
      </c>
      <c r="P85" s="186">
        <v>1</v>
      </c>
      <c r="Q85" s="186"/>
      <c r="R85" s="183">
        <f t="shared" si="7"/>
        <v>3.2553191489361706</v>
      </c>
      <c r="S85" s="175">
        <f t="shared" si="8"/>
        <v>0.19680851063829788</v>
      </c>
    </row>
    <row r="86" spans="1:19" ht="13.8" thickBot="1">
      <c r="A86" s="186" t="s">
        <v>29</v>
      </c>
      <c r="B86" s="186">
        <v>13</v>
      </c>
      <c r="C86" s="186">
        <v>2</v>
      </c>
      <c r="D86" s="186">
        <v>11</v>
      </c>
      <c r="E86" s="188">
        <v>36.33</v>
      </c>
      <c r="F86" s="186">
        <v>153</v>
      </c>
      <c r="G86" s="186">
        <v>21</v>
      </c>
      <c r="H86" s="186">
        <v>16</v>
      </c>
      <c r="I86" s="186">
        <v>6</v>
      </c>
      <c r="J86" s="186">
        <v>58</v>
      </c>
      <c r="K86" s="186">
        <v>15</v>
      </c>
      <c r="L86" s="186">
        <v>4</v>
      </c>
      <c r="M86" s="186">
        <v>2</v>
      </c>
      <c r="N86" s="186"/>
      <c r="O86" s="186">
        <v>3</v>
      </c>
      <c r="P86" s="186">
        <v>3</v>
      </c>
      <c r="Q86" s="186">
        <v>1</v>
      </c>
      <c r="R86" s="183">
        <f t="shared" si="7"/>
        <v>1.4863748967795212</v>
      </c>
      <c r="S86" s="175">
        <f t="shared" si="8"/>
        <v>0.15217391304347827</v>
      </c>
    </row>
    <row r="87" spans="1:19" ht="13.8" thickBot="1">
      <c r="A87" s="186" t="s">
        <v>134</v>
      </c>
      <c r="B87" s="174">
        <v>11</v>
      </c>
      <c r="C87" s="174">
        <v>3</v>
      </c>
      <c r="D87" s="174">
        <v>8</v>
      </c>
      <c r="E87" s="182">
        <v>30.67</v>
      </c>
      <c r="F87" s="186">
        <v>116</v>
      </c>
      <c r="G87" s="186">
        <v>23</v>
      </c>
      <c r="H87" s="186">
        <v>12</v>
      </c>
      <c r="I87" s="186">
        <v>8</v>
      </c>
      <c r="J87" s="186">
        <v>27</v>
      </c>
      <c r="K87" s="186">
        <v>8</v>
      </c>
      <c r="L87" s="186"/>
      <c r="M87" s="186"/>
      <c r="N87" s="186"/>
      <c r="O87" s="186">
        <v>6</v>
      </c>
      <c r="P87" s="186">
        <v>1</v>
      </c>
      <c r="Q87" s="186"/>
      <c r="R87" s="183">
        <f t="shared" si="7"/>
        <v>2.3475709162047602</v>
      </c>
      <c r="S87" s="175">
        <f t="shared" si="8"/>
        <v>0.21296296296296297</v>
      </c>
    </row>
    <row r="88" spans="1:19" ht="13.8" thickBot="1">
      <c r="A88" s="186" t="s">
        <v>522</v>
      </c>
      <c r="B88" s="186">
        <v>8</v>
      </c>
      <c r="C88" s="186">
        <v>4</v>
      </c>
      <c r="D88" s="186">
        <v>4</v>
      </c>
      <c r="E88" s="188">
        <v>30</v>
      </c>
      <c r="F88" s="186">
        <v>120</v>
      </c>
      <c r="G88" s="186">
        <v>34</v>
      </c>
      <c r="H88" s="186">
        <v>8</v>
      </c>
      <c r="I88" s="186">
        <v>6</v>
      </c>
      <c r="J88" s="186">
        <v>17</v>
      </c>
      <c r="K88" s="186">
        <v>2</v>
      </c>
      <c r="L88" s="186"/>
      <c r="M88" s="186"/>
      <c r="N88" s="186"/>
      <c r="O88" s="186">
        <v>1</v>
      </c>
      <c r="P88" s="186">
        <v>1</v>
      </c>
      <c r="Q88" s="186"/>
      <c r="R88" s="183">
        <f t="shared" si="7"/>
        <v>1.8</v>
      </c>
      <c r="S88" s="175">
        <f t="shared" si="8"/>
        <v>0.28813559322033899</v>
      </c>
    </row>
    <row r="89" spans="1:19" ht="13.8" thickBot="1">
      <c r="A89" s="186" t="s">
        <v>483</v>
      </c>
      <c r="B89" s="174">
        <v>11</v>
      </c>
      <c r="C89" s="174">
        <v>6</v>
      </c>
      <c r="D89" s="174">
        <v>5</v>
      </c>
      <c r="E89" s="182">
        <v>26</v>
      </c>
      <c r="F89" s="174">
        <v>111</v>
      </c>
      <c r="G89" s="174">
        <v>18</v>
      </c>
      <c r="H89" s="174">
        <v>14</v>
      </c>
      <c r="I89" s="174">
        <v>7</v>
      </c>
      <c r="J89" s="174">
        <v>34</v>
      </c>
      <c r="K89" s="174">
        <v>8</v>
      </c>
      <c r="L89" s="174">
        <v>1</v>
      </c>
      <c r="M89" s="174">
        <v>2</v>
      </c>
      <c r="N89" s="174"/>
      <c r="O89" s="174">
        <v>3</v>
      </c>
      <c r="P89" s="174">
        <v>1</v>
      </c>
      <c r="Q89" s="174"/>
      <c r="R89" s="183">
        <f t="shared" si="7"/>
        <v>2.4230769230769229</v>
      </c>
      <c r="S89" s="175">
        <f t="shared" si="8"/>
        <v>0.17475728155339806</v>
      </c>
    </row>
    <row r="90" spans="1:19" ht="13.8" thickBot="1">
      <c r="A90" s="186" t="s">
        <v>485</v>
      </c>
      <c r="B90" s="186">
        <v>9</v>
      </c>
      <c r="C90" s="186">
        <v>3</v>
      </c>
      <c r="D90" s="186">
        <v>6</v>
      </c>
      <c r="E90" s="188">
        <v>24.67</v>
      </c>
      <c r="F90" s="186">
        <v>110</v>
      </c>
      <c r="G90" s="186">
        <v>26</v>
      </c>
      <c r="H90" s="186">
        <v>15</v>
      </c>
      <c r="I90" s="186">
        <v>14</v>
      </c>
      <c r="J90" s="186">
        <v>28</v>
      </c>
      <c r="K90" s="186">
        <v>9</v>
      </c>
      <c r="L90" s="186">
        <v>2</v>
      </c>
      <c r="M90" s="186">
        <v>1</v>
      </c>
      <c r="N90" s="186"/>
      <c r="O90" s="186">
        <v>1</v>
      </c>
      <c r="P90" s="186">
        <v>2</v>
      </c>
      <c r="Q90" s="186"/>
      <c r="R90" s="183">
        <f t="shared" si="7"/>
        <v>5.10741791649777</v>
      </c>
      <c r="S90" s="175">
        <f t="shared" si="8"/>
        <v>0.25742574257425743</v>
      </c>
    </row>
    <row r="91" spans="1:19" s="189" customFormat="1" ht="13.8" thickBot="1">
      <c r="A91" s="186" t="s">
        <v>479</v>
      </c>
      <c r="B91" s="186">
        <v>8</v>
      </c>
      <c r="C91" s="186">
        <v>1</v>
      </c>
      <c r="D91" s="186">
        <v>7</v>
      </c>
      <c r="E91" s="188">
        <v>13.67</v>
      </c>
      <c r="F91" s="186">
        <v>52</v>
      </c>
      <c r="G91" s="186">
        <v>7</v>
      </c>
      <c r="H91" s="186">
        <v>5</v>
      </c>
      <c r="I91" s="186">
        <v>5</v>
      </c>
      <c r="J91" s="186">
        <v>15</v>
      </c>
      <c r="K91" s="186">
        <v>5</v>
      </c>
      <c r="L91" s="186">
        <v>2</v>
      </c>
      <c r="M91" s="186">
        <v>2</v>
      </c>
      <c r="N91" s="186"/>
      <c r="O91" s="186"/>
      <c r="P91" s="186">
        <v>1</v>
      </c>
      <c r="Q91" s="186">
        <v>3</v>
      </c>
      <c r="R91" s="183">
        <f t="shared" si="7"/>
        <v>3.2918800292611561</v>
      </c>
      <c r="S91" s="175">
        <f t="shared" si="8"/>
        <v>0.14893617021276595</v>
      </c>
    </row>
    <row r="92" spans="1:19" ht="13.8" thickBot="1">
      <c r="A92" s="186" t="s">
        <v>509</v>
      </c>
      <c r="B92" s="174">
        <v>3</v>
      </c>
      <c r="C92" s="174">
        <v>2</v>
      </c>
      <c r="D92" s="174">
        <v>1</v>
      </c>
      <c r="E92" s="182">
        <v>13</v>
      </c>
      <c r="F92" s="174">
        <v>57</v>
      </c>
      <c r="G92" s="174">
        <v>16</v>
      </c>
      <c r="H92" s="186">
        <v>5</v>
      </c>
      <c r="I92" s="186">
        <v>3</v>
      </c>
      <c r="J92" s="186">
        <v>7</v>
      </c>
      <c r="K92" s="186">
        <v>2</v>
      </c>
      <c r="L92" s="186"/>
      <c r="M92" s="186"/>
      <c r="N92" s="186"/>
      <c r="O92" s="186">
        <v>1</v>
      </c>
      <c r="P92" s="186">
        <v>1</v>
      </c>
      <c r="Q92" s="186">
        <v>1</v>
      </c>
      <c r="R92" s="183">
        <f t="shared" si="7"/>
        <v>2.0769230769230771</v>
      </c>
      <c r="S92" s="175">
        <f t="shared" si="8"/>
        <v>0.29090909090909089</v>
      </c>
    </row>
    <row r="93" spans="1:19" ht="13.8" thickBot="1">
      <c r="A93" s="186" t="s">
        <v>484</v>
      </c>
      <c r="B93" s="186">
        <v>4</v>
      </c>
      <c r="C93" s="186"/>
      <c r="D93" s="186">
        <v>4</v>
      </c>
      <c r="E93" s="188">
        <v>9</v>
      </c>
      <c r="F93" s="186">
        <v>29</v>
      </c>
      <c r="G93" s="186">
        <v>4</v>
      </c>
      <c r="H93" s="186">
        <v>2</v>
      </c>
      <c r="I93" s="186">
        <v>1</v>
      </c>
      <c r="J93" s="186">
        <v>15</v>
      </c>
      <c r="K93" s="186">
        <v>4</v>
      </c>
      <c r="L93" s="186"/>
      <c r="M93" s="186"/>
      <c r="N93" s="186"/>
      <c r="O93" s="186">
        <v>1</v>
      </c>
      <c r="P93" s="186"/>
      <c r="Q93" s="186"/>
      <c r="R93" s="183">
        <f t="shared" si="7"/>
        <v>1</v>
      </c>
      <c r="S93" s="175">
        <f t="shared" si="8"/>
        <v>0.16</v>
      </c>
    </row>
    <row r="94" spans="1:19" ht="13.8" thickBot="1">
      <c r="A94" s="186" t="s">
        <v>518</v>
      </c>
      <c r="B94" s="174">
        <v>6</v>
      </c>
      <c r="C94" s="174"/>
      <c r="D94" s="174">
        <v>6</v>
      </c>
      <c r="E94" s="182">
        <v>5.33</v>
      </c>
      <c r="F94" s="174">
        <v>30</v>
      </c>
      <c r="G94" s="174">
        <v>7</v>
      </c>
      <c r="H94" s="174">
        <v>2</v>
      </c>
      <c r="I94" s="174">
        <v>1</v>
      </c>
      <c r="J94" s="174">
        <v>7</v>
      </c>
      <c r="K94" s="174">
        <v>4</v>
      </c>
      <c r="L94" s="174"/>
      <c r="M94" s="174">
        <v>1</v>
      </c>
      <c r="N94" s="174"/>
      <c r="O94" s="174"/>
      <c r="P94" s="174"/>
      <c r="Q94" s="174"/>
      <c r="R94" s="183">
        <f t="shared" si="7"/>
        <v>1.6885553470919323</v>
      </c>
      <c r="S94" s="175">
        <f t="shared" si="8"/>
        <v>0.26923076923076922</v>
      </c>
    </row>
    <row r="95" spans="1:19" ht="13.8" thickBot="1">
      <c r="A95" s="186" t="s">
        <v>523</v>
      </c>
      <c r="B95" s="186">
        <v>3</v>
      </c>
      <c r="C95" s="186">
        <v>1</v>
      </c>
      <c r="D95" s="186">
        <v>2</v>
      </c>
      <c r="E95" s="188">
        <v>4</v>
      </c>
      <c r="F95" s="186">
        <v>21</v>
      </c>
      <c r="G95" s="186">
        <v>8</v>
      </c>
      <c r="H95" s="186">
        <v>5</v>
      </c>
      <c r="I95" s="186">
        <v>5</v>
      </c>
      <c r="J95" s="186">
        <v>3</v>
      </c>
      <c r="K95" s="186">
        <v>2</v>
      </c>
      <c r="L95" s="186"/>
      <c r="M95" s="186"/>
      <c r="N95" s="186"/>
      <c r="O95" s="186"/>
      <c r="P95" s="186"/>
      <c r="Q95" s="186"/>
      <c r="R95" s="183">
        <f t="shared" si="7"/>
        <v>11.25</v>
      </c>
      <c r="S95" s="175">
        <f t="shared" si="8"/>
        <v>0.42105263157894735</v>
      </c>
    </row>
    <row r="96" spans="1:19" ht="13.8" thickBot="1">
      <c r="A96" s="186" t="s">
        <v>517</v>
      </c>
      <c r="B96" s="186">
        <v>1</v>
      </c>
      <c r="C96" s="186"/>
      <c r="D96" s="186">
        <v>1</v>
      </c>
      <c r="E96" s="188">
        <v>1.33</v>
      </c>
      <c r="F96" s="186">
        <v>10</v>
      </c>
      <c r="G96" s="186">
        <v>3</v>
      </c>
      <c r="H96" s="186">
        <v>3</v>
      </c>
      <c r="I96" s="186">
        <v>3</v>
      </c>
      <c r="J96" s="186">
        <v>1</v>
      </c>
      <c r="K96" s="186">
        <v>3</v>
      </c>
      <c r="L96" s="186">
        <v>1</v>
      </c>
      <c r="M96" s="186"/>
      <c r="N96" s="186"/>
      <c r="O96" s="186"/>
      <c r="P96" s="186"/>
      <c r="Q96" s="186"/>
      <c r="R96" s="183">
        <f t="shared" si="7"/>
        <v>20.300751879699249</v>
      </c>
      <c r="S96" s="175">
        <f t="shared" si="8"/>
        <v>0.42857142857142855</v>
      </c>
    </row>
    <row r="97" spans="1:19" ht="13.8" thickBot="1">
      <c r="A97" s="174"/>
      <c r="B97" s="174"/>
      <c r="C97" s="174"/>
      <c r="D97" s="174"/>
      <c r="E97" s="182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83" t="str">
        <f t="shared" si="7"/>
        <v>NA</v>
      </c>
      <c r="S97" s="175" t="str">
        <f t="shared" si="8"/>
        <v>NA</v>
      </c>
    </row>
    <row r="98" spans="1:19" ht="13.8" thickBot="1">
      <c r="A98" s="174"/>
      <c r="B98" s="174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83" t="str">
        <f t="shared" si="7"/>
        <v>NA</v>
      </c>
      <c r="S98" s="175" t="str">
        <f t="shared" si="8"/>
        <v>NA</v>
      </c>
    </row>
    <row r="99" spans="1:19" ht="13.8" thickBot="1">
      <c r="A99" s="178" t="s">
        <v>426</v>
      </c>
      <c r="B99" s="178"/>
      <c r="C99" s="178"/>
      <c r="D99" s="178"/>
      <c r="E99" s="179">
        <f t="shared" ref="E99:Q99" si="9">SUM(E84:E98)</f>
        <v>320</v>
      </c>
      <c r="F99" s="179">
        <f t="shared" si="9"/>
        <v>1351</v>
      </c>
      <c r="G99" s="179">
        <f t="shared" si="9"/>
        <v>261</v>
      </c>
      <c r="H99" s="179">
        <f t="shared" si="9"/>
        <v>138</v>
      </c>
      <c r="I99" s="179">
        <f t="shared" si="9"/>
        <v>97</v>
      </c>
      <c r="J99" s="179">
        <f t="shared" si="9"/>
        <v>349</v>
      </c>
      <c r="K99" s="179">
        <f t="shared" si="9"/>
        <v>109</v>
      </c>
      <c r="L99" s="179">
        <f t="shared" si="9"/>
        <v>16</v>
      </c>
      <c r="M99" s="179">
        <f t="shared" si="9"/>
        <v>14</v>
      </c>
      <c r="N99" s="179">
        <f t="shared" si="9"/>
        <v>0</v>
      </c>
      <c r="O99" s="179">
        <f t="shared" si="9"/>
        <v>26</v>
      </c>
      <c r="P99" s="179">
        <f t="shared" si="9"/>
        <v>15</v>
      </c>
      <c r="Q99" s="179">
        <f t="shared" si="9"/>
        <v>5</v>
      </c>
      <c r="R99" s="183">
        <f t="shared" ref="R99" si="10">IF(E99=0,"NA",(I99/E99)*7)</f>
        <v>2.1218749999999997</v>
      </c>
      <c r="S99" s="175">
        <f t="shared" si="8"/>
        <v>0.21014492753623187</v>
      </c>
    </row>
  </sheetData>
  <mergeCells count="4">
    <mergeCell ref="A1:U5"/>
    <mergeCell ref="A6:U6"/>
    <mergeCell ref="A44:E44"/>
    <mergeCell ref="A82:S8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01"/>
  <sheetViews>
    <sheetView workbookViewId="0">
      <selection activeCell="A19" sqref="A19:XFD19"/>
    </sheetView>
  </sheetViews>
  <sheetFormatPr defaultRowHeight="13.2"/>
  <cols>
    <col min="1" max="1" width="21" customWidth="1"/>
    <col min="2" max="2" width="8.33203125" customWidth="1"/>
    <col min="3" max="3" width="6" bestFit="1" customWidth="1"/>
    <col min="4" max="4" width="6.33203125" bestFit="1" customWidth="1"/>
    <col min="5" max="5" width="10.44140625" bestFit="1" customWidth="1"/>
    <col min="6" max="6" width="7.44140625" customWidth="1"/>
    <col min="7" max="7" width="4.6640625" customWidth="1"/>
    <col min="8" max="8" width="5.44140625" bestFit="1" customWidth="1"/>
    <col min="9" max="11" width="4.6640625" customWidth="1"/>
    <col min="12" max="12" width="4.88671875" bestFit="1" customWidth="1"/>
    <col min="13" max="14" width="4.6640625" customWidth="1"/>
    <col min="15" max="15" width="5.44140625" bestFit="1" customWidth="1"/>
    <col min="16" max="16" width="5" bestFit="1" customWidth="1"/>
    <col min="17" max="17" width="5.6640625" bestFit="1" customWidth="1"/>
    <col min="18" max="18" width="6.5546875" bestFit="1" customWidth="1"/>
    <col min="19" max="19" width="7.44140625" bestFit="1" customWidth="1"/>
    <col min="20" max="21" width="6.33203125" bestFit="1" customWidth="1"/>
  </cols>
  <sheetData>
    <row r="1" spans="1:21">
      <c r="A1" s="304" t="s">
        <v>472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</row>
    <row r="2" spans="1:21">
      <c r="A2" s="305"/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</row>
    <row r="3" spans="1:2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</row>
    <row r="4" spans="1:21">
      <c r="A4" s="305"/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</row>
    <row r="5" spans="1:21">
      <c r="A5" s="305"/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</row>
    <row r="6" spans="1:21" ht="22.8">
      <c r="A6" s="298" t="s">
        <v>397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</row>
    <row r="7" spans="1:21" ht="31.8" thickBot="1">
      <c r="A7" s="171" t="s">
        <v>398</v>
      </c>
      <c r="B7" s="171" t="s">
        <v>399</v>
      </c>
      <c r="C7" s="171" t="s">
        <v>18</v>
      </c>
      <c r="D7" s="171" t="s">
        <v>400</v>
      </c>
      <c r="E7" s="171" t="s">
        <v>17</v>
      </c>
      <c r="F7" s="171" t="s">
        <v>47</v>
      </c>
      <c r="G7" s="171" t="s">
        <v>6</v>
      </c>
      <c r="H7" s="171" t="s">
        <v>7</v>
      </c>
      <c r="I7" s="171" t="s">
        <v>8</v>
      </c>
      <c r="J7" s="171" t="s">
        <v>48</v>
      </c>
      <c r="K7" s="171" t="s">
        <v>14</v>
      </c>
      <c r="L7" s="171" t="s">
        <v>50</v>
      </c>
      <c r="M7" s="171" t="s">
        <v>16</v>
      </c>
      <c r="N7" s="171" t="s">
        <v>10</v>
      </c>
      <c r="O7" s="171" t="s">
        <v>11</v>
      </c>
      <c r="P7" s="171" t="s">
        <v>12</v>
      </c>
      <c r="Q7" s="172" t="s">
        <v>401</v>
      </c>
      <c r="R7" s="171" t="s">
        <v>402</v>
      </c>
      <c r="S7" s="171" t="s">
        <v>403</v>
      </c>
      <c r="T7" s="172" t="s">
        <v>404</v>
      </c>
      <c r="U7" s="173" t="s">
        <v>405</v>
      </c>
    </row>
    <row r="8" spans="1:21" ht="13.8" thickBot="1">
      <c r="A8" s="186" t="s">
        <v>407</v>
      </c>
      <c r="B8" s="186">
        <v>45</v>
      </c>
      <c r="C8" s="174">
        <f t="shared" ref="C8:C40" si="0">D8+N8+O8+P8</f>
        <v>160</v>
      </c>
      <c r="D8" s="174">
        <v>134</v>
      </c>
      <c r="E8" s="174">
        <v>23</v>
      </c>
      <c r="F8" s="174">
        <v>41</v>
      </c>
      <c r="G8" s="174">
        <v>10</v>
      </c>
      <c r="H8" s="174"/>
      <c r="I8" s="174">
        <v>4</v>
      </c>
      <c r="J8" s="174">
        <v>31</v>
      </c>
      <c r="K8" s="174">
        <v>1</v>
      </c>
      <c r="L8" s="174">
        <v>1</v>
      </c>
      <c r="M8" s="174">
        <v>18</v>
      </c>
      <c r="N8" s="174">
        <v>20</v>
      </c>
      <c r="O8" s="186">
        <v>2</v>
      </c>
      <c r="P8" s="186">
        <v>4</v>
      </c>
      <c r="Q8" s="186"/>
      <c r="R8" s="175">
        <f t="shared" ref="R8:R41" si="1">IF(D8=0,"NA",(F8/D8))</f>
        <v>0.30597014925373134</v>
      </c>
      <c r="S8" s="175">
        <f t="shared" ref="S8:S41" si="2">IF(D8=0,"NA",(F8+N8+Q8+O8)/(D8+N8+O8))</f>
        <v>0.40384615384615385</v>
      </c>
      <c r="T8" s="175">
        <f t="shared" ref="T8:T41" si="3">IF(D8=0,"NA",(F8+N8++O8)/(D8+N8+O8))</f>
        <v>0.40384615384615385</v>
      </c>
      <c r="U8" s="175">
        <f t="shared" ref="U8:U41" si="4">IF(D8=0,"NA",(((F8-(G8+H8+I8))+(2*G8)+(3*H8)+(4*I8))/D8))</f>
        <v>0.47014925373134331</v>
      </c>
    </row>
    <row r="9" spans="1:21" ht="13.8" thickBot="1">
      <c r="A9" s="186" t="s">
        <v>415</v>
      </c>
      <c r="B9" s="186">
        <v>43</v>
      </c>
      <c r="C9" s="174">
        <f t="shared" si="0"/>
        <v>159</v>
      </c>
      <c r="D9" s="174">
        <v>142</v>
      </c>
      <c r="E9" s="174">
        <v>22</v>
      </c>
      <c r="F9" s="174">
        <v>42</v>
      </c>
      <c r="G9" s="174"/>
      <c r="H9" s="174"/>
      <c r="I9" s="174"/>
      <c r="J9" s="174">
        <v>14</v>
      </c>
      <c r="K9" s="174">
        <v>2</v>
      </c>
      <c r="L9" s="174">
        <v>3</v>
      </c>
      <c r="M9" s="174">
        <v>18</v>
      </c>
      <c r="N9" s="174">
        <v>15</v>
      </c>
      <c r="O9" s="174">
        <v>2</v>
      </c>
      <c r="P9" s="174"/>
      <c r="Q9" s="174">
        <v>7</v>
      </c>
      <c r="R9" s="175">
        <f t="shared" si="1"/>
        <v>0.29577464788732394</v>
      </c>
      <c r="S9" s="175">
        <f t="shared" si="2"/>
        <v>0.41509433962264153</v>
      </c>
      <c r="T9" s="175">
        <f t="shared" si="3"/>
        <v>0.37106918238993708</v>
      </c>
      <c r="U9" s="175">
        <f t="shared" si="4"/>
        <v>0.29577464788732394</v>
      </c>
    </row>
    <row r="10" spans="1:21" ht="13.8" thickBot="1">
      <c r="A10" s="174" t="s">
        <v>473</v>
      </c>
      <c r="B10" s="174">
        <v>41</v>
      </c>
      <c r="C10" s="174">
        <f t="shared" si="0"/>
        <v>160</v>
      </c>
      <c r="D10" s="174">
        <v>133</v>
      </c>
      <c r="E10" s="174">
        <v>39</v>
      </c>
      <c r="F10" s="174">
        <v>39</v>
      </c>
      <c r="G10" s="174">
        <v>3</v>
      </c>
      <c r="H10" s="174"/>
      <c r="I10" s="174"/>
      <c r="J10" s="174">
        <v>11</v>
      </c>
      <c r="K10" s="174">
        <v>19</v>
      </c>
      <c r="L10" s="174">
        <v>20</v>
      </c>
      <c r="M10" s="174">
        <v>6</v>
      </c>
      <c r="N10" s="174">
        <v>15</v>
      </c>
      <c r="O10" s="174">
        <v>12</v>
      </c>
      <c r="P10" s="174"/>
      <c r="Q10" s="174">
        <v>4</v>
      </c>
      <c r="R10" s="175">
        <f t="shared" si="1"/>
        <v>0.2932330827067669</v>
      </c>
      <c r="S10" s="175">
        <f t="shared" si="2"/>
        <v>0.4375</v>
      </c>
      <c r="T10" s="175">
        <f t="shared" si="3"/>
        <v>0.41249999999999998</v>
      </c>
      <c r="U10" s="175">
        <f t="shared" si="4"/>
        <v>0.31578947368421051</v>
      </c>
    </row>
    <row r="11" spans="1:21" ht="13.8" thickBot="1">
      <c r="A11" s="174" t="s">
        <v>424</v>
      </c>
      <c r="B11" s="174">
        <v>41</v>
      </c>
      <c r="C11" s="174">
        <f t="shared" si="0"/>
        <v>158</v>
      </c>
      <c r="D11" s="174">
        <v>134</v>
      </c>
      <c r="E11" s="186">
        <v>36</v>
      </c>
      <c r="F11" s="186">
        <v>42</v>
      </c>
      <c r="G11" s="186">
        <v>6</v>
      </c>
      <c r="H11" s="186">
        <v>3</v>
      </c>
      <c r="I11" s="186">
        <v>3</v>
      </c>
      <c r="J11" s="186">
        <v>18</v>
      </c>
      <c r="K11" s="186">
        <v>12</v>
      </c>
      <c r="L11" s="186">
        <v>15</v>
      </c>
      <c r="M11" s="186">
        <v>22</v>
      </c>
      <c r="N11" s="186">
        <v>19</v>
      </c>
      <c r="O11" s="186">
        <v>1</v>
      </c>
      <c r="P11" s="186">
        <v>4</v>
      </c>
      <c r="Q11" s="186">
        <v>3</v>
      </c>
      <c r="R11" s="175">
        <f t="shared" si="1"/>
        <v>0.31343283582089554</v>
      </c>
      <c r="S11" s="175">
        <f t="shared" si="2"/>
        <v>0.42207792207792205</v>
      </c>
      <c r="T11" s="175">
        <f t="shared" si="3"/>
        <v>0.40259740259740262</v>
      </c>
      <c r="U11" s="175">
        <f t="shared" si="4"/>
        <v>0.47014925373134331</v>
      </c>
    </row>
    <row r="12" spans="1:21" ht="13.8" thickBot="1">
      <c r="A12" s="186" t="s">
        <v>408</v>
      </c>
      <c r="B12" s="174">
        <v>40</v>
      </c>
      <c r="C12" s="174">
        <f t="shared" si="0"/>
        <v>156</v>
      </c>
      <c r="D12" s="174">
        <v>134</v>
      </c>
      <c r="E12" s="174">
        <v>25</v>
      </c>
      <c r="F12" s="174">
        <v>41</v>
      </c>
      <c r="G12" s="174">
        <v>13</v>
      </c>
      <c r="H12" s="174">
        <v>1</v>
      </c>
      <c r="I12" s="174">
        <v>2</v>
      </c>
      <c r="J12" s="174">
        <v>35</v>
      </c>
      <c r="K12" s="174">
        <v>5</v>
      </c>
      <c r="L12" s="174">
        <v>5</v>
      </c>
      <c r="M12" s="174">
        <v>10</v>
      </c>
      <c r="N12" s="186">
        <v>8</v>
      </c>
      <c r="O12" s="186">
        <v>9</v>
      </c>
      <c r="P12" s="186">
        <v>5</v>
      </c>
      <c r="Q12" s="186">
        <v>1</v>
      </c>
      <c r="R12" s="175">
        <f t="shared" si="1"/>
        <v>0.30597014925373134</v>
      </c>
      <c r="S12" s="175">
        <f t="shared" si="2"/>
        <v>0.39072847682119205</v>
      </c>
      <c r="T12" s="175">
        <f t="shared" si="3"/>
        <v>0.38410596026490068</v>
      </c>
      <c r="U12" s="175">
        <f t="shared" si="4"/>
        <v>0.46268656716417911</v>
      </c>
    </row>
    <row r="13" spans="1:21" ht="13.8" thickBot="1">
      <c r="A13" s="187" t="s">
        <v>29</v>
      </c>
      <c r="B13" s="186">
        <v>31</v>
      </c>
      <c r="C13" s="174">
        <f t="shared" si="0"/>
        <v>134</v>
      </c>
      <c r="D13" s="186">
        <v>96</v>
      </c>
      <c r="E13" s="186">
        <v>25</v>
      </c>
      <c r="F13" s="186">
        <v>34</v>
      </c>
      <c r="G13" s="186">
        <v>7</v>
      </c>
      <c r="H13" s="186">
        <v>1</v>
      </c>
      <c r="I13" s="186">
        <v>2</v>
      </c>
      <c r="J13" s="186">
        <v>18</v>
      </c>
      <c r="K13" s="186">
        <v>7</v>
      </c>
      <c r="L13" s="186">
        <v>8</v>
      </c>
      <c r="M13" s="186">
        <v>19</v>
      </c>
      <c r="N13" s="186">
        <v>36</v>
      </c>
      <c r="O13" s="186">
        <v>2</v>
      </c>
      <c r="P13" s="186"/>
      <c r="Q13" s="186">
        <v>1</v>
      </c>
      <c r="R13" s="175">
        <f t="shared" si="1"/>
        <v>0.35416666666666669</v>
      </c>
      <c r="S13" s="175">
        <f t="shared" si="2"/>
        <v>0.54477611940298509</v>
      </c>
      <c r="T13" s="175">
        <f t="shared" si="3"/>
        <v>0.53731343283582089</v>
      </c>
      <c r="U13" s="175">
        <f t="shared" si="4"/>
        <v>0.51041666666666663</v>
      </c>
    </row>
    <row r="14" spans="1:21" ht="13.8" thickBot="1">
      <c r="A14" s="174" t="s">
        <v>474</v>
      </c>
      <c r="B14" s="174">
        <v>37</v>
      </c>
      <c r="C14" s="174">
        <f t="shared" si="0"/>
        <v>111</v>
      </c>
      <c r="D14" s="186">
        <v>104</v>
      </c>
      <c r="E14" s="186">
        <v>13</v>
      </c>
      <c r="F14" s="186">
        <v>32</v>
      </c>
      <c r="G14" s="186">
        <v>5</v>
      </c>
      <c r="H14" s="186">
        <v>1</v>
      </c>
      <c r="I14" s="186">
        <v>1</v>
      </c>
      <c r="J14" s="186">
        <v>17</v>
      </c>
      <c r="K14" s="186">
        <v>2</v>
      </c>
      <c r="L14" s="186">
        <v>2</v>
      </c>
      <c r="M14" s="186">
        <v>24</v>
      </c>
      <c r="N14" s="186">
        <v>2</v>
      </c>
      <c r="O14" s="186"/>
      <c r="P14" s="186">
        <v>5</v>
      </c>
      <c r="Q14" s="186">
        <v>3</v>
      </c>
      <c r="R14" s="175">
        <f t="shared" si="1"/>
        <v>0.30769230769230771</v>
      </c>
      <c r="S14" s="175">
        <f t="shared" si="2"/>
        <v>0.34905660377358488</v>
      </c>
      <c r="T14" s="175">
        <f t="shared" si="3"/>
        <v>0.32075471698113206</v>
      </c>
      <c r="U14" s="175">
        <f t="shared" si="4"/>
        <v>0.40384615384615385</v>
      </c>
    </row>
    <row r="15" spans="1:21" ht="13.8" thickBot="1">
      <c r="A15" s="186" t="s">
        <v>419</v>
      </c>
      <c r="B15" s="186">
        <v>35</v>
      </c>
      <c r="C15" s="174">
        <f t="shared" si="0"/>
        <v>104</v>
      </c>
      <c r="D15" s="174">
        <v>96</v>
      </c>
      <c r="E15" s="186">
        <v>11</v>
      </c>
      <c r="F15" s="186">
        <v>24</v>
      </c>
      <c r="G15" s="186">
        <v>6</v>
      </c>
      <c r="H15" s="186">
        <v>2</v>
      </c>
      <c r="I15" s="186"/>
      <c r="J15" s="186">
        <v>11</v>
      </c>
      <c r="K15" s="186">
        <v>4</v>
      </c>
      <c r="L15" s="186">
        <v>5</v>
      </c>
      <c r="M15" s="186">
        <v>15</v>
      </c>
      <c r="N15" s="186">
        <v>7</v>
      </c>
      <c r="O15" s="186">
        <v>1</v>
      </c>
      <c r="P15" s="186"/>
      <c r="Q15" s="186">
        <v>1</v>
      </c>
      <c r="R15" s="175">
        <f t="shared" si="1"/>
        <v>0.25</v>
      </c>
      <c r="S15" s="175">
        <f t="shared" si="2"/>
        <v>0.31730769230769229</v>
      </c>
      <c r="T15" s="175">
        <f t="shared" si="3"/>
        <v>0.30769230769230771</v>
      </c>
      <c r="U15" s="175">
        <f t="shared" si="4"/>
        <v>0.35416666666666669</v>
      </c>
    </row>
    <row r="16" spans="1:21" ht="13.8" thickBot="1">
      <c r="A16" s="186" t="s">
        <v>475</v>
      </c>
      <c r="B16" s="186">
        <v>35</v>
      </c>
      <c r="C16" s="174">
        <f t="shared" si="0"/>
        <v>83</v>
      </c>
      <c r="D16" s="186">
        <v>71</v>
      </c>
      <c r="E16" s="186">
        <v>7</v>
      </c>
      <c r="F16" s="186">
        <v>13</v>
      </c>
      <c r="G16" s="186">
        <v>1</v>
      </c>
      <c r="H16" s="186"/>
      <c r="I16" s="186"/>
      <c r="J16" s="186">
        <v>3</v>
      </c>
      <c r="K16" s="186">
        <v>1</v>
      </c>
      <c r="L16" s="186">
        <v>3</v>
      </c>
      <c r="M16" s="186">
        <v>20</v>
      </c>
      <c r="N16" s="186">
        <v>12</v>
      </c>
      <c r="O16" s="186"/>
      <c r="P16" s="186"/>
      <c r="Q16" s="186">
        <v>1</v>
      </c>
      <c r="R16" s="175">
        <f t="shared" si="1"/>
        <v>0.18309859154929578</v>
      </c>
      <c r="S16" s="175">
        <f t="shared" si="2"/>
        <v>0.31325301204819278</v>
      </c>
      <c r="T16" s="175">
        <f t="shared" si="3"/>
        <v>0.30120481927710846</v>
      </c>
      <c r="U16" s="175">
        <f t="shared" si="4"/>
        <v>0.19718309859154928</v>
      </c>
    </row>
    <row r="17" spans="1:21" ht="13.8" thickBot="1">
      <c r="A17" s="186" t="s">
        <v>409</v>
      </c>
      <c r="B17" s="186">
        <v>26</v>
      </c>
      <c r="C17" s="174">
        <f t="shared" si="0"/>
        <v>75</v>
      </c>
      <c r="D17" s="186">
        <v>59</v>
      </c>
      <c r="E17" s="186">
        <v>8</v>
      </c>
      <c r="F17" s="186">
        <v>14</v>
      </c>
      <c r="G17" s="186">
        <v>3</v>
      </c>
      <c r="H17" s="186"/>
      <c r="I17" s="186">
        <v>2</v>
      </c>
      <c r="J17" s="186">
        <v>15</v>
      </c>
      <c r="K17" s="186"/>
      <c r="L17" s="186"/>
      <c r="M17" s="186">
        <v>8</v>
      </c>
      <c r="N17" s="186">
        <v>9</v>
      </c>
      <c r="O17" s="186">
        <v>5</v>
      </c>
      <c r="P17" s="186">
        <v>2</v>
      </c>
      <c r="Q17" s="186"/>
      <c r="R17" s="175">
        <f t="shared" si="1"/>
        <v>0.23728813559322035</v>
      </c>
      <c r="S17" s="175">
        <f t="shared" si="2"/>
        <v>0.38356164383561642</v>
      </c>
      <c r="T17" s="175">
        <f t="shared" si="3"/>
        <v>0.38356164383561642</v>
      </c>
      <c r="U17" s="175">
        <f t="shared" si="4"/>
        <v>0.38983050847457629</v>
      </c>
    </row>
    <row r="18" spans="1:21" ht="13.8" thickBot="1">
      <c r="A18" s="187" t="s">
        <v>22</v>
      </c>
      <c r="B18" s="174">
        <v>16</v>
      </c>
      <c r="C18" s="174">
        <f t="shared" si="0"/>
        <v>58</v>
      </c>
      <c r="D18" s="174">
        <v>50</v>
      </c>
      <c r="E18" s="174">
        <v>11</v>
      </c>
      <c r="F18" s="174">
        <v>15</v>
      </c>
      <c r="G18" s="174">
        <v>3</v>
      </c>
      <c r="H18" s="174"/>
      <c r="I18" s="174"/>
      <c r="J18" s="174">
        <v>3</v>
      </c>
      <c r="K18" s="174">
        <v>4</v>
      </c>
      <c r="L18" s="174">
        <v>4</v>
      </c>
      <c r="M18" s="174">
        <v>7</v>
      </c>
      <c r="N18" s="186">
        <v>8</v>
      </c>
      <c r="O18" s="186"/>
      <c r="P18" s="186"/>
      <c r="Q18" s="186">
        <v>2</v>
      </c>
      <c r="R18" s="175">
        <f t="shared" si="1"/>
        <v>0.3</v>
      </c>
      <c r="S18" s="175">
        <f t="shared" si="2"/>
        <v>0.43103448275862066</v>
      </c>
      <c r="T18" s="175">
        <f t="shared" si="3"/>
        <v>0.39655172413793105</v>
      </c>
      <c r="U18" s="175">
        <f t="shared" si="4"/>
        <v>0.36</v>
      </c>
    </row>
    <row r="19" spans="1:21" ht="13.8" thickBot="1">
      <c r="A19" s="174" t="s">
        <v>35</v>
      </c>
      <c r="B19" s="174">
        <v>24</v>
      </c>
      <c r="C19" s="174">
        <f t="shared" si="0"/>
        <v>58</v>
      </c>
      <c r="D19" s="186">
        <v>45</v>
      </c>
      <c r="E19" s="186">
        <v>5</v>
      </c>
      <c r="F19" s="186">
        <v>17</v>
      </c>
      <c r="G19" s="186">
        <v>3</v>
      </c>
      <c r="H19" s="186"/>
      <c r="I19" s="186">
        <v>1</v>
      </c>
      <c r="J19" s="186">
        <v>10</v>
      </c>
      <c r="K19" s="186">
        <v>1</v>
      </c>
      <c r="L19" s="186">
        <v>1</v>
      </c>
      <c r="M19" s="186">
        <v>5</v>
      </c>
      <c r="N19" s="186">
        <v>12</v>
      </c>
      <c r="O19" s="186">
        <v>1</v>
      </c>
      <c r="P19" s="174"/>
      <c r="Q19" s="174">
        <v>2</v>
      </c>
      <c r="R19" s="175">
        <f t="shared" si="1"/>
        <v>0.37777777777777777</v>
      </c>
      <c r="S19" s="175">
        <f t="shared" si="2"/>
        <v>0.55172413793103448</v>
      </c>
      <c r="T19" s="175">
        <f t="shared" si="3"/>
        <v>0.51724137931034486</v>
      </c>
      <c r="U19" s="175">
        <f t="shared" si="4"/>
        <v>0.51111111111111107</v>
      </c>
    </row>
    <row r="20" spans="1:21" ht="13.8" thickBot="1">
      <c r="A20" s="186" t="s">
        <v>476</v>
      </c>
      <c r="B20" s="186">
        <v>15</v>
      </c>
      <c r="C20" s="174">
        <f t="shared" si="0"/>
        <v>47</v>
      </c>
      <c r="D20" s="186">
        <v>40</v>
      </c>
      <c r="E20" s="186">
        <v>1</v>
      </c>
      <c r="F20" s="186">
        <v>10</v>
      </c>
      <c r="G20" s="186"/>
      <c r="H20" s="186"/>
      <c r="I20" s="186"/>
      <c r="J20" s="186">
        <v>8</v>
      </c>
      <c r="K20" s="186">
        <v>3</v>
      </c>
      <c r="L20" s="186">
        <v>3</v>
      </c>
      <c r="M20" s="186">
        <v>8</v>
      </c>
      <c r="N20" s="186">
        <v>7</v>
      </c>
      <c r="O20" s="186"/>
      <c r="P20" s="186"/>
      <c r="Q20" s="186"/>
      <c r="R20" s="175">
        <f t="shared" si="1"/>
        <v>0.25</v>
      </c>
      <c r="S20" s="175">
        <f t="shared" si="2"/>
        <v>0.36170212765957449</v>
      </c>
      <c r="T20" s="175">
        <f t="shared" si="3"/>
        <v>0.36170212765957449</v>
      </c>
      <c r="U20" s="175">
        <f t="shared" si="4"/>
        <v>0.25</v>
      </c>
    </row>
    <row r="21" spans="1:21" ht="13.8" thickBot="1">
      <c r="A21" s="186" t="s">
        <v>414</v>
      </c>
      <c r="B21" s="186">
        <v>15</v>
      </c>
      <c r="C21" s="174">
        <f t="shared" si="0"/>
        <v>36</v>
      </c>
      <c r="D21" s="186">
        <v>28</v>
      </c>
      <c r="E21" s="186">
        <v>6</v>
      </c>
      <c r="F21" s="186">
        <v>6</v>
      </c>
      <c r="G21" s="186"/>
      <c r="H21" s="186"/>
      <c r="I21" s="186"/>
      <c r="J21" s="186">
        <v>2</v>
      </c>
      <c r="K21" s="186">
        <v>1</v>
      </c>
      <c r="L21" s="186">
        <v>1</v>
      </c>
      <c r="M21" s="186">
        <v>11</v>
      </c>
      <c r="N21" s="186">
        <v>5</v>
      </c>
      <c r="O21" s="186">
        <v>3</v>
      </c>
      <c r="P21" s="186"/>
      <c r="Q21" s="186">
        <v>2</v>
      </c>
      <c r="R21" s="175">
        <f t="shared" si="1"/>
        <v>0.21428571428571427</v>
      </c>
      <c r="S21" s="175">
        <f t="shared" si="2"/>
        <v>0.44444444444444442</v>
      </c>
      <c r="T21" s="175">
        <f t="shared" si="3"/>
        <v>0.3888888888888889</v>
      </c>
      <c r="U21" s="175">
        <f t="shared" si="4"/>
        <v>0.21428571428571427</v>
      </c>
    </row>
    <row r="22" spans="1:21" ht="13.8" thickBot="1">
      <c r="A22" s="186" t="s">
        <v>477</v>
      </c>
      <c r="B22" s="174">
        <v>17</v>
      </c>
      <c r="C22" s="174">
        <f t="shared" si="0"/>
        <v>35</v>
      </c>
      <c r="D22" s="174">
        <v>32</v>
      </c>
      <c r="E22" s="174">
        <v>4</v>
      </c>
      <c r="F22" s="174">
        <v>9</v>
      </c>
      <c r="G22" s="174">
        <v>2</v>
      </c>
      <c r="H22" s="174"/>
      <c r="I22" s="174"/>
      <c r="J22" s="174"/>
      <c r="K22" s="174">
        <v>1</v>
      </c>
      <c r="L22" s="174">
        <v>1</v>
      </c>
      <c r="M22" s="174">
        <v>11</v>
      </c>
      <c r="N22" s="174">
        <v>3</v>
      </c>
      <c r="O22" s="174"/>
      <c r="P22" s="174"/>
      <c r="Q22" s="174"/>
      <c r="R22" s="175">
        <f t="shared" si="1"/>
        <v>0.28125</v>
      </c>
      <c r="S22" s="175">
        <f t="shared" si="2"/>
        <v>0.34285714285714286</v>
      </c>
      <c r="T22" s="175">
        <f t="shared" si="3"/>
        <v>0.34285714285714286</v>
      </c>
      <c r="U22" s="175">
        <f t="shared" si="4"/>
        <v>0.34375</v>
      </c>
    </row>
    <row r="23" spans="1:21" ht="13.8" thickBot="1">
      <c r="A23" s="186" t="s">
        <v>423</v>
      </c>
      <c r="B23" s="186">
        <v>12</v>
      </c>
      <c r="C23" s="174">
        <f t="shared" si="0"/>
        <v>37</v>
      </c>
      <c r="D23" s="186">
        <v>36</v>
      </c>
      <c r="E23" s="186">
        <v>4</v>
      </c>
      <c r="F23" s="186">
        <v>14</v>
      </c>
      <c r="G23" s="186">
        <v>1</v>
      </c>
      <c r="H23" s="186"/>
      <c r="I23" s="186"/>
      <c r="J23" s="186">
        <v>4</v>
      </c>
      <c r="K23" s="186">
        <v>1</v>
      </c>
      <c r="L23" s="186">
        <v>2</v>
      </c>
      <c r="M23" s="186">
        <v>4</v>
      </c>
      <c r="N23" s="186">
        <v>1</v>
      </c>
      <c r="O23" s="186"/>
      <c r="P23" s="186"/>
      <c r="Q23" s="186">
        <v>1</v>
      </c>
      <c r="R23" s="175">
        <f t="shared" si="1"/>
        <v>0.3888888888888889</v>
      </c>
      <c r="S23" s="175">
        <f t="shared" si="2"/>
        <v>0.43243243243243246</v>
      </c>
      <c r="T23" s="175">
        <f t="shared" si="3"/>
        <v>0.40540540540540543</v>
      </c>
      <c r="U23" s="175">
        <f t="shared" si="4"/>
        <v>0.41666666666666669</v>
      </c>
    </row>
    <row r="24" spans="1:21" ht="13.8" thickBot="1">
      <c r="A24" s="186" t="s">
        <v>478</v>
      </c>
      <c r="B24" s="186">
        <v>12</v>
      </c>
      <c r="C24" s="174">
        <f t="shared" si="0"/>
        <v>26</v>
      </c>
      <c r="D24" s="186">
        <v>23</v>
      </c>
      <c r="E24" s="186">
        <v>3</v>
      </c>
      <c r="F24" s="186">
        <v>8</v>
      </c>
      <c r="G24" s="186"/>
      <c r="H24" s="186"/>
      <c r="I24" s="186"/>
      <c r="J24" s="186">
        <v>1</v>
      </c>
      <c r="K24" s="186">
        <v>3</v>
      </c>
      <c r="L24" s="186">
        <v>3</v>
      </c>
      <c r="M24" s="186">
        <v>5</v>
      </c>
      <c r="N24" s="186">
        <v>3</v>
      </c>
      <c r="O24" s="186"/>
      <c r="P24" s="186"/>
      <c r="Q24" s="186"/>
      <c r="R24" s="175">
        <f t="shared" si="1"/>
        <v>0.34782608695652173</v>
      </c>
      <c r="S24" s="175">
        <f t="shared" si="2"/>
        <v>0.42307692307692307</v>
      </c>
      <c r="T24" s="175">
        <f t="shared" si="3"/>
        <v>0.42307692307692307</v>
      </c>
      <c r="U24" s="175">
        <f t="shared" si="4"/>
        <v>0.34782608695652173</v>
      </c>
    </row>
    <row r="25" spans="1:21" ht="13.8" thickBot="1">
      <c r="A25" s="186" t="s">
        <v>479</v>
      </c>
      <c r="B25" s="186">
        <v>10</v>
      </c>
      <c r="C25" s="174">
        <f t="shared" si="0"/>
        <v>20</v>
      </c>
      <c r="D25" s="186">
        <v>17</v>
      </c>
      <c r="E25" s="186">
        <v>5</v>
      </c>
      <c r="F25" s="186">
        <v>7</v>
      </c>
      <c r="G25" s="186">
        <v>1</v>
      </c>
      <c r="H25" s="186"/>
      <c r="I25" s="186"/>
      <c r="J25" s="186">
        <v>2</v>
      </c>
      <c r="K25" s="186">
        <v>2</v>
      </c>
      <c r="L25" s="186">
        <v>2</v>
      </c>
      <c r="M25" s="186">
        <v>3</v>
      </c>
      <c r="N25" s="186">
        <v>3</v>
      </c>
      <c r="O25" s="186"/>
      <c r="P25" s="186"/>
      <c r="Q25" s="186"/>
      <c r="R25" s="175">
        <f t="shared" si="1"/>
        <v>0.41176470588235292</v>
      </c>
      <c r="S25" s="175">
        <f t="shared" si="2"/>
        <v>0.5</v>
      </c>
      <c r="T25" s="175">
        <f t="shared" si="3"/>
        <v>0.5</v>
      </c>
      <c r="U25" s="175">
        <f t="shared" si="4"/>
        <v>0.47058823529411764</v>
      </c>
    </row>
    <row r="26" spans="1:21" ht="13.8" thickBot="1">
      <c r="A26" s="187" t="s">
        <v>186</v>
      </c>
      <c r="B26" s="174">
        <v>11</v>
      </c>
      <c r="C26" s="174">
        <f t="shared" si="0"/>
        <v>16</v>
      </c>
      <c r="D26" s="174">
        <v>15</v>
      </c>
      <c r="E26" s="174">
        <v>1</v>
      </c>
      <c r="F26" s="174"/>
      <c r="G26" s="174"/>
      <c r="H26" s="174"/>
      <c r="I26" s="174"/>
      <c r="J26" s="174"/>
      <c r="K26" s="174"/>
      <c r="L26" s="174"/>
      <c r="M26" s="174">
        <v>8</v>
      </c>
      <c r="N26" s="186">
        <v>1</v>
      </c>
      <c r="O26" s="186"/>
      <c r="P26" s="186"/>
      <c r="Q26" s="186">
        <v>1</v>
      </c>
      <c r="R26" s="175">
        <f t="shared" si="1"/>
        <v>0</v>
      </c>
      <c r="S26" s="175">
        <f t="shared" si="2"/>
        <v>0.125</v>
      </c>
      <c r="T26" s="175">
        <f t="shared" si="3"/>
        <v>6.25E-2</v>
      </c>
      <c r="U26" s="175">
        <f t="shared" si="4"/>
        <v>0</v>
      </c>
    </row>
    <row r="27" spans="1:21" ht="13.8" thickBot="1">
      <c r="A27" s="187" t="s">
        <v>480</v>
      </c>
      <c r="B27" s="174">
        <v>6</v>
      </c>
      <c r="C27" s="174">
        <f t="shared" si="0"/>
        <v>15</v>
      </c>
      <c r="D27" s="174">
        <v>13</v>
      </c>
      <c r="E27" s="174">
        <v>2</v>
      </c>
      <c r="F27" s="174">
        <v>3</v>
      </c>
      <c r="G27" s="174">
        <v>1</v>
      </c>
      <c r="H27" s="174"/>
      <c r="I27" s="174"/>
      <c r="J27" s="174"/>
      <c r="K27" s="174"/>
      <c r="L27" s="174"/>
      <c r="M27" s="174">
        <v>3</v>
      </c>
      <c r="N27" s="186"/>
      <c r="O27" s="186">
        <v>2</v>
      </c>
      <c r="P27" s="186"/>
      <c r="Q27" s="186">
        <v>1</v>
      </c>
      <c r="R27" s="175">
        <f t="shared" si="1"/>
        <v>0.23076923076923078</v>
      </c>
      <c r="S27" s="175">
        <f t="shared" si="2"/>
        <v>0.4</v>
      </c>
      <c r="T27" s="175">
        <f t="shared" si="3"/>
        <v>0.33333333333333331</v>
      </c>
      <c r="U27" s="175">
        <f t="shared" si="4"/>
        <v>0.30769230769230771</v>
      </c>
    </row>
    <row r="28" spans="1:21" ht="13.8" thickBot="1">
      <c r="A28" s="186" t="s">
        <v>481</v>
      </c>
      <c r="B28" s="186">
        <v>7</v>
      </c>
      <c r="C28" s="174">
        <f t="shared" si="0"/>
        <v>15</v>
      </c>
      <c r="D28" s="186">
        <v>15</v>
      </c>
      <c r="E28" s="186"/>
      <c r="F28" s="186">
        <v>3</v>
      </c>
      <c r="G28" s="186"/>
      <c r="H28" s="186"/>
      <c r="I28" s="186"/>
      <c r="J28" s="186"/>
      <c r="K28" s="186"/>
      <c r="L28" s="186"/>
      <c r="M28" s="186">
        <v>8</v>
      </c>
      <c r="N28" s="186"/>
      <c r="O28" s="186"/>
      <c r="P28" s="186"/>
      <c r="Q28" s="186"/>
      <c r="R28" s="175">
        <f t="shared" si="1"/>
        <v>0.2</v>
      </c>
      <c r="S28" s="175">
        <f t="shared" si="2"/>
        <v>0.2</v>
      </c>
      <c r="T28" s="175">
        <f t="shared" si="3"/>
        <v>0.2</v>
      </c>
      <c r="U28" s="175">
        <f t="shared" si="4"/>
        <v>0.2</v>
      </c>
    </row>
    <row r="29" spans="1:21" ht="13.8" thickBot="1">
      <c r="A29" s="186" t="s">
        <v>160</v>
      </c>
      <c r="B29" s="186">
        <v>2</v>
      </c>
      <c r="C29" s="174">
        <f t="shared" si="0"/>
        <v>7</v>
      </c>
      <c r="D29" s="186">
        <v>5</v>
      </c>
      <c r="E29" s="186">
        <v>1</v>
      </c>
      <c r="F29" s="186">
        <v>1</v>
      </c>
      <c r="G29" s="186"/>
      <c r="H29" s="186"/>
      <c r="I29" s="186"/>
      <c r="J29" s="186"/>
      <c r="K29" s="186"/>
      <c r="L29" s="186"/>
      <c r="M29" s="186">
        <v>2</v>
      </c>
      <c r="N29" s="186">
        <v>2</v>
      </c>
      <c r="O29" s="186"/>
      <c r="P29" s="186"/>
      <c r="Q29" s="186"/>
      <c r="R29" s="175">
        <f t="shared" si="1"/>
        <v>0.2</v>
      </c>
      <c r="S29" s="175">
        <f t="shared" si="2"/>
        <v>0.42857142857142855</v>
      </c>
      <c r="T29" s="175">
        <f t="shared" si="3"/>
        <v>0.42857142857142855</v>
      </c>
      <c r="U29" s="175">
        <f t="shared" si="4"/>
        <v>0.2</v>
      </c>
    </row>
    <row r="30" spans="1:21" ht="13.8" thickBot="1">
      <c r="A30" s="186" t="s">
        <v>482</v>
      </c>
      <c r="B30" s="186">
        <v>4</v>
      </c>
      <c r="C30" s="174">
        <f t="shared" si="0"/>
        <v>7</v>
      </c>
      <c r="D30" s="186">
        <v>7</v>
      </c>
      <c r="E30" s="186"/>
      <c r="F30" s="186">
        <v>1</v>
      </c>
      <c r="G30" s="186"/>
      <c r="H30" s="186"/>
      <c r="I30" s="186"/>
      <c r="J30" s="186"/>
      <c r="K30" s="186"/>
      <c r="L30" s="186"/>
      <c r="M30" s="186">
        <v>3</v>
      </c>
      <c r="N30" s="186"/>
      <c r="O30" s="186"/>
      <c r="P30" s="186"/>
      <c r="Q30" s="186"/>
      <c r="R30" s="175">
        <f t="shared" si="1"/>
        <v>0.14285714285714285</v>
      </c>
      <c r="S30" s="175">
        <f t="shared" si="2"/>
        <v>0.14285714285714285</v>
      </c>
      <c r="T30" s="175">
        <f t="shared" si="3"/>
        <v>0.14285714285714285</v>
      </c>
      <c r="U30" s="175">
        <f t="shared" si="4"/>
        <v>0.14285714285714285</v>
      </c>
    </row>
    <row r="31" spans="1:21" ht="13.8" thickBot="1">
      <c r="A31" s="186" t="s">
        <v>483</v>
      </c>
      <c r="B31" s="186">
        <v>3</v>
      </c>
      <c r="C31" s="174">
        <f t="shared" si="0"/>
        <v>3</v>
      </c>
      <c r="D31" s="186">
        <v>3</v>
      </c>
      <c r="E31" s="186"/>
      <c r="F31" s="186">
        <v>1</v>
      </c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75">
        <f t="shared" si="1"/>
        <v>0.33333333333333331</v>
      </c>
      <c r="S31" s="175">
        <f t="shared" si="2"/>
        <v>0.33333333333333331</v>
      </c>
      <c r="T31" s="175">
        <f t="shared" si="3"/>
        <v>0.33333333333333331</v>
      </c>
      <c r="U31" s="175">
        <f t="shared" si="4"/>
        <v>0.33333333333333331</v>
      </c>
    </row>
    <row r="32" spans="1:21" ht="13.8" thickBot="1">
      <c r="A32" s="186" t="s">
        <v>421</v>
      </c>
      <c r="B32" s="186">
        <v>1</v>
      </c>
      <c r="C32" s="174">
        <f t="shared" si="0"/>
        <v>2</v>
      </c>
      <c r="D32" s="186">
        <v>2</v>
      </c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75">
        <f t="shared" si="1"/>
        <v>0</v>
      </c>
      <c r="S32" s="175">
        <f t="shared" si="2"/>
        <v>0</v>
      </c>
      <c r="T32" s="175">
        <f t="shared" si="3"/>
        <v>0</v>
      </c>
      <c r="U32" s="175">
        <f t="shared" si="4"/>
        <v>0</v>
      </c>
    </row>
    <row r="33" spans="1:21" ht="13.8" thickBot="1">
      <c r="A33" s="174" t="s">
        <v>152</v>
      </c>
      <c r="B33" s="186">
        <v>1</v>
      </c>
      <c r="C33" s="174">
        <f t="shared" si="0"/>
        <v>2</v>
      </c>
      <c r="D33" s="174">
        <v>1</v>
      </c>
      <c r="E33" s="174"/>
      <c r="F33" s="174">
        <v>1</v>
      </c>
      <c r="G33" s="174"/>
      <c r="H33" s="174"/>
      <c r="I33" s="174"/>
      <c r="J33" s="174"/>
      <c r="K33" s="174">
        <v>1</v>
      </c>
      <c r="L33" s="174">
        <v>1</v>
      </c>
      <c r="M33" s="174"/>
      <c r="N33" s="174">
        <v>1</v>
      </c>
      <c r="O33" s="174"/>
      <c r="P33" s="174"/>
      <c r="Q33" s="174"/>
      <c r="R33" s="175">
        <f t="shared" si="1"/>
        <v>1</v>
      </c>
      <c r="S33" s="175">
        <f t="shared" si="2"/>
        <v>1</v>
      </c>
      <c r="T33" s="175">
        <f t="shared" si="3"/>
        <v>1</v>
      </c>
      <c r="U33" s="175">
        <f t="shared" si="4"/>
        <v>1</v>
      </c>
    </row>
    <row r="34" spans="1:21" ht="13.8" thickBot="1">
      <c r="A34" s="186" t="s">
        <v>484</v>
      </c>
      <c r="B34" s="174">
        <v>1</v>
      </c>
      <c r="C34" s="174">
        <f t="shared" si="0"/>
        <v>2</v>
      </c>
      <c r="D34" s="174">
        <v>1</v>
      </c>
      <c r="E34" s="174"/>
      <c r="F34" s="174"/>
      <c r="G34" s="174"/>
      <c r="H34" s="174"/>
      <c r="I34" s="174"/>
      <c r="J34" s="174"/>
      <c r="K34" s="174"/>
      <c r="L34" s="174"/>
      <c r="M34" s="174"/>
      <c r="N34" s="186"/>
      <c r="O34" s="186"/>
      <c r="P34" s="186">
        <v>1</v>
      </c>
      <c r="Q34" s="186"/>
      <c r="R34" s="175">
        <f t="shared" si="1"/>
        <v>0</v>
      </c>
      <c r="S34" s="175">
        <f t="shared" si="2"/>
        <v>0</v>
      </c>
      <c r="T34" s="175">
        <f t="shared" si="3"/>
        <v>0</v>
      </c>
      <c r="U34" s="175">
        <f t="shared" si="4"/>
        <v>0</v>
      </c>
    </row>
    <row r="35" spans="1:21" ht="13.8" thickBot="1">
      <c r="A35" s="187" t="s">
        <v>485</v>
      </c>
      <c r="B35" s="186">
        <v>1</v>
      </c>
      <c r="C35" s="174">
        <f t="shared" si="0"/>
        <v>1</v>
      </c>
      <c r="D35" s="186">
        <v>1</v>
      </c>
      <c r="E35" s="186"/>
      <c r="F35" s="186"/>
      <c r="G35" s="186"/>
      <c r="H35" s="186"/>
      <c r="I35" s="186"/>
      <c r="J35" s="186"/>
      <c r="K35" s="186"/>
      <c r="L35" s="186"/>
      <c r="M35" s="186">
        <v>1</v>
      </c>
      <c r="N35" s="186"/>
      <c r="O35" s="186"/>
      <c r="P35" s="186"/>
      <c r="Q35" s="186"/>
      <c r="R35" s="175">
        <f t="shared" si="1"/>
        <v>0</v>
      </c>
      <c r="S35" s="175">
        <f t="shared" si="2"/>
        <v>0</v>
      </c>
      <c r="T35" s="175">
        <f t="shared" si="3"/>
        <v>0</v>
      </c>
      <c r="U35" s="175">
        <f t="shared" si="4"/>
        <v>0</v>
      </c>
    </row>
    <row r="36" spans="1:21" ht="13.8" thickBot="1">
      <c r="A36" s="186" t="s">
        <v>134</v>
      </c>
      <c r="B36" s="186">
        <v>1</v>
      </c>
      <c r="C36" s="174">
        <f t="shared" si="0"/>
        <v>1</v>
      </c>
      <c r="D36" s="186">
        <v>1</v>
      </c>
      <c r="E36" s="186"/>
      <c r="F36" s="186">
        <v>1</v>
      </c>
      <c r="G36" s="186"/>
      <c r="H36" s="186"/>
      <c r="I36" s="186"/>
      <c r="J36" s="186">
        <v>1</v>
      </c>
      <c r="K36" s="186"/>
      <c r="L36" s="186"/>
      <c r="M36" s="186"/>
      <c r="N36" s="186"/>
      <c r="O36" s="186"/>
      <c r="P36" s="186"/>
      <c r="Q36" s="186"/>
      <c r="R36" s="175">
        <f t="shared" si="1"/>
        <v>1</v>
      </c>
      <c r="S36" s="175">
        <f t="shared" si="2"/>
        <v>1</v>
      </c>
      <c r="T36" s="175">
        <f t="shared" si="3"/>
        <v>1</v>
      </c>
      <c r="U36" s="175">
        <f t="shared" si="4"/>
        <v>1</v>
      </c>
    </row>
    <row r="37" spans="1:21" ht="13.8" thickBot="1">
      <c r="A37" s="186" t="s">
        <v>170</v>
      </c>
      <c r="B37" s="186">
        <v>1</v>
      </c>
      <c r="C37" s="174">
        <f t="shared" si="0"/>
        <v>1</v>
      </c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>
        <v>1</v>
      </c>
      <c r="O37" s="186"/>
      <c r="P37" s="186"/>
      <c r="Q37" s="186"/>
      <c r="R37" s="175" t="str">
        <f t="shared" si="1"/>
        <v>NA</v>
      </c>
      <c r="S37" s="175" t="str">
        <f t="shared" si="2"/>
        <v>NA</v>
      </c>
      <c r="T37" s="175" t="str">
        <f t="shared" si="3"/>
        <v>NA</v>
      </c>
      <c r="U37" s="175" t="str">
        <f t="shared" si="4"/>
        <v>NA</v>
      </c>
    </row>
    <row r="38" spans="1:21" ht="13.8" thickBot="1">
      <c r="A38" s="186" t="s">
        <v>161</v>
      </c>
      <c r="B38" s="186">
        <v>1</v>
      </c>
      <c r="C38" s="174">
        <f t="shared" si="0"/>
        <v>1</v>
      </c>
      <c r="D38" s="186">
        <v>1</v>
      </c>
      <c r="E38" s="186"/>
      <c r="F38" s="186"/>
      <c r="G38" s="186"/>
      <c r="H38" s="186"/>
      <c r="I38" s="186"/>
      <c r="J38" s="186">
        <v>1</v>
      </c>
      <c r="K38" s="186"/>
      <c r="L38" s="186"/>
      <c r="M38" s="186"/>
      <c r="N38" s="186"/>
      <c r="O38" s="186"/>
      <c r="P38" s="186"/>
      <c r="Q38" s="186"/>
      <c r="R38" s="175">
        <f t="shared" si="1"/>
        <v>0</v>
      </c>
      <c r="S38" s="175">
        <f t="shared" si="2"/>
        <v>0</v>
      </c>
      <c r="T38" s="175">
        <f t="shared" si="3"/>
        <v>0</v>
      </c>
      <c r="U38" s="175">
        <f t="shared" si="4"/>
        <v>0</v>
      </c>
    </row>
    <row r="39" spans="1:21" ht="13.8" thickBot="1">
      <c r="A39" s="186" t="s">
        <v>486</v>
      </c>
      <c r="B39" s="174">
        <v>1</v>
      </c>
      <c r="C39" s="174">
        <f t="shared" si="0"/>
        <v>1</v>
      </c>
      <c r="D39" s="174">
        <v>1</v>
      </c>
      <c r="E39" s="174"/>
      <c r="F39" s="174"/>
      <c r="G39" s="174"/>
      <c r="H39" s="174"/>
      <c r="I39" s="174"/>
      <c r="J39" s="174"/>
      <c r="K39" s="174"/>
      <c r="L39" s="174"/>
      <c r="M39" s="174">
        <v>1</v>
      </c>
      <c r="N39" s="186"/>
      <c r="O39" s="186"/>
      <c r="P39" s="186"/>
      <c r="Q39" s="186"/>
      <c r="R39" s="175">
        <f t="shared" si="1"/>
        <v>0</v>
      </c>
      <c r="S39" s="175">
        <f t="shared" si="2"/>
        <v>0</v>
      </c>
      <c r="T39" s="175">
        <f t="shared" si="3"/>
        <v>0</v>
      </c>
      <c r="U39" s="175">
        <f t="shared" si="4"/>
        <v>0</v>
      </c>
    </row>
    <row r="40" spans="1:21" ht="13.8" thickBot="1">
      <c r="A40" s="186" t="s">
        <v>487</v>
      </c>
      <c r="B40" s="174">
        <v>1</v>
      </c>
      <c r="C40" s="174">
        <f t="shared" si="0"/>
        <v>1</v>
      </c>
      <c r="D40" s="174">
        <v>1</v>
      </c>
      <c r="E40" s="174"/>
      <c r="F40" s="174"/>
      <c r="G40" s="174"/>
      <c r="H40" s="174"/>
      <c r="I40" s="174"/>
      <c r="J40" s="174"/>
      <c r="K40" s="174"/>
      <c r="L40" s="174">
        <v>1</v>
      </c>
      <c r="M40" s="174"/>
      <c r="N40" s="186"/>
      <c r="O40" s="186"/>
      <c r="P40" s="186"/>
      <c r="Q40" s="186"/>
      <c r="R40" s="175">
        <f t="shared" si="1"/>
        <v>0</v>
      </c>
      <c r="S40" s="175">
        <f t="shared" si="2"/>
        <v>0</v>
      </c>
      <c r="T40" s="175">
        <f t="shared" si="3"/>
        <v>0</v>
      </c>
      <c r="U40" s="175">
        <f t="shared" si="4"/>
        <v>0</v>
      </c>
    </row>
    <row r="41" spans="1:21" ht="13.8" thickBot="1">
      <c r="A41" s="178" t="s">
        <v>426</v>
      </c>
      <c r="B41" s="178"/>
      <c r="C41" s="179">
        <f t="shared" ref="C41:Q41" si="5">SUM(C8:C38)</f>
        <v>1690</v>
      </c>
      <c r="D41" s="179">
        <f>SUM(D8:D40)</f>
        <v>1441</v>
      </c>
      <c r="E41" s="179">
        <f t="shared" si="5"/>
        <v>252</v>
      </c>
      <c r="F41" s="179">
        <f t="shared" si="5"/>
        <v>419</v>
      </c>
      <c r="G41" s="179">
        <f t="shared" si="5"/>
        <v>65</v>
      </c>
      <c r="H41" s="179">
        <f t="shared" si="5"/>
        <v>8</v>
      </c>
      <c r="I41" s="179">
        <f t="shared" si="5"/>
        <v>15</v>
      </c>
      <c r="J41" s="179">
        <f t="shared" si="5"/>
        <v>205</v>
      </c>
      <c r="K41" s="179">
        <f t="shared" si="5"/>
        <v>70</v>
      </c>
      <c r="L41" s="179">
        <f t="shared" si="5"/>
        <v>80</v>
      </c>
      <c r="M41" s="179">
        <f t="shared" si="5"/>
        <v>239</v>
      </c>
      <c r="N41" s="179">
        <f t="shared" si="5"/>
        <v>190</v>
      </c>
      <c r="O41" s="179">
        <f t="shared" si="5"/>
        <v>40</v>
      </c>
      <c r="P41" s="179">
        <f t="shared" si="5"/>
        <v>21</v>
      </c>
      <c r="Q41" s="179">
        <f t="shared" si="5"/>
        <v>30</v>
      </c>
      <c r="R41" s="175">
        <f t="shared" si="1"/>
        <v>0.29077029840388618</v>
      </c>
      <c r="S41" s="175">
        <f t="shared" si="2"/>
        <v>0.40634350688210652</v>
      </c>
      <c r="T41" s="175">
        <f t="shared" si="3"/>
        <v>0.38839018551765409</v>
      </c>
      <c r="U41" s="175">
        <f t="shared" si="4"/>
        <v>0.37820957668285915</v>
      </c>
    </row>
    <row r="43" spans="1:21" ht="13.8" thickBot="1"/>
    <row r="44" spans="1:21" ht="23.4" thickBot="1">
      <c r="A44" s="302" t="s">
        <v>427</v>
      </c>
      <c r="B44" s="302"/>
      <c r="C44" s="302"/>
      <c r="D44" s="302"/>
      <c r="E44" s="302"/>
    </row>
    <row r="45" spans="1:21" ht="13.8" thickBot="1">
      <c r="A45" s="178" t="s">
        <v>0</v>
      </c>
      <c r="B45" s="178" t="s">
        <v>428</v>
      </c>
      <c r="C45" s="178" t="s">
        <v>429</v>
      </c>
      <c r="D45" s="178" t="s">
        <v>86</v>
      </c>
      <c r="E45" s="178" t="s">
        <v>430</v>
      </c>
    </row>
    <row r="46" spans="1:21" ht="13.8" thickBot="1">
      <c r="A46" s="174" t="s">
        <v>473</v>
      </c>
      <c r="B46" s="174">
        <v>56</v>
      </c>
      <c r="C46" s="174"/>
      <c r="D46" s="174">
        <v>2</v>
      </c>
      <c r="E46" s="175">
        <f t="shared" ref="E46:E78" si="6">(B46+C46)/(B46+C46+D46)</f>
        <v>0.96551724137931039</v>
      </c>
    </row>
    <row r="47" spans="1:21" ht="13.8" thickBot="1">
      <c r="A47" s="174" t="s">
        <v>424</v>
      </c>
      <c r="B47" s="174">
        <v>41</v>
      </c>
      <c r="C47" s="174">
        <v>4</v>
      </c>
      <c r="D47" s="174">
        <v>1</v>
      </c>
      <c r="E47" s="175">
        <f t="shared" si="6"/>
        <v>0.97826086956521741</v>
      </c>
    </row>
    <row r="48" spans="1:21" ht="13.8" thickBot="1">
      <c r="A48" s="186" t="s">
        <v>419</v>
      </c>
      <c r="B48" s="174">
        <v>128</v>
      </c>
      <c r="C48" s="174">
        <v>14</v>
      </c>
      <c r="D48" s="174">
        <v>1</v>
      </c>
      <c r="E48" s="175">
        <f t="shared" si="6"/>
        <v>0.99300699300699302</v>
      </c>
    </row>
    <row r="49" spans="1:5" ht="13.8" thickBot="1">
      <c r="A49" s="186" t="s">
        <v>476</v>
      </c>
      <c r="B49" s="174">
        <v>53</v>
      </c>
      <c r="C49" s="174">
        <v>12</v>
      </c>
      <c r="D49" s="174">
        <v>5</v>
      </c>
      <c r="E49" s="175">
        <f t="shared" si="6"/>
        <v>0.9285714285714286</v>
      </c>
    </row>
    <row r="50" spans="1:5" ht="13.8" thickBot="1">
      <c r="A50" s="187" t="s">
        <v>480</v>
      </c>
      <c r="B50" s="174">
        <v>23</v>
      </c>
      <c r="C50" s="174">
        <v>1</v>
      </c>
      <c r="D50" s="174">
        <v>1</v>
      </c>
      <c r="E50" s="175">
        <f t="shared" si="6"/>
        <v>0.96</v>
      </c>
    </row>
    <row r="51" spans="1:5" ht="13.8" thickBot="1">
      <c r="A51" s="186" t="s">
        <v>415</v>
      </c>
      <c r="B51" s="174">
        <v>57</v>
      </c>
      <c r="C51" s="174">
        <v>109</v>
      </c>
      <c r="D51" s="174">
        <v>11</v>
      </c>
      <c r="E51" s="175">
        <f t="shared" si="6"/>
        <v>0.93785310734463279</v>
      </c>
    </row>
    <row r="52" spans="1:5" ht="13.8" thickBot="1">
      <c r="A52" s="174" t="s">
        <v>474</v>
      </c>
      <c r="B52" s="174">
        <v>150</v>
      </c>
      <c r="C52" s="174">
        <v>19</v>
      </c>
      <c r="D52" s="174">
        <v>1</v>
      </c>
      <c r="E52" s="175">
        <f t="shared" si="6"/>
        <v>0.99411764705882355</v>
      </c>
    </row>
    <row r="53" spans="1:5" ht="13.8" thickBot="1">
      <c r="A53" s="187" t="s">
        <v>186</v>
      </c>
      <c r="B53" s="174">
        <v>36</v>
      </c>
      <c r="C53" s="174">
        <v>3</v>
      </c>
      <c r="D53" s="174"/>
      <c r="E53" s="175">
        <f t="shared" si="6"/>
        <v>1</v>
      </c>
    </row>
    <row r="54" spans="1:5" ht="13.8" thickBot="1">
      <c r="A54" s="186" t="s">
        <v>475</v>
      </c>
      <c r="B54" s="174">
        <v>52</v>
      </c>
      <c r="C54" s="174">
        <v>43</v>
      </c>
      <c r="D54" s="174">
        <v>5</v>
      </c>
      <c r="E54" s="175">
        <f t="shared" si="6"/>
        <v>0.95</v>
      </c>
    </row>
    <row r="55" spans="1:5" ht="13.8" thickBot="1">
      <c r="A55" s="186" t="s">
        <v>414</v>
      </c>
      <c r="B55" s="174">
        <v>15</v>
      </c>
      <c r="C55" s="174">
        <v>14</v>
      </c>
      <c r="D55" s="174">
        <v>3</v>
      </c>
      <c r="E55" s="175">
        <f t="shared" si="6"/>
        <v>0.90625</v>
      </c>
    </row>
    <row r="56" spans="1:5" ht="13.8" thickBot="1">
      <c r="A56" s="174" t="s">
        <v>35</v>
      </c>
      <c r="B56" s="174">
        <v>40</v>
      </c>
      <c r="C56" s="174">
        <v>3</v>
      </c>
      <c r="D56" s="174"/>
      <c r="E56" s="175">
        <f t="shared" si="6"/>
        <v>1</v>
      </c>
    </row>
    <row r="57" spans="1:5" ht="13.8" thickBot="1">
      <c r="A57" s="186" t="s">
        <v>408</v>
      </c>
      <c r="B57" s="174">
        <v>70</v>
      </c>
      <c r="C57" s="174">
        <v>62</v>
      </c>
      <c r="D57" s="174">
        <v>27</v>
      </c>
      <c r="E57" s="175">
        <f t="shared" si="6"/>
        <v>0.83018867924528306</v>
      </c>
    </row>
    <row r="58" spans="1:5" ht="13.8" thickBot="1">
      <c r="A58" s="186" t="s">
        <v>479</v>
      </c>
      <c r="B58" s="174">
        <v>4</v>
      </c>
      <c r="C58" s="174">
        <v>15</v>
      </c>
      <c r="D58" s="174"/>
      <c r="E58" s="175">
        <f t="shared" si="6"/>
        <v>1</v>
      </c>
    </row>
    <row r="59" spans="1:5" ht="13.8" thickBot="1">
      <c r="A59" s="186" t="s">
        <v>481</v>
      </c>
      <c r="B59" s="174">
        <v>7</v>
      </c>
      <c r="C59" s="174">
        <v>5</v>
      </c>
      <c r="D59" s="174">
        <v>2</v>
      </c>
      <c r="E59" s="175">
        <f t="shared" si="6"/>
        <v>0.8571428571428571</v>
      </c>
    </row>
    <row r="60" spans="1:5" ht="13.8" thickBot="1">
      <c r="A60" s="186" t="s">
        <v>407</v>
      </c>
      <c r="B60" s="174">
        <v>189</v>
      </c>
      <c r="C60" s="174">
        <v>21</v>
      </c>
      <c r="D60" s="174">
        <v>9</v>
      </c>
      <c r="E60" s="175">
        <f t="shared" si="6"/>
        <v>0.95890410958904104</v>
      </c>
    </row>
    <row r="61" spans="1:5" ht="13.8" thickBot="1">
      <c r="A61" s="186" t="s">
        <v>488</v>
      </c>
      <c r="B61" s="174">
        <v>5</v>
      </c>
      <c r="C61" s="174">
        <v>5</v>
      </c>
      <c r="D61" s="174"/>
      <c r="E61" s="175">
        <f t="shared" si="6"/>
        <v>1</v>
      </c>
    </row>
    <row r="62" spans="1:5" ht="13.8" thickBot="1">
      <c r="A62" s="186" t="s">
        <v>483</v>
      </c>
      <c r="B62" s="174">
        <v>7</v>
      </c>
      <c r="C62" s="174">
        <v>6</v>
      </c>
      <c r="D62" s="174">
        <v>4</v>
      </c>
      <c r="E62" s="175">
        <f t="shared" si="6"/>
        <v>0.76470588235294112</v>
      </c>
    </row>
    <row r="63" spans="1:5" ht="13.8" thickBot="1">
      <c r="A63" s="186" t="s">
        <v>485</v>
      </c>
      <c r="B63" s="174">
        <v>6</v>
      </c>
      <c r="C63" s="174">
        <v>10</v>
      </c>
      <c r="D63" s="174"/>
      <c r="E63" s="175">
        <f t="shared" si="6"/>
        <v>1</v>
      </c>
    </row>
    <row r="64" spans="1:5" ht="13.8" thickBot="1">
      <c r="A64" s="186" t="s">
        <v>409</v>
      </c>
      <c r="B64" s="174">
        <v>25</v>
      </c>
      <c r="C64" s="174"/>
      <c r="D64" s="174">
        <v>1</v>
      </c>
      <c r="E64" s="175">
        <f t="shared" si="6"/>
        <v>0.96153846153846156</v>
      </c>
    </row>
    <row r="65" spans="1:5" ht="13.8" thickBot="1">
      <c r="A65" s="187" t="s">
        <v>29</v>
      </c>
      <c r="B65" s="174">
        <v>24</v>
      </c>
      <c r="C65" s="174">
        <v>8</v>
      </c>
      <c r="D65" s="174">
        <v>3</v>
      </c>
      <c r="E65" s="175">
        <f t="shared" si="6"/>
        <v>0.91428571428571426</v>
      </c>
    </row>
    <row r="66" spans="1:5" ht="13.8" thickBot="1">
      <c r="A66" s="186" t="s">
        <v>170</v>
      </c>
      <c r="B66" s="174">
        <v>2</v>
      </c>
      <c r="C66" s="174">
        <v>13</v>
      </c>
      <c r="D66" s="174">
        <v>3</v>
      </c>
      <c r="E66" s="175">
        <f t="shared" si="6"/>
        <v>0.83333333333333337</v>
      </c>
    </row>
    <row r="67" spans="1:5" ht="13.8" thickBot="1">
      <c r="A67" s="186" t="s">
        <v>477</v>
      </c>
      <c r="B67" s="174">
        <v>4</v>
      </c>
      <c r="C67" s="174">
        <v>2</v>
      </c>
      <c r="D67" s="174">
        <v>1</v>
      </c>
      <c r="E67" s="175">
        <f t="shared" si="6"/>
        <v>0.8571428571428571</v>
      </c>
    </row>
    <row r="68" spans="1:5" ht="13.8" thickBot="1">
      <c r="A68" s="186" t="s">
        <v>489</v>
      </c>
      <c r="B68" s="174">
        <v>1</v>
      </c>
      <c r="C68" s="174">
        <v>8</v>
      </c>
      <c r="D68" s="174">
        <v>1</v>
      </c>
      <c r="E68" s="175">
        <f t="shared" si="6"/>
        <v>0.9</v>
      </c>
    </row>
    <row r="69" spans="1:5" ht="13.8" thickBot="1">
      <c r="A69" s="186" t="s">
        <v>22</v>
      </c>
      <c r="B69" s="174">
        <v>17</v>
      </c>
      <c r="C69" s="174"/>
      <c r="D69" s="174">
        <v>1</v>
      </c>
      <c r="E69" s="175">
        <f t="shared" si="6"/>
        <v>0.94444444444444442</v>
      </c>
    </row>
    <row r="70" spans="1:5" ht="13.8" thickBot="1">
      <c r="A70" s="186" t="s">
        <v>478</v>
      </c>
      <c r="B70" s="174">
        <v>12</v>
      </c>
      <c r="C70" s="174">
        <v>21</v>
      </c>
      <c r="D70" s="174">
        <v>1</v>
      </c>
      <c r="E70" s="175">
        <f t="shared" si="6"/>
        <v>0.97058823529411764</v>
      </c>
    </row>
    <row r="71" spans="1:5" ht="13.8" thickBot="1">
      <c r="A71" s="186" t="s">
        <v>482</v>
      </c>
      <c r="B71" s="174"/>
      <c r="C71" s="174">
        <v>2</v>
      </c>
      <c r="D71" s="174"/>
      <c r="E71" s="175">
        <f t="shared" si="6"/>
        <v>1</v>
      </c>
    </row>
    <row r="72" spans="1:5" ht="13.8" thickBot="1">
      <c r="A72" s="187" t="s">
        <v>134</v>
      </c>
      <c r="B72" s="174">
        <v>2</v>
      </c>
      <c r="C72" s="174">
        <v>6</v>
      </c>
      <c r="D72" s="174">
        <v>1</v>
      </c>
      <c r="E72" s="175">
        <f t="shared" si="6"/>
        <v>0.88888888888888884</v>
      </c>
    </row>
    <row r="73" spans="1:5" ht="13.8" thickBot="1">
      <c r="A73" s="187" t="s">
        <v>160</v>
      </c>
      <c r="B73" s="174"/>
      <c r="C73" s="174"/>
      <c r="D73" s="174">
        <v>3</v>
      </c>
      <c r="E73" s="175">
        <f t="shared" si="6"/>
        <v>0</v>
      </c>
    </row>
    <row r="74" spans="1:5" ht="13.8" thickBot="1">
      <c r="A74" s="186" t="s">
        <v>421</v>
      </c>
      <c r="B74" s="174">
        <v>1</v>
      </c>
      <c r="C74" s="174"/>
      <c r="D74" s="174"/>
      <c r="E74" s="175">
        <f t="shared" si="6"/>
        <v>1</v>
      </c>
    </row>
    <row r="75" spans="1:5" ht="13.8" thickBot="1">
      <c r="A75" s="186" t="s">
        <v>490</v>
      </c>
      <c r="B75" s="174">
        <v>1</v>
      </c>
      <c r="C75" s="174">
        <v>2</v>
      </c>
      <c r="D75" s="174"/>
      <c r="E75" s="175">
        <f t="shared" si="6"/>
        <v>1</v>
      </c>
    </row>
    <row r="76" spans="1:5" ht="13.8" thickBot="1">
      <c r="A76" s="186" t="s">
        <v>423</v>
      </c>
      <c r="B76" s="174">
        <v>19</v>
      </c>
      <c r="C76" s="174">
        <v>22</v>
      </c>
      <c r="D76" s="174">
        <v>6</v>
      </c>
      <c r="E76" s="175">
        <f t="shared" si="6"/>
        <v>0.87234042553191493</v>
      </c>
    </row>
    <row r="77" spans="1:5" ht="13.8" thickBot="1">
      <c r="A77" s="186" t="s">
        <v>486</v>
      </c>
      <c r="B77" s="174">
        <v>1</v>
      </c>
      <c r="C77" s="174">
        <v>1</v>
      </c>
      <c r="D77" s="174"/>
      <c r="E77" s="175">
        <f t="shared" si="6"/>
        <v>1</v>
      </c>
    </row>
    <row r="78" spans="1:5" ht="13.8" thickBot="1">
      <c r="A78" s="178" t="s">
        <v>431</v>
      </c>
      <c r="B78" s="179">
        <f>SUM(B46:B77)</f>
        <v>1048</v>
      </c>
      <c r="C78" s="179">
        <f>SUM(C46:C72)</f>
        <v>406</v>
      </c>
      <c r="D78" s="179">
        <f>SUM(D46:D72)</f>
        <v>84</v>
      </c>
      <c r="E78" s="175">
        <f t="shared" si="6"/>
        <v>0.9453836150845254</v>
      </c>
    </row>
    <row r="80" spans="1:5" ht="13.8" thickBot="1"/>
    <row r="81" spans="1:19" ht="23.4" thickBot="1">
      <c r="A81" s="303" t="s">
        <v>432</v>
      </c>
      <c r="B81" s="303"/>
      <c r="C81" s="303"/>
      <c r="D81" s="303"/>
      <c r="E81" s="303"/>
      <c r="F81" s="303"/>
      <c r="G81" s="303"/>
      <c r="H81" s="303"/>
      <c r="I81" s="303"/>
      <c r="J81" s="303"/>
      <c r="K81" s="303"/>
      <c r="L81" s="303"/>
      <c r="M81" s="303"/>
      <c r="N81" s="303"/>
      <c r="O81" s="303"/>
      <c r="P81" s="303"/>
      <c r="Q81" s="303"/>
      <c r="R81" s="303"/>
      <c r="S81" s="303"/>
    </row>
    <row r="82" spans="1:19" ht="21.6" thickBot="1">
      <c r="A82" s="178" t="s">
        <v>0</v>
      </c>
      <c r="B82" s="178" t="s">
        <v>433</v>
      </c>
      <c r="C82" s="178" t="s">
        <v>434</v>
      </c>
      <c r="D82" s="178" t="s">
        <v>435</v>
      </c>
      <c r="E82" s="178" t="s">
        <v>436</v>
      </c>
      <c r="F82" s="180" t="s">
        <v>437</v>
      </c>
      <c r="G82" s="178" t="s">
        <v>3</v>
      </c>
      <c r="H82" s="178" t="s">
        <v>109</v>
      </c>
      <c r="I82" s="178" t="s">
        <v>102</v>
      </c>
      <c r="J82" s="178" t="s">
        <v>16</v>
      </c>
      <c r="K82" s="178" t="s">
        <v>10</v>
      </c>
      <c r="L82" s="178" t="s">
        <v>105</v>
      </c>
      <c r="M82" s="178" t="s">
        <v>11</v>
      </c>
      <c r="N82" s="178" t="s">
        <v>111</v>
      </c>
      <c r="O82" s="178" t="s">
        <v>108</v>
      </c>
      <c r="P82" s="178" t="s">
        <v>438</v>
      </c>
      <c r="Q82" s="178" t="s">
        <v>439</v>
      </c>
      <c r="R82" s="178" t="s">
        <v>106</v>
      </c>
      <c r="S82" s="181" t="s">
        <v>440</v>
      </c>
    </row>
    <row r="83" spans="1:19" ht="13.8" thickBot="1">
      <c r="A83" s="186" t="s">
        <v>488</v>
      </c>
      <c r="B83" s="174">
        <v>11</v>
      </c>
      <c r="C83" s="174">
        <v>4</v>
      </c>
      <c r="D83" s="174">
        <v>7</v>
      </c>
      <c r="E83" s="182">
        <v>29.33</v>
      </c>
      <c r="F83" s="174">
        <v>134</v>
      </c>
      <c r="G83" s="174">
        <v>27</v>
      </c>
      <c r="H83" s="174">
        <v>15</v>
      </c>
      <c r="I83" s="174">
        <v>12</v>
      </c>
      <c r="J83" s="174">
        <v>20</v>
      </c>
      <c r="K83" s="174">
        <v>18</v>
      </c>
      <c r="L83" s="174"/>
      <c r="M83" s="174">
        <v>1</v>
      </c>
      <c r="N83" s="174"/>
      <c r="O83" s="174"/>
      <c r="P83" s="174">
        <v>1</v>
      </c>
      <c r="Q83" s="174"/>
      <c r="R83" s="183">
        <f t="shared" ref="R83:R98" si="7">IF(E83=0,"NA",(I83/E83)*9)</f>
        <v>3.6822366177974772</v>
      </c>
      <c r="S83" s="175">
        <f t="shared" ref="S83:S99" si="8">IF(F83=0,"NA",G83/(F83-K83))</f>
        <v>0.23275862068965517</v>
      </c>
    </row>
    <row r="84" spans="1:19" ht="13.8" thickBot="1">
      <c r="A84" s="186" t="s">
        <v>483</v>
      </c>
      <c r="B84" s="174">
        <v>15</v>
      </c>
      <c r="C84" s="174">
        <v>6</v>
      </c>
      <c r="D84" s="174">
        <v>9</v>
      </c>
      <c r="E84" s="182">
        <v>22.33</v>
      </c>
      <c r="F84" s="186">
        <v>221</v>
      </c>
      <c r="G84" s="186">
        <v>44</v>
      </c>
      <c r="H84" s="186">
        <v>16</v>
      </c>
      <c r="I84" s="186">
        <v>10</v>
      </c>
      <c r="J84" s="186">
        <v>38</v>
      </c>
      <c r="K84" s="186">
        <v>13</v>
      </c>
      <c r="L84" s="186">
        <v>1</v>
      </c>
      <c r="M84" s="186">
        <v>4</v>
      </c>
      <c r="N84" s="186"/>
      <c r="O84" s="186">
        <v>4</v>
      </c>
      <c r="P84" s="186">
        <v>1</v>
      </c>
      <c r="Q84" s="186">
        <v>3</v>
      </c>
      <c r="R84" s="183">
        <f t="shared" si="7"/>
        <v>4.0304523063143751</v>
      </c>
      <c r="S84" s="175">
        <f t="shared" si="8"/>
        <v>0.21153846153846154</v>
      </c>
    </row>
    <row r="85" spans="1:19" ht="13.8" thickBot="1">
      <c r="A85" s="186" t="s">
        <v>485</v>
      </c>
      <c r="B85" s="186">
        <v>14</v>
      </c>
      <c r="C85" s="186">
        <v>4</v>
      </c>
      <c r="D85" s="186">
        <v>10</v>
      </c>
      <c r="E85" s="188">
        <v>54.67</v>
      </c>
      <c r="F85" s="186">
        <v>234</v>
      </c>
      <c r="G85" s="186">
        <v>46</v>
      </c>
      <c r="H85" s="186">
        <v>19</v>
      </c>
      <c r="I85" s="186">
        <v>9</v>
      </c>
      <c r="J85" s="186">
        <v>43</v>
      </c>
      <c r="K85" s="186">
        <v>23</v>
      </c>
      <c r="L85" s="186"/>
      <c r="M85" s="186">
        <v>3</v>
      </c>
      <c r="N85" s="186"/>
      <c r="O85" s="186">
        <v>6</v>
      </c>
      <c r="P85" s="186"/>
      <c r="Q85" s="186"/>
      <c r="R85" s="183">
        <f t="shared" si="7"/>
        <v>1.4816169745747212</v>
      </c>
      <c r="S85" s="175">
        <f t="shared" si="8"/>
        <v>0.21800947867298578</v>
      </c>
    </row>
    <row r="86" spans="1:19" ht="13.8" thickBot="1">
      <c r="A86" s="186" t="s">
        <v>170</v>
      </c>
      <c r="B86" s="186">
        <v>12</v>
      </c>
      <c r="C86" s="186">
        <v>8</v>
      </c>
      <c r="D86" s="186">
        <v>4</v>
      </c>
      <c r="E86" s="188">
        <v>60.33</v>
      </c>
      <c r="F86" s="186">
        <v>270</v>
      </c>
      <c r="G86" s="186">
        <v>46</v>
      </c>
      <c r="H86" s="186">
        <v>30</v>
      </c>
      <c r="I86" s="186">
        <v>19</v>
      </c>
      <c r="J86" s="186">
        <v>82</v>
      </c>
      <c r="K86" s="186">
        <v>38</v>
      </c>
      <c r="L86" s="186"/>
      <c r="M86" s="186">
        <v>2</v>
      </c>
      <c r="N86" s="186"/>
      <c r="O86" s="186">
        <v>5</v>
      </c>
      <c r="P86" s="186">
        <v>2</v>
      </c>
      <c r="Q86" s="186">
        <v>1</v>
      </c>
      <c r="R86" s="183">
        <f t="shared" si="7"/>
        <v>2.8344107409249131</v>
      </c>
      <c r="S86" s="175">
        <f t="shared" si="8"/>
        <v>0.19827586206896552</v>
      </c>
    </row>
    <row r="87" spans="1:19" ht="13.8" thickBot="1">
      <c r="A87" s="186" t="s">
        <v>489</v>
      </c>
      <c r="B87" s="186">
        <v>4</v>
      </c>
      <c r="C87" s="186">
        <v>4</v>
      </c>
      <c r="D87" s="186"/>
      <c r="E87" s="188">
        <v>30</v>
      </c>
      <c r="F87" s="186">
        <v>122</v>
      </c>
      <c r="G87" s="186">
        <v>26</v>
      </c>
      <c r="H87" s="186">
        <v>13</v>
      </c>
      <c r="I87" s="186">
        <v>10</v>
      </c>
      <c r="J87" s="186">
        <v>24</v>
      </c>
      <c r="K87" s="186">
        <v>3</v>
      </c>
      <c r="L87" s="186"/>
      <c r="M87" s="186">
        <v>1</v>
      </c>
      <c r="N87" s="186"/>
      <c r="O87" s="186">
        <v>3</v>
      </c>
      <c r="P87" s="186">
        <v>1</v>
      </c>
      <c r="Q87" s="186"/>
      <c r="R87" s="183">
        <f t="shared" si="7"/>
        <v>3</v>
      </c>
      <c r="S87" s="175">
        <f t="shared" si="8"/>
        <v>0.21848739495798319</v>
      </c>
    </row>
    <row r="88" spans="1:19" ht="13.8" thickBot="1">
      <c r="A88" s="186" t="s">
        <v>29</v>
      </c>
      <c r="B88" s="186">
        <v>12</v>
      </c>
      <c r="C88" s="186">
        <v>8</v>
      </c>
      <c r="D88" s="186">
        <v>4</v>
      </c>
      <c r="E88" s="188">
        <v>46</v>
      </c>
      <c r="F88" s="186">
        <v>190</v>
      </c>
      <c r="G88" s="186">
        <v>32</v>
      </c>
      <c r="H88" s="186">
        <v>8</v>
      </c>
      <c r="I88" s="186">
        <v>5</v>
      </c>
      <c r="J88" s="186">
        <v>78</v>
      </c>
      <c r="K88" s="186">
        <v>22</v>
      </c>
      <c r="L88" s="186"/>
      <c r="M88" s="186">
        <v>3</v>
      </c>
      <c r="N88" s="186"/>
      <c r="O88" s="186">
        <v>8</v>
      </c>
      <c r="P88" s="186">
        <v>1</v>
      </c>
      <c r="Q88" s="186">
        <v>1</v>
      </c>
      <c r="R88" s="183">
        <f t="shared" si="7"/>
        <v>0.97826086956521741</v>
      </c>
      <c r="S88" s="175">
        <f t="shared" si="8"/>
        <v>0.19047619047619047</v>
      </c>
    </row>
    <row r="89" spans="1:19" ht="13.8" thickBot="1">
      <c r="A89" s="186" t="s">
        <v>134</v>
      </c>
      <c r="B89" s="174">
        <v>13</v>
      </c>
      <c r="C89" s="174">
        <v>8</v>
      </c>
      <c r="D89" s="174">
        <v>5</v>
      </c>
      <c r="E89" s="182">
        <v>51.67</v>
      </c>
      <c r="F89" s="174">
        <v>242</v>
      </c>
      <c r="G89" s="174">
        <v>62</v>
      </c>
      <c r="H89" s="174">
        <v>35</v>
      </c>
      <c r="I89" s="174">
        <v>24</v>
      </c>
      <c r="J89" s="174">
        <v>31</v>
      </c>
      <c r="K89" s="174">
        <v>16</v>
      </c>
      <c r="L89" s="174"/>
      <c r="M89" s="174">
        <v>4</v>
      </c>
      <c r="N89" s="174"/>
      <c r="O89" s="174">
        <v>2</v>
      </c>
      <c r="P89" s="174">
        <v>4</v>
      </c>
      <c r="Q89" s="174">
        <v>4</v>
      </c>
      <c r="R89" s="183">
        <f t="shared" si="7"/>
        <v>4.1803754596477649</v>
      </c>
      <c r="S89" s="175">
        <f t="shared" si="8"/>
        <v>0.27433628318584069</v>
      </c>
    </row>
    <row r="90" spans="1:19" s="189" customFormat="1" ht="13.8" thickBot="1">
      <c r="A90" s="186" t="s">
        <v>479</v>
      </c>
      <c r="B90" s="186">
        <v>7</v>
      </c>
      <c r="C90" s="186">
        <v>4</v>
      </c>
      <c r="D90" s="186">
        <v>3</v>
      </c>
      <c r="E90" s="188">
        <v>26.67</v>
      </c>
      <c r="F90" s="186">
        <v>122</v>
      </c>
      <c r="G90" s="186">
        <v>23</v>
      </c>
      <c r="H90" s="186">
        <v>18</v>
      </c>
      <c r="I90" s="186">
        <v>11</v>
      </c>
      <c r="J90" s="186">
        <v>23</v>
      </c>
      <c r="K90" s="186">
        <v>10</v>
      </c>
      <c r="L90" s="186">
        <v>1</v>
      </c>
      <c r="M90" s="186">
        <v>4</v>
      </c>
      <c r="N90" s="186"/>
      <c r="O90" s="186">
        <v>4</v>
      </c>
      <c r="P90" s="186"/>
      <c r="Q90" s="186"/>
      <c r="R90" s="183">
        <f t="shared" si="7"/>
        <v>3.7120359955005622</v>
      </c>
      <c r="S90" s="175">
        <f t="shared" si="8"/>
        <v>0.20535714285714285</v>
      </c>
    </row>
    <row r="91" spans="1:19" ht="13.8" thickBot="1">
      <c r="A91" s="186" t="s">
        <v>160</v>
      </c>
      <c r="B91" s="174">
        <v>1</v>
      </c>
      <c r="C91" s="174"/>
      <c r="D91" s="174">
        <v>1</v>
      </c>
      <c r="E91" s="182">
        <v>1</v>
      </c>
      <c r="F91" s="174">
        <v>9</v>
      </c>
      <c r="G91" s="174">
        <v>3</v>
      </c>
      <c r="H91" s="174">
        <v>3</v>
      </c>
      <c r="I91" s="174">
        <v>3</v>
      </c>
      <c r="J91" s="174">
        <v>1</v>
      </c>
      <c r="K91" s="174">
        <v>2</v>
      </c>
      <c r="L91" s="174"/>
      <c r="M91" s="174">
        <v>1</v>
      </c>
      <c r="N91" s="174"/>
      <c r="O91" s="174"/>
      <c r="P91" s="174"/>
      <c r="Q91" s="174"/>
      <c r="R91" s="183">
        <f t="shared" si="7"/>
        <v>27</v>
      </c>
      <c r="S91" s="175">
        <f t="shared" si="8"/>
        <v>0.42857142857142855</v>
      </c>
    </row>
    <row r="92" spans="1:19" ht="13.8" thickBot="1">
      <c r="A92" s="186" t="s">
        <v>407</v>
      </c>
      <c r="B92" s="186">
        <v>1</v>
      </c>
      <c r="C92" s="186"/>
      <c r="D92" s="186">
        <v>1</v>
      </c>
      <c r="E92" s="188">
        <v>1</v>
      </c>
      <c r="F92" s="186">
        <v>6</v>
      </c>
      <c r="G92" s="186"/>
      <c r="H92" s="186"/>
      <c r="I92" s="186"/>
      <c r="J92" s="186">
        <v>1</v>
      </c>
      <c r="K92" s="186">
        <v>3</v>
      </c>
      <c r="L92" s="186"/>
      <c r="M92" s="186"/>
      <c r="N92" s="186"/>
      <c r="O92" s="186">
        <v>1</v>
      </c>
      <c r="P92" s="186"/>
      <c r="Q92" s="186"/>
      <c r="R92" s="183">
        <f t="shared" si="7"/>
        <v>0</v>
      </c>
      <c r="S92" s="175">
        <f t="shared" si="8"/>
        <v>0</v>
      </c>
    </row>
    <row r="93" spans="1:19" ht="13.8" thickBot="1">
      <c r="A93" s="186" t="s">
        <v>486</v>
      </c>
      <c r="B93" s="186">
        <v>1</v>
      </c>
      <c r="C93" s="186">
        <v>1</v>
      </c>
      <c r="D93" s="186"/>
      <c r="E93" s="188">
        <v>5.67</v>
      </c>
      <c r="F93" s="186">
        <v>31</v>
      </c>
      <c r="G93" s="186">
        <v>7</v>
      </c>
      <c r="H93" s="186">
        <v>5</v>
      </c>
      <c r="I93" s="186">
        <v>3</v>
      </c>
      <c r="J93" s="186">
        <v>10</v>
      </c>
      <c r="K93" s="186">
        <v>1</v>
      </c>
      <c r="L93" s="186">
        <v>1</v>
      </c>
      <c r="M93" s="186">
        <v>1</v>
      </c>
      <c r="N93" s="186"/>
      <c r="O93" s="186">
        <v>1</v>
      </c>
      <c r="P93" s="186"/>
      <c r="Q93" s="186"/>
      <c r="R93" s="183">
        <f t="shared" si="7"/>
        <v>4.7619047619047619</v>
      </c>
      <c r="S93" s="175">
        <f t="shared" si="8"/>
        <v>0.23333333333333334</v>
      </c>
    </row>
    <row r="94" spans="1:19" ht="13.8" thickBot="1">
      <c r="A94" s="186" t="s">
        <v>490</v>
      </c>
      <c r="B94" s="186">
        <v>1</v>
      </c>
      <c r="C94" s="186">
        <v>1</v>
      </c>
      <c r="D94" s="186"/>
      <c r="E94" s="188">
        <v>5</v>
      </c>
      <c r="F94" s="186">
        <v>27</v>
      </c>
      <c r="G94" s="186">
        <v>4</v>
      </c>
      <c r="H94" s="186">
        <v>2</v>
      </c>
      <c r="I94" s="186">
        <v>1</v>
      </c>
      <c r="J94" s="186">
        <v>3</v>
      </c>
      <c r="K94" s="186">
        <v>7</v>
      </c>
      <c r="L94" s="186"/>
      <c r="M94" s="186"/>
      <c r="N94" s="186"/>
      <c r="O94" s="186">
        <v>1</v>
      </c>
      <c r="P94" s="186"/>
      <c r="Q94" s="186"/>
      <c r="R94" s="183">
        <f t="shared" si="7"/>
        <v>1.8</v>
      </c>
      <c r="S94" s="175">
        <f t="shared" si="8"/>
        <v>0.2</v>
      </c>
    </row>
    <row r="95" spans="1:19" ht="13.8" thickBot="1">
      <c r="A95" s="186" t="s">
        <v>414</v>
      </c>
      <c r="B95" s="174">
        <v>1</v>
      </c>
      <c r="C95" s="174"/>
      <c r="D95" s="174">
        <v>1</v>
      </c>
      <c r="E95" s="182">
        <v>3</v>
      </c>
      <c r="F95" s="174">
        <v>14</v>
      </c>
      <c r="G95" s="174">
        <v>4</v>
      </c>
      <c r="H95" s="186">
        <v>2</v>
      </c>
      <c r="I95" s="186">
        <v>2</v>
      </c>
      <c r="J95" s="186">
        <v>2</v>
      </c>
      <c r="K95" s="186">
        <v>1</v>
      </c>
      <c r="L95" s="186"/>
      <c r="M95" s="186"/>
      <c r="N95" s="186"/>
      <c r="O95" s="186">
        <v>1</v>
      </c>
      <c r="P95" s="186"/>
      <c r="Q95" s="186"/>
      <c r="R95" s="183">
        <f t="shared" si="7"/>
        <v>6</v>
      </c>
      <c r="S95" s="175">
        <f t="shared" si="8"/>
        <v>0.30769230769230771</v>
      </c>
    </row>
    <row r="96" spans="1:19" ht="13.8" thickBot="1">
      <c r="A96" s="186"/>
      <c r="B96" s="174"/>
      <c r="C96" s="174"/>
      <c r="D96" s="174"/>
      <c r="E96" s="182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83" t="str">
        <f t="shared" si="7"/>
        <v>NA</v>
      </c>
      <c r="S96" s="175" t="str">
        <f t="shared" si="8"/>
        <v>NA</v>
      </c>
    </row>
    <row r="97" spans="1:19" ht="13.8" thickBot="1">
      <c r="A97" s="174"/>
      <c r="B97" s="174"/>
      <c r="C97" s="174"/>
      <c r="D97" s="174"/>
      <c r="E97" s="182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83" t="str">
        <f t="shared" si="7"/>
        <v>NA</v>
      </c>
      <c r="S97" s="175" t="str">
        <f t="shared" si="8"/>
        <v>NA</v>
      </c>
    </row>
    <row r="98" spans="1:19" ht="13.8" thickBot="1">
      <c r="A98" s="174"/>
      <c r="B98" s="174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83" t="str">
        <f t="shared" si="7"/>
        <v>NA</v>
      </c>
      <c r="S98" s="175" t="str">
        <f t="shared" si="8"/>
        <v>NA</v>
      </c>
    </row>
    <row r="99" spans="1:19" ht="13.8" thickBot="1">
      <c r="A99" s="178" t="s">
        <v>426</v>
      </c>
      <c r="B99" s="178"/>
      <c r="C99" s="178"/>
      <c r="D99" s="178"/>
      <c r="E99" s="179">
        <f t="shared" ref="E99:Q99" si="9">SUM(E83:E98)</f>
        <v>336.67</v>
      </c>
      <c r="F99" s="179">
        <f t="shared" si="9"/>
        <v>1622</v>
      </c>
      <c r="G99" s="179">
        <f t="shared" si="9"/>
        <v>324</v>
      </c>
      <c r="H99" s="179">
        <f t="shared" si="9"/>
        <v>166</v>
      </c>
      <c r="I99" s="179">
        <f t="shared" si="9"/>
        <v>109</v>
      </c>
      <c r="J99" s="179">
        <f t="shared" si="9"/>
        <v>356</v>
      </c>
      <c r="K99" s="179">
        <f t="shared" si="9"/>
        <v>157</v>
      </c>
      <c r="L99" s="179">
        <f t="shared" si="9"/>
        <v>3</v>
      </c>
      <c r="M99" s="179">
        <f t="shared" si="9"/>
        <v>24</v>
      </c>
      <c r="N99" s="179">
        <f t="shared" si="9"/>
        <v>0</v>
      </c>
      <c r="O99" s="179">
        <f t="shared" si="9"/>
        <v>36</v>
      </c>
      <c r="P99" s="179">
        <f t="shared" si="9"/>
        <v>10</v>
      </c>
      <c r="Q99" s="179">
        <f t="shared" si="9"/>
        <v>9</v>
      </c>
      <c r="R99" s="183">
        <f>IF(E99=0,"NA",(I99/E99)*7)</f>
        <v>2.2663141949089614</v>
      </c>
      <c r="S99" s="175">
        <f t="shared" si="8"/>
        <v>0.221160409556314</v>
      </c>
    </row>
    <row r="101" spans="1:19">
      <c r="O101">
        <f>SUM(P99+O99)</f>
        <v>46</v>
      </c>
    </row>
  </sheetData>
  <mergeCells count="4">
    <mergeCell ref="A1:U5"/>
    <mergeCell ref="A6:U6"/>
    <mergeCell ref="A44:E44"/>
    <mergeCell ref="A81:S8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94"/>
  <sheetViews>
    <sheetView workbookViewId="0">
      <selection activeCell="W25" sqref="W25"/>
    </sheetView>
  </sheetViews>
  <sheetFormatPr defaultRowHeight="13.2"/>
  <cols>
    <col min="1" max="1" width="15.44140625" bestFit="1" customWidth="1"/>
    <col min="2" max="2" width="5.33203125" customWidth="1"/>
    <col min="3" max="3" width="6.5546875" customWidth="1"/>
    <col min="4" max="4" width="5.44140625" customWidth="1"/>
    <col min="5" max="5" width="7.44140625" customWidth="1"/>
    <col min="6" max="6" width="5.6640625" customWidth="1"/>
    <col min="7" max="7" width="4.33203125" customWidth="1"/>
    <col min="8" max="8" width="5.44140625" customWidth="1"/>
    <col min="9" max="9" width="4" customWidth="1"/>
    <col min="10" max="10" width="4.109375" customWidth="1"/>
    <col min="11" max="11" width="4" customWidth="1"/>
    <col min="12" max="13" width="4.88671875" customWidth="1"/>
    <col min="14" max="14" width="5.88671875" customWidth="1"/>
    <col min="15" max="15" width="5.44140625" customWidth="1"/>
    <col min="16" max="16" width="5" customWidth="1"/>
    <col min="17" max="17" width="5.6640625" customWidth="1"/>
    <col min="18" max="18" width="5.5546875" customWidth="1"/>
    <col min="19" max="19" width="7.44140625" customWidth="1"/>
    <col min="20" max="20" width="6.33203125" customWidth="1"/>
    <col min="21" max="21" width="6.33203125" bestFit="1" customWidth="1"/>
  </cols>
  <sheetData>
    <row r="1" spans="1:21">
      <c r="A1" s="304" t="s">
        <v>396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</row>
    <row r="2" spans="1:21">
      <c r="A2" s="305"/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</row>
    <row r="3" spans="1:2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</row>
    <row r="4" spans="1:21">
      <c r="A4" s="305"/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</row>
    <row r="5" spans="1:21">
      <c r="A5" s="305"/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</row>
    <row r="6" spans="1:21" ht="22.8">
      <c r="A6" s="298" t="s">
        <v>397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</row>
    <row r="7" spans="1:21" ht="53.4" thickBot="1">
      <c r="A7" s="171" t="s">
        <v>398</v>
      </c>
      <c r="B7" s="171" t="s">
        <v>399</v>
      </c>
      <c r="C7" s="171" t="s">
        <v>18</v>
      </c>
      <c r="D7" s="171" t="s">
        <v>400</v>
      </c>
      <c r="E7" s="171" t="s">
        <v>17</v>
      </c>
      <c r="F7" s="171" t="s">
        <v>47</v>
      </c>
      <c r="G7" s="171" t="s">
        <v>6</v>
      </c>
      <c r="H7" s="171" t="s">
        <v>7</v>
      </c>
      <c r="I7" s="171" t="s">
        <v>8</v>
      </c>
      <c r="J7" s="171" t="s">
        <v>48</v>
      </c>
      <c r="K7" s="171" t="s">
        <v>14</v>
      </c>
      <c r="L7" s="171" t="s">
        <v>50</v>
      </c>
      <c r="M7" s="171" t="s">
        <v>16</v>
      </c>
      <c r="N7" s="171" t="s">
        <v>10</v>
      </c>
      <c r="O7" s="171" t="s">
        <v>11</v>
      </c>
      <c r="P7" s="171" t="s">
        <v>12</v>
      </c>
      <c r="Q7" s="172" t="s">
        <v>401</v>
      </c>
      <c r="R7" s="171" t="s">
        <v>402</v>
      </c>
      <c r="S7" s="171" t="s">
        <v>403</v>
      </c>
      <c r="T7" s="173" t="s">
        <v>404</v>
      </c>
      <c r="U7" s="173" t="s">
        <v>405</v>
      </c>
    </row>
    <row r="8" spans="1:21" ht="13.8" thickBot="1">
      <c r="A8" s="174" t="s">
        <v>406</v>
      </c>
      <c r="B8" s="174">
        <v>2</v>
      </c>
      <c r="C8" s="174">
        <f>D8+N8+O8+P8</f>
        <v>4</v>
      </c>
      <c r="D8" s="174">
        <v>3</v>
      </c>
      <c r="E8" s="174"/>
      <c r="F8" s="174"/>
      <c r="G8" s="174"/>
      <c r="H8" s="174"/>
      <c r="I8" s="174"/>
      <c r="J8" s="174"/>
      <c r="K8" s="174"/>
      <c r="L8" s="174"/>
      <c r="M8" s="174">
        <v>2</v>
      </c>
      <c r="N8" s="174"/>
      <c r="O8" s="174">
        <v>1</v>
      </c>
      <c r="P8" s="174"/>
      <c r="Q8" s="174"/>
      <c r="R8" s="175">
        <f t="shared" ref="R8:R38" si="0">IF(D8=0,"NA",(F8/D8))</f>
        <v>0</v>
      </c>
      <c r="S8" s="175">
        <f t="shared" ref="S8:S38" si="1">IF(D8=0,"NA",(F8+N8+Q8+O8)/(D8+N8+O8))</f>
        <v>0.25</v>
      </c>
      <c r="T8" s="175">
        <f t="shared" ref="T8:T38" si="2">IF(D8=0,"NA",(F8+N8++O8)/(D8+N8+O8))</f>
        <v>0.25</v>
      </c>
      <c r="U8" s="175">
        <f t="shared" ref="U8:U38" si="3">IF(D8=0,"NA",(((F8-(G8+H8+I8))+(2*G8)+(3*H8)+(4*I8))/D8))</f>
        <v>0</v>
      </c>
    </row>
    <row r="9" spans="1:21" ht="13.8" thickBot="1">
      <c r="A9" s="174" t="s">
        <v>407</v>
      </c>
      <c r="B9" s="174">
        <v>32</v>
      </c>
      <c r="C9" s="174">
        <f t="shared" ref="C9:C37" si="4">D9+N9+O9+P9</f>
        <v>95</v>
      </c>
      <c r="D9" s="174">
        <v>87</v>
      </c>
      <c r="E9" s="176">
        <v>16</v>
      </c>
      <c r="F9" s="176">
        <v>31</v>
      </c>
      <c r="G9" s="176">
        <v>7</v>
      </c>
      <c r="H9" s="176">
        <v>1</v>
      </c>
      <c r="I9" s="176">
        <v>1</v>
      </c>
      <c r="J9" s="176">
        <v>18</v>
      </c>
      <c r="K9" s="176">
        <v>3</v>
      </c>
      <c r="L9" s="176">
        <v>3</v>
      </c>
      <c r="M9" s="176">
        <v>14</v>
      </c>
      <c r="N9" s="176">
        <v>5</v>
      </c>
      <c r="O9" s="176">
        <v>1</v>
      </c>
      <c r="P9" s="176">
        <v>2</v>
      </c>
      <c r="Q9" s="176">
        <v>1</v>
      </c>
      <c r="R9" s="175">
        <f t="shared" si="0"/>
        <v>0.35632183908045978</v>
      </c>
      <c r="S9" s="175">
        <f t="shared" si="1"/>
        <v>0.40860215053763443</v>
      </c>
      <c r="T9" s="175">
        <f t="shared" si="2"/>
        <v>0.39784946236559138</v>
      </c>
      <c r="U9" s="175">
        <f t="shared" si="3"/>
        <v>0.4942528735632184</v>
      </c>
    </row>
    <row r="10" spans="1:21" ht="13.8" thickBot="1">
      <c r="A10" s="176" t="s">
        <v>408</v>
      </c>
      <c r="B10" s="176">
        <v>25</v>
      </c>
      <c r="C10" s="174">
        <f t="shared" si="4"/>
        <v>102</v>
      </c>
      <c r="D10" s="174">
        <v>92</v>
      </c>
      <c r="E10" s="176">
        <v>18</v>
      </c>
      <c r="F10" s="176">
        <v>24</v>
      </c>
      <c r="G10" s="176">
        <v>3</v>
      </c>
      <c r="H10" s="176">
        <v>2</v>
      </c>
      <c r="I10" s="176"/>
      <c r="J10" s="176">
        <v>16</v>
      </c>
      <c r="K10" s="176">
        <v>3</v>
      </c>
      <c r="L10" s="176">
        <v>4</v>
      </c>
      <c r="M10" s="176">
        <v>6</v>
      </c>
      <c r="N10" s="176">
        <v>6</v>
      </c>
      <c r="O10" s="176">
        <v>3</v>
      </c>
      <c r="P10" s="176">
        <v>1</v>
      </c>
      <c r="Q10" s="176">
        <v>7</v>
      </c>
      <c r="R10" s="175">
        <f t="shared" si="0"/>
        <v>0.2608695652173913</v>
      </c>
      <c r="S10" s="175">
        <f t="shared" si="1"/>
        <v>0.39603960396039606</v>
      </c>
      <c r="T10" s="175">
        <f t="shared" si="2"/>
        <v>0.32673267326732675</v>
      </c>
      <c r="U10" s="175">
        <f t="shared" si="3"/>
        <v>0.33695652173913043</v>
      </c>
    </row>
    <row r="11" spans="1:21" ht="13.8" thickBot="1">
      <c r="A11" s="176" t="s">
        <v>134</v>
      </c>
      <c r="B11" s="176">
        <v>2</v>
      </c>
      <c r="C11" s="174">
        <f t="shared" si="4"/>
        <v>2</v>
      </c>
      <c r="D11" s="176">
        <v>1</v>
      </c>
      <c r="E11" s="176"/>
      <c r="F11" s="176">
        <v>1</v>
      </c>
      <c r="G11" s="176"/>
      <c r="H11" s="176"/>
      <c r="I11" s="176"/>
      <c r="J11" s="176">
        <v>1</v>
      </c>
      <c r="K11" s="176"/>
      <c r="L11" s="176"/>
      <c r="M11" s="176"/>
      <c r="N11" s="176"/>
      <c r="O11" s="176"/>
      <c r="P11" s="176">
        <v>1</v>
      </c>
      <c r="Q11" s="176"/>
      <c r="R11" s="175">
        <f t="shared" si="0"/>
        <v>1</v>
      </c>
      <c r="S11" s="175">
        <f t="shared" si="1"/>
        <v>1</v>
      </c>
      <c r="T11" s="175">
        <f t="shared" si="2"/>
        <v>1</v>
      </c>
      <c r="U11" s="175">
        <f t="shared" si="3"/>
        <v>1</v>
      </c>
    </row>
    <row r="12" spans="1:21" ht="13.8" thickBot="1">
      <c r="A12" s="177" t="s">
        <v>162</v>
      </c>
      <c r="B12" s="174">
        <v>2</v>
      </c>
      <c r="C12" s="174">
        <f t="shared" si="4"/>
        <v>2</v>
      </c>
      <c r="D12" s="174">
        <v>1</v>
      </c>
      <c r="E12" s="174"/>
      <c r="F12" s="174"/>
      <c r="G12" s="174"/>
      <c r="H12" s="174"/>
      <c r="I12" s="174"/>
      <c r="J12" s="174"/>
      <c r="K12" s="174"/>
      <c r="L12" s="174"/>
      <c r="M12" s="174"/>
      <c r="N12" s="176">
        <v>1</v>
      </c>
      <c r="O12" s="176"/>
      <c r="P12" s="176"/>
      <c r="Q12" s="176"/>
      <c r="R12" s="175">
        <f t="shared" si="0"/>
        <v>0</v>
      </c>
      <c r="S12" s="175">
        <f t="shared" si="1"/>
        <v>0.5</v>
      </c>
      <c r="T12" s="175">
        <f t="shared" si="2"/>
        <v>0.5</v>
      </c>
      <c r="U12" s="175">
        <f t="shared" si="3"/>
        <v>0</v>
      </c>
    </row>
    <row r="13" spans="1:21" ht="13.8" thickBot="1">
      <c r="A13" s="176" t="s">
        <v>409</v>
      </c>
      <c r="B13" s="176">
        <v>23</v>
      </c>
      <c r="C13" s="174">
        <f t="shared" si="4"/>
        <v>68</v>
      </c>
      <c r="D13" s="174">
        <v>53</v>
      </c>
      <c r="E13" s="174">
        <v>10</v>
      </c>
      <c r="F13" s="174">
        <v>19</v>
      </c>
      <c r="G13" s="174">
        <v>2</v>
      </c>
      <c r="H13" s="174">
        <v>1</v>
      </c>
      <c r="I13" s="174"/>
      <c r="J13" s="174">
        <v>12</v>
      </c>
      <c r="K13" s="174"/>
      <c r="L13" s="174"/>
      <c r="M13" s="174">
        <v>9</v>
      </c>
      <c r="N13" s="174">
        <v>11</v>
      </c>
      <c r="O13" s="174">
        <v>3</v>
      </c>
      <c r="P13" s="174">
        <v>1</v>
      </c>
      <c r="Q13" s="174">
        <v>3</v>
      </c>
      <c r="R13" s="175">
        <f t="shared" si="0"/>
        <v>0.35849056603773582</v>
      </c>
      <c r="S13" s="175">
        <f t="shared" si="1"/>
        <v>0.53731343283582089</v>
      </c>
      <c r="T13" s="175">
        <f t="shared" si="2"/>
        <v>0.4925373134328358</v>
      </c>
      <c r="U13" s="175">
        <f t="shared" si="3"/>
        <v>0.43396226415094341</v>
      </c>
    </row>
    <row r="14" spans="1:21" ht="13.8" thickBot="1">
      <c r="A14" s="174" t="s">
        <v>410</v>
      </c>
      <c r="B14" s="174">
        <v>31</v>
      </c>
      <c r="C14" s="174">
        <f t="shared" si="4"/>
        <v>112</v>
      </c>
      <c r="D14" s="176">
        <v>96</v>
      </c>
      <c r="E14" s="176">
        <v>8</v>
      </c>
      <c r="F14" s="176">
        <v>21</v>
      </c>
      <c r="G14" s="176"/>
      <c r="H14" s="176">
        <v>1</v>
      </c>
      <c r="I14" s="176"/>
      <c r="J14" s="176">
        <v>9</v>
      </c>
      <c r="K14" s="176">
        <v>1</v>
      </c>
      <c r="L14" s="176">
        <v>1</v>
      </c>
      <c r="M14" s="176">
        <v>10</v>
      </c>
      <c r="N14" s="176">
        <v>11</v>
      </c>
      <c r="O14" s="176">
        <v>1</v>
      </c>
      <c r="P14" s="176">
        <v>4</v>
      </c>
      <c r="Q14" s="176">
        <v>2</v>
      </c>
      <c r="R14" s="175">
        <f t="shared" si="0"/>
        <v>0.21875</v>
      </c>
      <c r="S14" s="175">
        <f t="shared" si="1"/>
        <v>0.32407407407407407</v>
      </c>
      <c r="T14" s="175">
        <f t="shared" si="2"/>
        <v>0.30555555555555558</v>
      </c>
      <c r="U14" s="175">
        <f t="shared" si="3"/>
        <v>0.23958333333333334</v>
      </c>
    </row>
    <row r="15" spans="1:21" ht="13.8" thickBot="1">
      <c r="A15" s="177" t="s">
        <v>161</v>
      </c>
      <c r="B15" s="174">
        <v>1</v>
      </c>
      <c r="C15" s="174">
        <f t="shared" si="4"/>
        <v>1</v>
      </c>
      <c r="D15" s="174">
        <v>1</v>
      </c>
      <c r="E15" s="174"/>
      <c r="F15" s="174">
        <v>1</v>
      </c>
      <c r="G15" s="174"/>
      <c r="H15" s="174"/>
      <c r="I15" s="174"/>
      <c r="J15" s="174"/>
      <c r="K15" s="174"/>
      <c r="L15" s="174"/>
      <c r="M15" s="174"/>
      <c r="N15" s="176"/>
      <c r="O15" s="176"/>
      <c r="P15" s="176"/>
      <c r="Q15" s="176"/>
      <c r="R15" s="175">
        <f t="shared" si="0"/>
        <v>1</v>
      </c>
      <c r="S15" s="175">
        <f t="shared" si="1"/>
        <v>1</v>
      </c>
      <c r="T15" s="175">
        <f t="shared" si="2"/>
        <v>1</v>
      </c>
      <c r="U15" s="175">
        <f t="shared" si="3"/>
        <v>1</v>
      </c>
    </row>
    <row r="16" spans="1:21" ht="13.8" thickBot="1">
      <c r="A16" s="176" t="s">
        <v>35</v>
      </c>
      <c r="B16" s="176">
        <v>13</v>
      </c>
      <c r="C16" s="174">
        <f t="shared" si="4"/>
        <v>33</v>
      </c>
      <c r="D16" s="176">
        <v>24</v>
      </c>
      <c r="E16" s="176">
        <v>3</v>
      </c>
      <c r="F16" s="176">
        <v>9</v>
      </c>
      <c r="G16" s="176">
        <v>1</v>
      </c>
      <c r="H16" s="176"/>
      <c r="I16" s="176"/>
      <c r="J16" s="176">
        <v>2</v>
      </c>
      <c r="K16" s="176"/>
      <c r="L16" s="176"/>
      <c r="M16" s="176">
        <v>3</v>
      </c>
      <c r="N16" s="176">
        <v>6</v>
      </c>
      <c r="O16" s="176">
        <v>1</v>
      </c>
      <c r="P16" s="176">
        <v>2</v>
      </c>
      <c r="Q16" s="176">
        <v>1</v>
      </c>
      <c r="R16" s="175">
        <f t="shared" si="0"/>
        <v>0.375</v>
      </c>
      <c r="S16" s="175">
        <f t="shared" si="1"/>
        <v>0.54838709677419351</v>
      </c>
      <c r="T16" s="175">
        <f t="shared" si="2"/>
        <v>0.5161290322580645</v>
      </c>
      <c r="U16" s="175">
        <f t="shared" si="3"/>
        <v>0.41666666666666669</v>
      </c>
    </row>
    <row r="17" spans="1:21" ht="13.8" thickBot="1">
      <c r="A17" s="176" t="s">
        <v>411</v>
      </c>
      <c r="B17" s="176">
        <v>9</v>
      </c>
      <c r="C17" s="174">
        <f t="shared" si="4"/>
        <v>32</v>
      </c>
      <c r="D17" s="176">
        <v>24</v>
      </c>
      <c r="E17" s="176">
        <v>1</v>
      </c>
      <c r="F17" s="176">
        <v>5</v>
      </c>
      <c r="G17" s="176"/>
      <c r="H17" s="176"/>
      <c r="I17" s="176"/>
      <c r="J17" s="176">
        <v>2</v>
      </c>
      <c r="K17" s="176"/>
      <c r="L17" s="176"/>
      <c r="M17" s="176">
        <v>4</v>
      </c>
      <c r="N17" s="176">
        <v>2</v>
      </c>
      <c r="O17" s="176">
        <v>4</v>
      </c>
      <c r="P17" s="176">
        <v>2</v>
      </c>
      <c r="Q17" s="176"/>
      <c r="R17" s="175">
        <f t="shared" si="0"/>
        <v>0.20833333333333334</v>
      </c>
      <c r="S17" s="175">
        <f t="shared" si="1"/>
        <v>0.36666666666666664</v>
      </c>
      <c r="T17" s="175">
        <f t="shared" si="2"/>
        <v>0.36666666666666664</v>
      </c>
      <c r="U17" s="175">
        <f t="shared" si="3"/>
        <v>0.20833333333333334</v>
      </c>
    </row>
    <row r="18" spans="1:21" ht="13.8" thickBot="1">
      <c r="A18" s="174" t="s">
        <v>412</v>
      </c>
      <c r="B18" s="174">
        <v>26</v>
      </c>
      <c r="C18" s="174">
        <f t="shared" si="4"/>
        <v>88</v>
      </c>
      <c r="D18" s="176">
        <v>83</v>
      </c>
      <c r="E18" s="176">
        <v>10</v>
      </c>
      <c r="F18" s="176">
        <v>27</v>
      </c>
      <c r="G18" s="176">
        <v>2</v>
      </c>
      <c r="H18" s="176">
        <v>1</v>
      </c>
      <c r="I18" s="176">
        <v>1</v>
      </c>
      <c r="J18" s="176">
        <v>10</v>
      </c>
      <c r="K18" s="176">
        <v>1</v>
      </c>
      <c r="L18" s="176">
        <v>2</v>
      </c>
      <c r="M18" s="176">
        <v>14</v>
      </c>
      <c r="N18" s="176">
        <v>4</v>
      </c>
      <c r="O18" s="176"/>
      <c r="P18" s="174">
        <v>1</v>
      </c>
      <c r="Q18" s="174">
        <v>2</v>
      </c>
      <c r="R18" s="175">
        <f t="shared" si="0"/>
        <v>0.3253012048192771</v>
      </c>
      <c r="S18" s="175">
        <f t="shared" si="1"/>
        <v>0.37931034482758619</v>
      </c>
      <c r="T18" s="175">
        <f t="shared" si="2"/>
        <v>0.35632183908045978</v>
      </c>
      <c r="U18" s="175">
        <f t="shared" si="3"/>
        <v>0.40963855421686746</v>
      </c>
    </row>
    <row r="19" spans="1:21" ht="13.8" thickBot="1">
      <c r="A19" s="176" t="s">
        <v>413</v>
      </c>
      <c r="B19" s="174">
        <v>1</v>
      </c>
      <c r="C19" s="174">
        <f t="shared" si="4"/>
        <v>1</v>
      </c>
      <c r="D19" s="174">
        <v>1</v>
      </c>
      <c r="E19" s="174"/>
      <c r="F19" s="174"/>
      <c r="G19" s="174"/>
      <c r="H19" s="174"/>
      <c r="I19" s="174"/>
      <c r="J19" s="174"/>
      <c r="K19" s="174"/>
      <c r="L19" s="174"/>
      <c r="M19" s="174"/>
      <c r="N19" s="176"/>
      <c r="O19" s="176"/>
      <c r="P19" s="176"/>
      <c r="Q19" s="176"/>
      <c r="R19" s="175">
        <f t="shared" si="0"/>
        <v>0</v>
      </c>
      <c r="S19" s="175">
        <f t="shared" si="1"/>
        <v>0</v>
      </c>
      <c r="T19" s="175">
        <f t="shared" si="2"/>
        <v>0</v>
      </c>
      <c r="U19" s="175">
        <f t="shared" si="3"/>
        <v>0</v>
      </c>
    </row>
    <row r="20" spans="1:21" ht="13.8" thickBot="1">
      <c r="A20" s="176" t="s">
        <v>414</v>
      </c>
      <c r="B20" s="176">
        <v>13</v>
      </c>
      <c r="C20" s="174">
        <f t="shared" si="4"/>
        <v>32</v>
      </c>
      <c r="D20" s="176">
        <v>30</v>
      </c>
      <c r="E20" s="176"/>
      <c r="F20" s="176">
        <v>4</v>
      </c>
      <c r="G20" s="176"/>
      <c r="H20" s="176"/>
      <c r="I20" s="176"/>
      <c r="J20" s="176">
        <v>5</v>
      </c>
      <c r="K20" s="176"/>
      <c r="L20" s="176"/>
      <c r="M20" s="176">
        <v>11</v>
      </c>
      <c r="N20" s="176">
        <v>1</v>
      </c>
      <c r="O20" s="176">
        <v>1</v>
      </c>
      <c r="P20" s="176"/>
      <c r="Q20" s="176"/>
      <c r="R20" s="175">
        <f t="shared" si="0"/>
        <v>0.13333333333333333</v>
      </c>
      <c r="S20" s="175">
        <f t="shared" si="1"/>
        <v>0.1875</v>
      </c>
      <c r="T20" s="175">
        <f t="shared" si="2"/>
        <v>0.1875</v>
      </c>
      <c r="U20" s="175">
        <f t="shared" si="3"/>
        <v>0.13333333333333333</v>
      </c>
    </row>
    <row r="21" spans="1:21" ht="13.8" thickBot="1">
      <c r="A21" s="176" t="s">
        <v>29</v>
      </c>
      <c r="B21" s="176">
        <v>29</v>
      </c>
      <c r="C21" s="174">
        <f t="shared" si="4"/>
        <v>105</v>
      </c>
      <c r="D21" s="176">
        <v>85</v>
      </c>
      <c r="E21" s="176">
        <v>15</v>
      </c>
      <c r="F21" s="176">
        <v>26</v>
      </c>
      <c r="G21" s="176">
        <v>7</v>
      </c>
      <c r="H21" s="176"/>
      <c r="I21" s="176"/>
      <c r="J21" s="176">
        <v>6</v>
      </c>
      <c r="K21" s="176">
        <v>1</v>
      </c>
      <c r="L21" s="176">
        <v>2</v>
      </c>
      <c r="M21" s="176">
        <v>18</v>
      </c>
      <c r="N21" s="176">
        <v>20</v>
      </c>
      <c r="O21" s="176"/>
      <c r="P21" s="176"/>
      <c r="Q21" s="176"/>
      <c r="R21" s="175">
        <f t="shared" si="0"/>
        <v>0.30588235294117649</v>
      </c>
      <c r="S21" s="175">
        <f t="shared" si="1"/>
        <v>0.43809523809523809</v>
      </c>
      <c r="T21" s="175">
        <f t="shared" si="2"/>
        <v>0.43809523809523809</v>
      </c>
      <c r="U21" s="175">
        <f t="shared" si="3"/>
        <v>0.38823529411764707</v>
      </c>
    </row>
    <row r="22" spans="1:21" ht="13.8" thickBot="1">
      <c r="A22" s="176" t="s">
        <v>415</v>
      </c>
      <c r="B22" s="176">
        <v>31</v>
      </c>
      <c r="C22" s="174">
        <f t="shared" si="4"/>
        <v>104</v>
      </c>
      <c r="D22" s="174">
        <v>92</v>
      </c>
      <c r="E22" s="174">
        <v>14</v>
      </c>
      <c r="F22" s="174">
        <v>22</v>
      </c>
      <c r="G22" s="174">
        <v>3</v>
      </c>
      <c r="H22" s="174">
        <v>1</v>
      </c>
      <c r="I22" s="174"/>
      <c r="J22" s="174">
        <v>9</v>
      </c>
      <c r="K22" s="174"/>
      <c r="L22" s="174"/>
      <c r="M22" s="174">
        <v>14</v>
      </c>
      <c r="N22" s="174">
        <v>7</v>
      </c>
      <c r="O22" s="176">
        <v>1</v>
      </c>
      <c r="P22" s="176">
        <v>4</v>
      </c>
      <c r="Q22" s="176">
        <v>3</v>
      </c>
      <c r="R22" s="175">
        <f t="shared" si="0"/>
        <v>0.2391304347826087</v>
      </c>
      <c r="S22" s="175">
        <f t="shared" si="1"/>
        <v>0.33</v>
      </c>
      <c r="T22" s="175">
        <f t="shared" si="2"/>
        <v>0.3</v>
      </c>
      <c r="U22" s="175">
        <f t="shared" si="3"/>
        <v>0.29347826086956524</v>
      </c>
    </row>
    <row r="23" spans="1:21" ht="13.8" thickBot="1">
      <c r="A23" s="176" t="s">
        <v>28</v>
      </c>
      <c r="B23" s="176">
        <v>3</v>
      </c>
      <c r="C23" s="174">
        <f t="shared" si="4"/>
        <v>9</v>
      </c>
      <c r="D23" s="176">
        <v>9</v>
      </c>
      <c r="E23" s="176"/>
      <c r="F23" s="176">
        <v>5</v>
      </c>
      <c r="G23" s="176"/>
      <c r="H23" s="176"/>
      <c r="I23" s="176"/>
      <c r="J23" s="176">
        <v>1</v>
      </c>
      <c r="K23" s="176"/>
      <c r="L23" s="176"/>
      <c r="M23" s="176">
        <v>1</v>
      </c>
      <c r="N23" s="176"/>
      <c r="O23" s="176"/>
      <c r="P23" s="176"/>
      <c r="Q23" s="176"/>
      <c r="R23" s="175">
        <f t="shared" si="0"/>
        <v>0.55555555555555558</v>
      </c>
      <c r="S23" s="175">
        <f t="shared" si="1"/>
        <v>0.55555555555555558</v>
      </c>
      <c r="T23" s="175">
        <f t="shared" si="2"/>
        <v>0.55555555555555558</v>
      </c>
      <c r="U23" s="175">
        <f t="shared" si="3"/>
        <v>0.55555555555555558</v>
      </c>
    </row>
    <row r="24" spans="1:21" ht="13.8" thickBot="1">
      <c r="A24" s="177" t="s">
        <v>170</v>
      </c>
      <c r="B24" s="176">
        <v>2</v>
      </c>
      <c r="C24" s="174">
        <f t="shared" si="4"/>
        <v>3</v>
      </c>
      <c r="D24" s="176">
        <v>3</v>
      </c>
      <c r="E24" s="176"/>
      <c r="F24" s="176"/>
      <c r="G24" s="176"/>
      <c r="H24" s="176"/>
      <c r="I24" s="176"/>
      <c r="J24" s="176"/>
      <c r="K24" s="176"/>
      <c r="L24" s="176"/>
      <c r="M24" s="176">
        <v>2</v>
      </c>
      <c r="N24" s="176"/>
      <c r="O24" s="176"/>
      <c r="P24" s="176"/>
      <c r="Q24" s="176"/>
      <c r="R24" s="175">
        <f t="shared" si="0"/>
        <v>0</v>
      </c>
      <c r="S24" s="175">
        <f t="shared" si="1"/>
        <v>0</v>
      </c>
      <c r="T24" s="175">
        <f t="shared" si="2"/>
        <v>0</v>
      </c>
      <c r="U24" s="175">
        <f t="shared" si="3"/>
        <v>0</v>
      </c>
    </row>
    <row r="25" spans="1:21" ht="13.8" thickBot="1">
      <c r="A25" s="176" t="s">
        <v>152</v>
      </c>
      <c r="B25" s="174">
        <v>9</v>
      </c>
      <c r="C25" s="174">
        <f t="shared" si="4"/>
        <v>27</v>
      </c>
      <c r="D25" s="174">
        <v>22</v>
      </c>
      <c r="E25" s="174">
        <v>5</v>
      </c>
      <c r="F25" s="174">
        <v>4</v>
      </c>
      <c r="G25" s="174"/>
      <c r="H25" s="174"/>
      <c r="I25" s="174"/>
      <c r="J25" s="174"/>
      <c r="K25" s="174">
        <v>2</v>
      </c>
      <c r="L25" s="174">
        <v>2</v>
      </c>
      <c r="M25" s="174">
        <v>5</v>
      </c>
      <c r="N25" s="174">
        <v>2</v>
      </c>
      <c r="O25" s="174">
        <v>3</v>
      </c>
      <c r="P25" s="174"/>
      <c r="Q25" s="174"/>
      <c r="R25" s="175">
        <f t="shared" si="0"/>
        <v>0.18181818181818182</v>
      </c>
      <c r="S25" s="175">
        <f t="shared" si="1"/>
        <v>0.33333333333333331</v>
      </c>
      <c r="T25" s="175">
        <f t="shared" si="2"/>
        <v>0.33333333333333331</v>
      </c>
      <c r="U25" s="175">
        <f t="shared" si="3"/>
        <v>0.18181818181818182</v>
      </c>
    </row>
    <row r="26" spans="1:21" ht="13.8" thickBot="1">
      <c r="A26" s="176" t="s">
        <v>416</v>
      </c>
      <c r="B26" s="176">
        <v>6</v>
      </c>
      <c r="C26" s="174">
        <f t="shared" si="4"/>
        <v>10</v>
      </c>
      <c r="D26" s="176">
        <v>9</v>
      </c>
      <c r="E26" s="176">
        <v>2</v>
      </c>
      <c r="F26" s="176">
        <v>1</v>
      </c>
      <c r="G26" s="176"/>
      <c r="H26" s="176"/>
      <c r="I26" s="176"/>
      <c r="J26" s="176"/>
      <c r="K26" s="176">
        <v>1</v>
      </c>
      <c r="L26" s="176">
        <v>1</v>
      </c>
      <c r="M26" s="176">
        <v>4</v>
      </c>
      <c r="N26" s="176">
        <v>1</v>
      </c>
      <c r="O26" s="176"/>
      <c r="P26" s="176"/>
      <c r="Q26" s="176"/>
      <c r="R26" s="175">
        <f t="shared" si="0"/>
        <v>0.1111111111111111</v>
      </c>
      <c r="S26" s="175">
        <f t="shared" si="1"/>
        <v>0.2</v>
      </c>
      <c r="T26" s="175">
        <f t="shared" si="2"/>
        <v>0.2</v>
      </c>
      <c r="U26" s="175">
        <f t="shared" si="3"/>
        <v>0.1111111111111111</v>
      </c>
    </row>
    <row r="27" spans="1:21" ht="13.8" thickBot="1">
      <c r="A27" s="177" t="s">
        <v>417</v>
      </c>
      <c r="B27" s="174">
        <v>1</v>
      </c>
      <c r="C27" s="174">
        <f t="shared" si="4"/>
        <v>1</v>
      </c>
      <c r="D27" s="174">
        <v>1</v>
      </c>
      <c r="E27" s="174"/>
      <c r="F27" s="174"/>
      <c r="G27" s="174"/>
      <c r="H27" s="174"/>
      <c r="I27" s="174"/>
      <c r="J27" s="174"/>
      <c r="K27" s="174"/>
      <c r="L27" s="174"/>
      <c r="M27" s="174">
        <v>1</v>
      </c>
      <c r="N27" s="176"/>
      <c r="O27" s="176"/>
      <c r="P27" s="176"/>
      <c r="Q27" s="176"/>
      <c r="R27" s="175">
        <f t="shared" si="0"/>
        <v>0</v>
      </c>
      <c r="S27" s="175">
        <f t="shared" si="1"/>
        <v>0</v>
      </c>
      <c r="T27" s="175">
        <f t="shared" si="2"/>
        <v>0</v>
      </c>
      <c r="U27" s="175">
        <f t="shared" si="3"/>
        <v>0</v>
      </c>
    </row>
    <row r="28" spans="1:21" ht="13.8" thickBot="1">
      <c r="A28" s="176" t="s">
        <v>186</v>
      </c>
      <c r="B28" s="176">
        <v>13</v>
      </c>
      <c r="C28" s="174">
        <f t="shared" si="4"/>
        <v>33</v>
      </c>
      <c r="D28" s="176">
        <v>29</v>
      </c>
      <c r="E28" s="176">
        <v>2</v>
      </c>
      <c r="F28" s="176">
        <v>9</v>
      </c>
      <c r="G28" s="176">
        <v>1</v>
      </c>
      <c r="H28" s="176"/>
      <c r="I28" s="176"/>
      <c r="J28" s="176">
        <v>4</v>
      </c>
      <c r="K28" s="176"/>
      <c r="L28" s="176"/>
      <c r="M28" s="176">
        <v>5</v>
      </c>
      <c r="N28" s="176">
        <v>3</v>
      </c>
      <c r="O28" s="176"/>
      <c r="P28" s="176">
        <v>1</v>
      </c>
      <c r="Q28" s="176"/>
      <c r="R28" s="175">
        <f t="shared" si="0"/>
        <v>0.31034482758620691</v>
      </c>
      <c r="S28" s="175">
        <f t="shared" si="1"/>
        <v>0.375</v>
      </c>
      <c r="T28" s="175">
        <f t="shared" si="2"/>
        <v>0.375</v>
      </c>
      <c r="U28" s="175">
        <f t="shared" si="3"/>
        <v>0.34482758620689657</v>
      </c>
    </row>
    <row r="29" spans="1:21" ht="13.8" thickBot="1">
      <c r="A29" s="176" t="s">
        <v>418</v>
      </c>
      <c r="B29" s="176">
        <v>1</v>
      </c>
      <c r="C29" s="174">
        <f t="shared" si="4"/>
        <v>1</v>
      </c>
      <c r="D29" s="176">
        <v>1</v>
      </c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5">
        <f t="shared" si="0"/>
        <v>0</v>
      </c>
      <c r="S29" s="175">
        <f t="shared" si="1"/>
        <v>0</v>
      </c>
      <c r="T29" s="175">
        <f t="shared" si="2"/>
        <v>0</v>
      </c>
      <c r="U29" s="175">
        <f t="shared" si="3"/>
        <v>0</v>
      </c>
    </row>
    <row r="30" spans="1:21" ht="13.8" thickBot="1">
      <c r="A30" s="176" t="s">
        <v>419</v>
      </c>
      <c r="B30" s="176">
        <v>25</v>
      </c>
      <c r="C30" s="174">
        <f t="shared" si="4"/>
        <v>76</v>
      </c>
      <c r="D30" s="176">
        <v>66</v>
      </c>
      <c r="E30" s="176">
        <v>5</v>
      </c>
      <c r="F30" s="176">
        <v>20</v>
      </c>
      <c r="G30" s="176">
        <v>2</v>
      </c>
      <c r="H30" s="176"/>
      <c r="I30" s="176"/>
      <c r="J30" s="176">
        <v>11</v>
      </c>
      <c r="K30" s="176"/>
      <c r="L30" s="176"/>
      <c r="M30" s="176">
        <v>9</v>
      </c>
      <c r="N30" s="176">
        <v>5</v>
      </c>
      <c r="O30" s="176">
        <v>4</v>
      </c>
      <c r="P30" s="176">
        <v>1</v>
      </c>
      <c r="Q30" s="176">
        <v>1</v>
      </c>
      <c r="R30" s="175">
        <f t="shared" si="0"/>
        <v>0.30303030303030304</v>
      </c>
      <c r="S30" s="175">
        <f t="shared" si="1"/>
        <v>0.4</v>
      </c>
      <c r="T30" s="175">
        <f t="shared" si="2"/>
        <v>0.38666666666666666</v>
      </c>
      <c r="U30" s="175">
        <f t="shared" si="3"/>
        <v>0.33333333333333331</v>
      </c>
    </row>
    <row r="31" spans="1:21" ht="13.8" thickBot="1">
      <c r="A31" s="177" t="s">
        <v>420</v>
      </c>
      <c r="B31" s="176">
        <v>3</v>
      </c>
      <c r="C31" s="174">
        <f t="shared" si="4"/>
        <v>10</v>
      </c>
      <c r="D31" s="176">
        <v>8</v>
      </c>
      <c r="E31" s="176">
        <v>1</v>
      </c>
      <c r="F31" s="176">
        <v>4</v>
      </c>
      <c r="G31" s="176"/>
      <c r="H31" s="176"/>
      <c r="I31" s="176"/>
      <c r="J31" s="176"/>
      <c r="K31" s="176"/>
      <c r="L31" s="176"/>
      <c r="M31" s="176">
        <v>2</v>
      </c>
      <c r="N31" s="176">
        <v>1</v>
      </c>
      <c r="O31" s="176">
        <v>1</v>
      </c>
      <c r="P31" s="176"/>
      <c r="Q31" s="176"/>
      <c r="R31" s="175">
        <f t="shared" si="0"/>
        <v>0.5</v>
      </c>
      <c r="S31" s="175">
        <f t="shared" si="1"/>
        <v>0.6</v>
      </c>
      <c r="T31" s="175">
        <f t="shared" si="2"/>
        <v>0.6</v>
      </c>
      <c r="U31" s="175">
        <f t="shared" si="3"/>
        <v>0.5</v>
      </c>
    </row>
    <row r="32" spans="1:21" ht="13.8" thickBot="1">
      <c r="A32" s="176" t="s">
        <v>421</v>
      </c>
      <c r="B32" s="176">
        <v>26</v>
      </c>
      <c r="C32" s="174">
        <f t="shared" si="4"/>
        <v>74</v>
      </c>
      <c r="D32" s="176">
        <v>59</v>
      </c>
      <c r="E32" s="176">
        <v>18</v>
      </c>
      <c r="F32" s="176">
        <v>14</v>
      </c>
      <c r="G32" s="176">
        <v>2</v>
      </c>
      <c r="H32" s="176"/>
      <c r="I32" s="176"/>
      <c r="J32" s="176">
        <v>3</v>
      </c>
      <c r="K32" s="176">
        <v>1</v>
      </c>
      <c r="L32" s="176">
        <v>1</v>
      </c>
      <c r="M32" s="176">
        <v>11</v>
      </c>
      <c r="N32" s="176">
        <v>12</v>
      </c>
      <c r="O32" s="176">
        <v>2</v>
      </c>
      <c r="P32" s="176">
        <v>1</v>
      </c>
      <c r="Q32" s="176">
        <v>1</v>
      </c>
      <c r="R32" s="175">
        <f t="shared" si="0"/>
        <v>0.23728813559322035</v>
      </c>
      <c r="S32" s="175">
        <f t="shared" si="1"/>
        <v>0.39726027397260272</v>
      </c>
      <c r="T32" s="175">
        <f t="shared" si="2"/>
        <v>0.38356164383561642</v>
      </c>
      <c r="U32" s="175">
        <f t="shared" si="3"/>
        <v>0.2711864406779661</v>
      </c>
    </row>
    <row r="33" spans="1:21" ht="13.8" thickBot="1">
      <c r="A33" s="176" t="s">
        <v>22</v>
      </c>
      <c r="B33" s="176">
        <v>5</v>
      </c>
      <c r="C33" s="174">
        <f t="shared" si="4"/>
        <v>22</v>
      </c>
      <c r="D33" s="176">
        <v>15</v>
      </c>
      <c r="E33" s="176">
        <v>1</v>
      </c>
      <c r="F33" s="176">
        <v>5</v>
      </c>
      <c r="G33" s="176">
        <v>1</v>
      </c>
      <c r="H33" s="176"/>
      <c r="I33" s="176">
        <v>1</v>
      </c>
      <c r="J33" s="176">
        <v>2</v>
      </c>
      <c r="K33" s="176">
        <v>2</v>
      </c>
      <c r="L33" s="176">
        <v>2</v>
      </c>
      <c r="M33" s="176">
        <v>5</v>
      </c>
      <c r="N33" s="176">
        <v>5</v>
      </c>
      <c r="O33" s="176">
        <v>1</v>
      </c>
      <c r="P33" s="176">
        <v>1</v>
      </c>
      <c r="Q33" s="176">
        <v>1</v>
      </c>
      <c r="R33" s="175">
        <f t="shared" si="0"/>
        <v>0.33333333333333331</v>
      </c>
      <c r="S33" s="175">
        <f t="shared" si="1"/>
        <v>0.5714285714285714</v>
      </c>
      <c r="T33" s="175">
        <f t="shared" si="2"/>
        <v>0.52380952380952384</v>
      </c>
      <c r="U33" s="175">
        <f t="shared" si="3"/>
        <v>0.6</v>
      </c>
    </row>
    <row r="34" spans="1:21" ht="13.8" thickBot="1">
      <c r="A34" s="176" t="s">
        <v>422</v>
      </c>
      <c r="B34" s="176">
        <v>4</v>
      </c>
      <c r="C34" s="174">
        <f t="shared" si="4"/>
        <v>6</v>
      </c>
      <c r="D34" s="176">
        <v>6</v>
      </c>
      <c r="E34" s="176"/>
      <c r="F34" s="176">
        <v>1</v>
      </c>
      <c r="G34" s="176"/>
      <c r="H34" s="176"/>
      <c r="I34" s="176"/>
      <c r="J34" s="176"/>
      <c r="K34" s="176"/>
      <c r="L34" s="176"/>
      <c r="M34" s="176">
        <v>3</v>
      </c>
      <c r="N34" s="176"/>
      <c r="O34" s="176"/>
      <c r="P34" s="176"/>
      <c r="Q34" s="176"/>
      <c r="R34" s="175">
        <f t="shared" si="0"/>
        <v>0.16666666666666666</v>
      </c>
      <c r="S34" s="175">
        <f t="shared" si="1"/>
        <v>0.16666666666666666</v>
      </c>
      <c r="T34" s="175">
        <f t="shared" si="2"/>
        <v>0.16666666666666666</v>
      </c>
      <c r="U34" s="175">
        <f t="shared" si="3"/>
        <v>0.16666666666666666</v>
      </c>
    </row>
    <row r="35" spans="1:21" ht="13.8" thickBot="1">
      <c r="A35" s="174" t="s">
        <v>423</v>
      </c>
      <c r="B35" s="176">
        <v>25</v>
      </c>
      <c r="C35" s="174">
        <f t="shared" si="4"/>
        <v>98</v>
      </c>
      <c r="D35" s="174">
        <v>83</v>
      </c>
      <c r="E35" s="174">
        <v>17</v>
      </c>
      <c r="F35" s="174">
        <v>26</v>
      </c>
      <c r="G35" s="174">
        <v>4</v>
      </c>
      <c r="H35" s="174"/>
      <c r="I35" s="174"/>
      <c r="J35" s="174">
        <v>12</v>
      </c>
      <c r="K35" s="174">
        <v>3</v>
      </c>
      <c r="L35" s="174">
        <v>4</v>
      </c>
      <c r="M35" s="174">
        <v>7</v>
      </c>
      <c r="N35" s="174">
        <v>10</v>
      </c>
      <c r="O35" s="174">
        <v>2</v>
      </c>
      <c r="P35" s="174">
        <v>3</v>
      </c>
      <c r="Q35" s="174">
        <v>1</v>
      </c>
      <c r="R35" s="175">
        <f t="shared" si="0"/>
        <v>0.31325301204819278</v>
      </c>
      <c r="S35" s="175">
        <f t="shared" si="1"/>
        <v>0.41052631578947368</v>
      </c>
      <c r="T35" s="175">
        <f t="shared" si="2"/>
        <v>0.4</v>
      </c>
      <c r="U35" s="175">
        <f t="shared" si="3"/>
        <v>0.36144578313253012</v>
      </c>
    </row>
    <row r="36" spans="1:21" ht="13.8" thickBot="1">
      <c r="A36" s="176" t="s">
        <v>424</v>
      </c>
      <c r="B36" s="176">
        <v>6</v>
      </c>
      <c r="C36" s="174">
        <f t="shared" si="4"/>
        <v>23</v>
      </c>
      <c r="D36" s="176">
        <v>20</v>
      </c>
      <c r="E36" s="176">
        <v>5</v>
      </c>
      <c r="F36" s="176">
        <v>1</v>
      </c>
      <c r="G36" s="176"/>
      <c r="H36" s="176">
        <v>1</v>
      </c>
      <c r="I36" s="176"/>
      <c r="J36" s="176">
        <v>2</v>
      </c>
      <c r="K36" s="176">
        <v>2</v>
      </c>
      <c r="L36" s="176">
        <v>3</v>
      </c>
      <c r="M36" s="176">
        <v>11</v>
      </c>
      <c r="N36" s="176">
        <v>2</v>
      </c>
      <c r="O36" s="176"/>
      <c r="P36" s="176">
        <v>1</v>
      </c>
      <c r="Q36" s="176">
        <v>1</v>
      </c>
      <c r="R36" s="175">
        <f t="shared" si="0"/>
        <v>0.05</v>
      </c>
      <c r="S36" s="175">
        <f t="shared" si="1"/>
        <v>0.18181818181818182</v>
      </c>
      <c r="T36" s="175">
        <f t="shared" si="2"/>
        <v>0.13636363636363635</v>
      </c>
      <c r="U36" s="175">
        <f t="shared" si="3"/>
        <v>0.15</v>
      </c>
    </row>
    <row r="37" spans="1:21" ht="13.8" thickBot="1">
      <c r="A37" s="176" t="s">
        <v>425</v>
      </c>
      <c r="B37" s="174">
        <v>1</v>
      </c>
      <c r="C37" s="174">
        <f t="shared" si="4"/>
        <v>2</v>
      </c>
      <c r="D37" s="174">
        <v>2</v>
      </c>
      <c r="E37" s="174"/>
      <c r="F37" s="174">
        <v>1</v>
      </c>
      <c r="G37" s="174"/>
      <c r="H37" s="174"/>
      <c r="I37" s="174">
        <v>1</v>
      </c>
      <c r="J37" s="174">
        <v>1</v>
      </c>
      <c r="K37" s="174"/>
      <c r="L37" s="174"/>
      <c r="M37" s="174">
        <v>1</v>
      </c>
      <c r="N37" s="176"/>
      <c r="O37" s="176"/>
      <c r="P37" s="176"/>
      <c r="Q37" s="176"/>
      <c r="R37" s="175">
        <f t="shared" si="0"/>
        <v>0.5</v>
      </c>
      <c r="S37" s="175">
        <f t="shared" si="1"/>
        <v>0.5</v>
      </c>
      <c r="T37" s="175">
        <f t="shared" si="2"/>
        <v>0.5</v>
      </c>
      <c r="U37" s="175">
        <f t="shared" si="3"/>
        <v>2</v>
      </c>
    </row>
    <row r="38" spans="1:21" ht="13.8" thickBot="1">
      <c r="A38" s="178" t="s">
        <v>426</v>
      </c>
      <c r="B38" s="178"/>
      <c r="C38" s="179">
        <f t="shared" ref="C38:Q38" si="5">SUM(C8:C37)</f>
        <v>1176</v>
      </c>
      <c r="D38" s="179">
        <f t="shared" si="5"/>
        <v>1006</v>
      </c>
      <c r="E38" s="179">
        <f t="shared" si="5"/>
        <v>151</v>
      </c>
      <c r="F38" s="179">
        <f t="shared" si="5"/>
        <v>281</v>
      </c>
      <c r="G38" s="179">
        <f t="shared" si="5"/>
        <v>35</v>
      </c>
      <c r="H38" s="179">
        <f t="shared" si="5"/>
        <v>8</v>
      </c>
      <c r="I38" s="179">
        <f t="shared" si="5"/>
        <v>4</v>
      </c>
      <c r="J38" s="179">
        <f t="shared" si="5"/>
        <v>126</v>
      </c>
      <c r="K38" s="179">
        <f t="shared" si="5"/>
        <v>20</v>
      </c>
      <c r="L38" s="179">
        <f t="shared" si="5"/>
        <v>25</v>
      </c>
      <c r="M38" s="179">
        <f t="shared" si="5"/>
        <v>172</v>
      </c>
      <c r="N38" s="179">
        <f t="shared" si="5"/>
        <v>115</v>
      </c>
      <c r="O38" s="179">
        <f t="shared" si="5"/>
        <v>29</v>
      </c>
      <c r="P38" s="179">
        <f t="shared" si="5"/>
        <v>26</v>
      </c>
      <c r="Q38" s="179">
        <f t="shared" si="5"/>
        <v>24</v>
      </c>
      <c r="R38" s="175">
        <f t="shared" si="0"/>
        <v>0.27932405566600399</v>
      </c>
      <c r="S38" s="175">
        <f t="shared" si="1"/>
        <v>0.39043478260869563</v>
      </c>
      <c r="T38" s="175">
        <f t="shared" si="2"/>
        <v>0.36956521739130432</v>
      </c>
      <c r="U38" s="175">
        <f t="shared" si="3"/>
        <v>0.34194831013916499</v>
      </c>
    </row>
    <row r="40" spans="1:21" ht="13.8" thickBot="1"/>
    <row r="41" spans="1:21" ht="23.4" thickBot="1">
      <c r="A41" s="302" t="s">
        <v>427</v>
      </c>
      <c r="B41" s="302"/>
      <c r="C41" s="302"/>
      <c r="D41" s="302"/>
      <c r="E41" s="302"/>
    </row>
    <row r="42" spans="1:21" ht="13.8" thickBot="1">
      <c r="A42" s="178" t="s">
        <v>0</v>
      </c>
      <c r="B42" s="178" t="s">
        <v>428</v>
      </c>
      <c r="C42" s="178" t="s">
        <v>429</v>
      </c>
      <c r="D42" s="178" t="s">
        <v>86</v>
      </c>
      <c r="E42" s="178" t="s">
        <v>430</v>
      </c>
    </row>
    <row r="43" spans="1:21" ht="13.8" thickBot="1">
      <c r="A43" s="174" t="s">
        <v>423</v>
      </c>
      <c r="B43" s="174">
        <v>33</v>
      </c>
      <c r="C43" s="174">
        <v>56</v>
      </c>
      <c r="D43" s="174">
        <v>11</v>
      </c>
      <c r="E43" s="175">
        <f t="shared" ref="E43:E73" si="6">(B43+C43)/(B43+C43+D43)</f>
        <v>0.89</v>
      </c>
    </row>
    <row r="44" spans="1:21" ht="13.8" thickBot="1">
      <c r="A44" s="176" t="s">
        <v>414</v>
      </c>
      <c r="B44" s="174">
        <v>12</v>
      </c>
      <c r="C44" s="174">
        <v>14</v>
      </c>
      <c r="D44" s="174">
        <v>7</v>
      </c>
      <c r="E44" s="175">
        <f t="shared" si="6"/>
        <v>0.78787878787878785</v>
      </c>
    </row>
    <row r="45" spans="1:21" ht="13.8" thickBot="1">
      <c r="A45" s="176" t="s">
        <v>29</v>
      </c>
      <c r="B45" s="174">
        <v>14</v>
      </c>
      <c r="C45" s="174">
        <v>4</v>
      </c>
      <c r="D45" s="174">
        <v>2</v>
      </c>
      <c r="E45" s="175">
        <f t="shared" si="6"/>
        <v>0.9</v>
      </c>
    </row>
    <row r="46" spans="1:21" ht="13.8" thickBot="1">
      <c r="A46" s="176" t="s">
        <v>416</v>
      </c>
      <c r="B46" s="174">
        <v>3</v>
      </c>
      <c r="C46" s="174"/>
      <c r="D46" s="174"/>
      <c r="E46" s="175">
        <f t="shared" si="6"/>
        <v>1</v>
      </c>
    </row>
    <row r="47" spans="1:21" ht="13.8" thickBot="1">
      <c r="A47" s="176" t="s">
        <v>22</v>
      </c>
      <c r="B47" s="174">
        <v>6</v>
      </c>
      <c r="C47" s="174"/>
      <c r="D47" s="174"/>
      <c r="E47" s="175">
        <f t="shared" si="6"/>
        <v>1</v>
      </c>
    </row>
    <row r="48" spans="1:21" ht="13.8" thickBot="1">
      <c r="A48" s="176" t="s">
        <v>409</v>
      </c>
      <c r="B48" s="174">
        <v>130</v>
      </c>
      <c r="C48" s="174">
        <v>5</v>
      </c>
      <c r="D48" s="174">
        <v>8</v>
      </c>
      <c r="E48" s="175">
        <f t="shared" si="6"/>
        <v>0.94405594405594406</v>
      </c>
    </row>
    <row r="49" spans="1:5" ht="13.8" thickBot="1">
      <c r="A49" s="174" t="s">
        <v>412</v>
      </c>
      <c r="B49" s="174">
        <v>41</v>
      </c>
      <c r="C49" s="174">
        <v>14</v>
      </c>
      <c r="D49" s="174">
        <v>4</v>
      </c>
      <c r="E49" s="175">
        <f t="shared" si="6"/>
        <v>0.93220338983050843</v>
      </c>
    </row>
    <row r="50" spans="1:5" ht="13.8" thickBot="1">
      <c r="A50" s="176" t="s">
        <v>415</v>
      </c>
      <c r="B50" s="174">
        <v>61</v>
      </c>
      <c r="C50" s="174">
        <v>35</v>
      </c>
      <c r="D50" s="174">
        <v>4</v>
      </c>
      <c r="E50" s="175">
        <f t="shared" si="6"/>
        <v>0.96</v>
      </c>
    </row>
    <row r="51" spans="1:5" ht="13.8" thickBot="1">
      <c r="A51" s="176" t="s">
        <v>408</v>
      </c>
      <c r="B51" s="174">
        <v>58</v>
      </c>
      <c r="C51" s="174">
        <v>21</v>
      </c>
      <c r="D51" s="174">
        <v>5</v>
      </c>
      <c r="E51" s="175">
        <f t="shared" si="6"/>
        <v>0.94047619047619047</v>
      </c>
    </row>
    <row r="52" spans="1:5" ht="13.8" thickBot="1">
      <c r="A52" s="176" t="s">
        <v>35</v>
      </c>
      <c r="B52" s="174">
        <v>22</v>
      </c>
      <c r="C52" s="174">
        <v>2</v>
      </c>
      <c r="D52" s="174">
        <v>2</v>
      </c>
      <c r="E52" s="175">
        <f t="shared" si="6"/>
        <v>0.92307692307692313</v>
      </c>
    </row>
    <row r="53" spans="1:5" ht="13.8" thickBot="1">
      <c r="A53" s="174" t="s">
        <v>407</v>
      </c>
      <c r="B53" s="174">
        <v>126</v>
      </c>
      <c r="C53" s="174">
        <v>15</v>
      </c>
      <c r="D53" s="174">
        <v>4</v>
      </c>
      <c r="E53" s="175">
        <f t="shared" si="6"/>
        <v>0.97241379310344822</v>
      </c>
    </row>
    <row r="54" spans="1:5" ht="13.8" thickBot="1">
      <c r="A54" s="176" t="s">
        <v>421</v>
      </c>
      <c r="B54" s="174">
        <v>21</v>
      </c>
      <c r="C54" s="174">
        <v>1</v>
      </c>
      <c r="D54" s="174">
        <v>1</v>
      </c>
      <c r="E54" s="175">
        <f t="shared" si="6"/>
        <v>0.95652173913043481</v>
      </c>
    </row>
    <row r="55" spans="1:5" ht="13.8" thickBot="1">
      <c r="A55" s="174" t="s">
        <v>410</v>
      </c>
      <c r="B55" s="174">
        <v>34</v>
      </c>
      <c r="C55" s="174">
        <v>55</v>
      </c>
      <c r="D55" s="174">
        <v>11</v>
      </c>
      <c r="E55" s="175">
        <f t="shared" si="6"/>
        <v>0.89</v>
      </c>
    </row>
    <row r="56" spans="1:5" ht="13.8" thickBot="1">
      <c r="A56" s="176" t="s">
        <v>170</v>
      </c>
      <c r="B56" s="174">
        <v>2</v>
      </c>
      <c r="C56" s="174">
        <v>27</v>
      </c>
      <c r="D56" s="174">
        <v>1</v>
      </c>
      <c r="E56" s="175">
        <f t="shared" si="6"/>
        <v>0.96666666666666667</v>
      </c>
    </row>
    <row r="57" spans="1:5" ht="13.8" thickBot="1">
      <c r="A57" s="176" t="s">
        <v>413</v>
      </c>
      <c r="B57" s="174">
        <v>2</v>
      </c>
      <c r="C57" s="174">
        <v>6</v>
      </c>
      <c r="D57" s="174">
        <v>1</v>
      </c>
      <c r="E57" s="175">
        <f t="shared" si="6"/>
        <v>0.88888888888888884</v>
      </c>
    </row>
    <row r="58" spans="1:5" ht="13.8" thickBot="1">
      <c r="A58" s="176" t="s">
        <v>134</v>
      </c>
      <c r="B58" s="174">
        <v>3</v>
      </c>
      <c r="C58" s="174">
        <v>3</v>
      </c>
      <c r="D58" s="174"/>
      <c r="E58" s="175">
        <f t="shared" si="6"/>
        <v>1</v>
      </c>
    </row>
    <row r="59" spans="1:5" ht="13.8" thickBot="1">
      <c r="A59" s="176" t="s">
        <v>161</v>
      </c>
      <c r="B59" s="174">
        <v>3</v>
      </c>
      <c r="C59" s="174">
        <v>6</v>
      </c>
      <c r="D59" s="174"/>
      <c r="E59" s="175">
        <f t="shared" si="6"/>
        <v>1</v>
      </c>
    </row>
    <row r="60" spans="1:5" ht="13.8" thickBot="1">
      <c r="A60" s="176" t="s">
        <v>152</v>
      </c>
      <c r="B60" s="174">
        <v>4</v>
      </c>
      <c r="C60" s="174"/>
      <c r="D60" s="174"/>
      <c r="E60" s="175">
        <f t="shared" si="6"/>
        <v>1</v>
      </c>
    </row>
    <row r="61" spans="1:5" ht="13.8" thickBot="1">
      <c r="A61" s="176" t="s">
        <v>186</v>
      </c>
      <c r="B61" s="174">
        <v>49</v>
      </c>
      <c r="C61" s="174">
        <v>4</v>
      </c>
      <c r="D61" s="174">
        <v>2</v>
      </c>
      <c r="E61" s="175">
        <f t="shared" si="6"/>
        <v>0.96363636363636362</v>
      </c>
    </row>
    <row r="62" spans="1:5" ht="13.8" thickBot="1">
      <c r="A62" s="176" t="s">
        <v>419</v>
      </c>
      <c r="B62" s="174">
        <v>96</v>
      </c>
      <c r="C62" s="174">
        <v>4</v>
      </c>
      <c r="D62" s="174">
        <v>2</v>
      </c>
      <c r="E62" s="175">
        <f t="shared" si="6"/>
        <v>0.98039215686274506</v>
      </c>
    </row>
    <row r="63" spans="1:5" ht="13.8" thickBot="1">
      <c r="A63" s="176" t="s">
        <v>28</v>
      </c>
      <c r="B63" s="174">
        <v>4</v>
      </c>
      <c r="C63" s="174">
        <v>5</v>
      </c>
      <c r="D63" s="174">
        <v>3</v>
      </c>
      <c r="E63" s="175">
        <f t="shared" si="6"/>
        <v>0.75</v>
      </c>
    </row>
    <row r="64" spans="1:5" ht="13.8" thickBot="1">
      <c r="A64" s="176" t="s">
        <v>418</v>
      </c>
      <c r="B64" s="174">
        <v>1</v>
      </c>
      <c r="C64" s="174"/>
      <c r="D64" s="174"/>
      <c r="E64" s="175">
        <f t="shared" si="6"/>
        <v>1</v>
      </c>
    </row>
    <row r="65" spans="1:19" ht="13.8" thickBot="1">
      <c r="A65" s="176" t="s">
        <v>422</v>
      </c>
      <c r="B65" s="174">
        <v>2</v>
      </c>
      <c r="C65" s="174"/>
      <c r="D65" s="174">
        <v>1</v>
      </c>
      <c r="E65" s="175">
        <f t="shared" si="6"/>
        <v>0.66666666666666663</v>
      </c>
    </row>
    <row r="66" spans="1:19" ht="13.8" thickBot="1">
      <c r="A66" s="176" t="s">
        <v>424</v>
      </c>
      <c r="B66" s="174">
        <v>12</v>
      </c>
      <c r="C66" s="174"/>
      <c r="D66" s="174"/>
      <c r="E66" s="175">
        <f t="shared" si="6"/>
        <v>1</v>
      </c>
    </row>
    <row r="67" spans="1:19" ht="13.8" thickBot="1">
      <c r="A67" s="176" t="s">
        <v>411</v>
      </c>
      <c r="B67" s="174">
        <v>8</v>
      </c>
      <c r="C67" s="174">
        <v>1</v>
      </c>
      <c r="D67" s="174">
        <v>1</v>
      </c>
      <c r="E67" s="175">
        <f t="shared" si="6"/>
        <v>0.9</v>
      </c>
    </row>
    <row r="68" spans="1:19" ht="13.8" thickBot="1">
      <c r="A68" s="176" t="s">
        <v>425</v>
      </c>
      <c r="B68" s="174">
        <v>5</v>
      </c>
      <c r="C68" s="174">
        <v>2</v>
      </c>
      <c r="D68" s="174"/>
      <c r="E68" s="175">
        <f t="shared" si="6"/>
        <v>1</v>
      </c>
    </row>
    <row r="69" spans="1:19" ht="13.8" thickBot="1">
      <c r="A69" s="177" t="s">
        <v>420</v>
      </c>
      <c r="B69" s="174">
        <v>5</v>
      </c>
      <c r="C69" s="174">
        <v>7</v>
      </c>
      <c r="D69" s="174">
        <v>1</v>
      </c>
      <c r="E69" s="175">
        <f t="shared" si="6"/>
        <v>0.92307692307692313</v>
      </c>
    </row>
    <row r="70" spans="1:19" ht="13.8" thickBot="1">
      <c r="A70" s="177" t="s">
        <v>162</v>
      </c>
      <c r="B70" s="174">
        <v>1</v>
      </c>
      <c r="C70" s="174"/>
      <c r="D70" s="174"/>
      <c r="E70" s="175">
        <f t="shared" si="6"/>
        <v>1</v>
      </c>
    </row>
    <row r="71" spans="1:19" ht="13.8" thickBot="1">
      <c r="A71" s="176" t="s">
        <v>417</v>
      </c>
      <c r="B71" s="174"/>
      <c r="C71" s="174">
        <v>2</v>
      </c>
      <c r="D71" s="174"/>
      <c r="E71" s="175">
        <f t="shared" si="6"/>
        <v>1</v>
      </c>
    </row>
    <row r="72" spans="1:19" ht="13.8" thickBot="1">
      <c r="A72" s="176"/>
      <c r="B72" s="174"/>
      <c r="C72" s="174"/>
      <c r="D72" s="174"/>
      <c r="E72" s="175" t="e">
        <f t="shared" si="6"/>
        <v>#DIV/0!</v>
      </c>
    </row>
    <row r="73" spans="1:19" ht="13.8" thickBot="1">
      <c r="A73" s="178" t="s">
        <v>431</v>
      </c>
      <c r="B73" s="179">
        <f>SUM(B43:B72)</f>
        <v>758</v>
      </c>
      <c r="C73" s="179">
        <f>SUM(C43:C69)</f>
        <v>287</v>
      </c>
      <c r="D73" s="179">
        <f>SUM(D43:D69)</f>
        <v>71</v>
      </c>
      <c r="E73" s="175">
        <f t="shared" si="6"/>
        <v>0.93637992831541217</v>
      </c>
    </row>
    <row r="75" spans="1:19" ht="13.8" thickBot="1"/>
    <row r="76" spans="1:19" ht="23.4" thickBot="1">
      <c r="A76" s="303" t="s">
        <v>432</v>
      </c>
      <c r="B76" s="303"/>
      <c r="C76" s="303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</row>
    <row r="77" spans="1:19" ht="21.6" thickBot="1">
      <c r="A77" s="178" t="s">
        <v>0</v>
      </c>
      <c r="B77" s="178" t="s">
        <v>433</v>
      </c>
      <c r="C77" s="178" t="s">
        <v>434</v>
      </c>
      <c r="D77" s="178" t="s">
        <v>435</v>
      </c>
      <c r="E77" s="178" t="s">
        <v>436</v>
      </c>
      <c r="F77" s="180" t="s">
        <v>437</v>
      </c>
      <c r="G77" s="178" t="s">
        <v>3</v>
      </c>
      <c r="H77" s="178" t="s">
        <v>109</v>
      </c>
      <c r="I77" s="178" t="s">
        <v>102</v>
      </c>
      <c r="J77" s="178" t="s">
        <v>16</v>
      </c>
      <c r="K77" s="178" t="s">
        <v>10</v>
      </c>
      <c r="L77" s="178" t="s">
        <v>105</v>
      </c>
      <c r="M77" s="178" t="s">
        <v>11</v>
      </c>
      <c r="N77" s="178" t="s">
        <v>111</v>
      </c>
      <c r="O77" s="178" t="s">
        <v>108</v>
      </c>
      <c r="P77" s="178" t="s">
        <v>438</v>
      </c>
      <c r="Q77" s="178" t="s">
        <v>439</v>
      </c>
      <c r="R77" s="178" t="s">
        <v>106</v>
      </c>
      <c r="S77" s="181" t="s">
        <v>440</v>
      </c>
    </row>
    <row r="78" spans="1:19" ht="13.8" thickBot="1">
      <c r="A78" s="176" t="s">
        <v>170</v>
      </c>
      <c r="B78" s="174">
        <v>13</v>
      </c>
      <c r="C78" s="174">
        <v>12</v>
      </c>
      <c r="D78" s="174">
        <v>1</v>
      </c>
      <c r="E78" s="182">
        <v>71</v>
      </c>
      <c r="F78" s="174">
        <v>319</v>
      </c>
      <c r="G78" s="174">
        <v>63</v>
      </c>
      <c r="H78" s="174">
        <v>39</v>
      </c>
      <c r="I78" s="174">
        <v>25</v>
      </c>
      <c r="J78" s="174">
        <v>78</v>
      </c>
      <c r="K78" s="174">
        <v>40</v>
      </c>
      <c r="L78" s="174">
        <v>6</v>
      </c>
      <c r="M78" s="174">
        <v>4</v>
      </c>
      <c r="N78" s="174"/>
      <c r="O78" s="174">
        <v>5</v>
      </c>
      <c r="P78" s="174">
        <v>5</v>
      </c>
      <c r="Q78" s="174"/>
      <c r="R78" s="183">
        <f t="shared" ref="R78:R93" si="7">IF(E78=0,"NA",(I78/E78)*9)</f>
        <v>3.169014084507042</v>
      </c>
      <c r="S78" s="175">
        <f t="shared" ref="S78:S94" si="8">IF(F78=0,"NA",G78/(F78-K78))</f>
        <v>0.22580645161290322</v>
      </c>
    </row>
    <row r="79" spans="1:19" ht="13.8" thickBot="1">
      <c r="A79" s="176" t="s">
        <v>413</v>
      </c>
      <c r="B79" s="174">
        <v>10</v>
      </c>
      <c r="C79" s="174">
        <v>2</v>
      </c>
      <c r="D79" s="174">
        <v>8</v>
      </c>
      <c r="E79" s="182">
        <v>24</v>
      </c>
      <c r="F79" s="176">
        <v>115</v>
      </c>
      <c r="G79" s="176">
        <v>29</v>
      </c>
      <c r="H79" s="176">
        <v>22</v>
      </c>
      <c r="I79" s="176">
        <v>15</v>
      </c>
      <c r="J79" s="176">
        <v>19</v>
      </c>
      <c r="K79" s="176">
        <v>8</v>
      </c>
      <c r="L79" s="176">
        <v>1</v>
      </c>
      <c r="M79" s="176"/>
      <c r="N79" s="176"/>
      <c r="O79" s="176">
        <v>1</v>
      </c>
      <c r="P79" s="176">
        <v>1</v>
      </c>
      <c r="Q79" s="176">
        <v>3</v>
      </c>
      <c r="R79" s="183">
        <f t="shared" si="7"/>
        <v>5.625</v>
      </c>
      <c r="S79" s="175">
        <f t="shared" si="8"/>
        <v>0.27102803738317754</v>
      </c>
    </row>
    <row r="80" spans="1:19" ht="13.8" thickBot="1">
      <c r="A80" s="176" t="s">
        <v>134</v>
      </c>
      <c r="B80" s="176">
        <v>7</v>
      </c>
      <c r="C80" s="176">
        <v>4</v>
      </c>
      <c r="D80" s="176">
        <v>3</v>
      </c>
      <c r="E80" s="184">
        <v>20</v>
      </c>
      <c r="F80" s="176">
        <v>112</v>
      </c>
      <c r="G80" s="176">
        <v>35</v>
      </c>
      <c r="H80" s="176">
        <v>26</v>
      </c>
      <c r="I80" s="176">
        <v>24</v>
      </c>
      <c r="J80" s="176">
        <v>23</v>
      </c>
      <c r="K80" s="176">
        <v>12</v>
      </c>
      <c r="L80" s="176">
        <v>2</v>
      </c>
      <c r="M80" s="176"/>
      <c r="N80" s="176"/>
      <c r="O80" s="176">
        <v>1</v>
      </c>
      <c r="P80" s="176">
        <v>3</v>
      </c>
      <c r="Q80" s="176"/>
      <c r="R80" s="183">
        <f t="shared" si="7"/>
        <v>10.799999999999999</v>
      </c>
      <c r="S80" s="175">
        <f t="shared" si="8"/>
        <v>0.35</v>
      </c>
    </row>
    <row r="81" spans="1:19" ht="13.8" thickBot="1">
      <c r="A81" s="176" t="s">
        <v>161</v>
      </c>
      <c r="B81" s="176">
        <v>9</v>
      </c>
      <c r="C81" s="176">
        <v>3</v>
      </c>
      <c r="D81" s="176">
        <v>6</v>
      </c>
      <c r="E81" s="184">
        <v>24</v>
      </c>
      <c r="F81" s="176">
        <v>123</v>
      </c>
      <c r="G81" s="176">
        <v>40</v>
      </c>
      <c r="H81" s="176">
        <v>23</v>
      </c>
      <c r="I81" s="176">
        <v>21</v>
      </c>
      <c r="J81" s="176">
        <v>16</v>
      </c>
      <c r="K81" s="176">
        <v>6</v>
      </c>
      <c r="L81" s="176">
        <v>1</v>
      </c>
      <c r="M81" s="176">
        <v>1</v>
      </c>
      <c r="N81" s="176"/>
      <c r="O81" s="176">
        <v>2</v>
      </c>
      <c r="P81" s="176">
        <v>3</v>
      </c>
      <c r="Q81" s="176"/>
      <c r="R81" s="183">
        <f t="shared" si="7"/>
        <v>7.875</v>
      </c>
      <c r="S81" s="175">
        <f t="shared" si="8"/>
        <v>0.34188034188034189</v>
      </c>
    </row>
    <row r="82" spans="1:19" ht="13.8" thickBot="1">
      <c r="A82" s="176" t="s">
        <v>29</v>
      </c>
      <c r="B82" s="176">
        <v>9</v>
      </c>
      <c r="C82" s="176">
        <v>8</v>
      </c>
      <c r="D82" s="176">
        <v>1</v>
      </c>
      <c r="E82" s="184">
        <v>55</v>
      </c>
      <c r="F82" s="176">
        <v>244</v>
      </c>
      <c r="G82" s="176">
        <v>45</v>
      </c>
      <c r="H82" s="176">
        <v>28</v>
      </c>
      <c r="I82" s="176">
        <v>19</v>
      </c>
      <c r="J82" s="176">
        <v>69</v>
      </c>
      <c r="K82" s="176">
        <v>22</v>
      </c>
      <c r="L82" s="176">
        <v>3</v>
      </c>
      <c r="M82" s="176">
        <v>3</v>
      </c>
      <c r="N82" s="176"/>
      <c r="O82" s="176">
        <v>3</v>
      </c>
      <c r="P82" s="176">
        <v>4</v>
      </c>
      <c r="Q82" s="176"/>
      <c r="R82" s="183">
        <f t="shared" si="7"/>
        <v>3.1090909090909093</v>
      </c>
      <c r="S82" s="175">
        <f t="shared" si="8"/>
        <v>0.20270270270270271</v>
      </c>
    </row>
    <row r="83" spans="1:19" ht="13.8" thickBot="1">
      <c r="A83" s="176" t="s">
        <v>416</v>
      </c>
      <c r="B83" s="176">
        <v>5</v>
      </c>
      <c r="C83" s="176">
        <v>2</v>
      </c>
      <c r="D83" s="176">
        <v>3</v>
      </c>
      <c r="E83" s="184">
        <v>10</v>
      </c>
      <c r="F83" s="176">
        <v>53</v>
      </c>
      <c r="G83" s="176">
        <v>9</v>
      </c>
      <c r="H83" s="176">
        <v>8</v>
      </c>
      <c r="I83" s="176">
        <v>7</v>
      </c>
      <c r="J83" s="176">
        <v>13</v>
      </c>
      <c r="K83" s="176">
        <v>13</v>
      </c>
      <c r="L83" s="176">
        <v>1</v>
      </c>
      <c r="M83" s="176"/>
      <c r="N83" s="176"/>
      <c r="O83" s="176">
        <v>1</v>
      </c>
      <c r="P83" s="176">
        <v>1</v>
      </c>
      <c r="Q83" s="176">
        <v>1</v>
      </c>
      <c r="R83" s="183">
        <f t="shared" si="7"/>
        <v>6.3</v>
      </c>
      <c r="S83" s="175">
        <f t="shared" si="8"/>
        <v>0.22500000000000001</v>
      </c>
    </row>
    <row r="84" spans="1:19" ht="13.8" thickBot="1">
      <c r="A84" s="176" t="s">
        <v>414</v>
      </c>
      <c r="B84" s="174">
        <v>6</v>
      </c>
      <c r="C84" s="174"/>
      <c r="D84" s="174">
        <v>6</v>
      </c>
      <c r="E84" s="182">
        <v>14</v>
      </c>
      <c r="F84" s="174">
        <v>63</v>
      </c>
      <c r="G84" s="174">
        <v>7</v>
      </c>
      <c r="H84" s="174">
        <v>7</v>
      </c>
      <c r="I84" s="174">
        <v>5</v>
      </c>
      <c r="J84" s="174">
        <v>11</v>
      </c>
      <c r="K84" s="174">
        <v>9</v>
      </c>
      <c r="L84" s="174"/>
      <c r="M84" s="174"/>
      <c r="N84" s="174"/>
      <c r="O84" s="174">
        <v>1</v>
      </c>
      <c r="P84" s="174">
        <v>1</v>
      </c>
      <c r="Q84" s="174">
        <v>1</v>
      </c>
      <c r="R84" s="183">
        <f t="shared" si="7"/>
        <v>3.2142857142857144</v>
      </c>
      <c r="S84" s="175">
        <f t="shared" si="8"/>
        <v>0.12962962962962962</v>
      </c>
    </row>
    <row r="85" spans="1:19" s="137" customFormat="1" ht="13.8" thickBot="1">
      <c r="A85" s="176" t="s">
        <v>418</v>
      </c>
      <c r="B85" s="176">
        <v>9</v>
      </c>
      <c r="C85" s="176">
        <v>1</v>
      </c>
      <c r="D85" s="176">
        <v>7</v>
      </c>
      <c r="E85" s="184">
        <v>15</v>
      </c>
      <c r="F85" s="176">
        <v>65</v>
      </c>
      <c r="G85" s="176">
        <v>11</v>
      </c>
      <c r="H85" s="176">
        <v>7</v>
      </c>
      <c r="I85" s="176">
        <v>3</v>
      </c>
      <c r="J85" s="176">
        <v>4</v>
      </c>
      <c r="K85" s="176">
        <v>9</v>
      </c>
      <c r="L85" s="176"/>
      <c r="M85" s="176"/>
      <c r="N85" s="176"/>
      <c r="O85" s="176"/>
      <c r="P85" s="176">
        <v>1</v>
      </c>
      <c r="Q85" s="176"/>
      <c r="R85" s="183">
        <f t="shared" si="7"/>
        <v>1.8</v>
      </c>
      <c r="S85" s="175">
        <f t="shared" si="8"/>
        <v>0.19642857142857142</v>
      </c>
    </row>
    <row r="86" spans="1:19" ht="13.8" thickBot="1">
      <c r="A86" s="176" t="s">
        <v>407</v>
      </c>
      <c r="B86" s="174">
        <v>1</v>
      </c>
      <c r="C86" s="174"/>
      <c r="D86" s="174">
        <v>1</v>
      </c>
      <c r="E86" s="182">
        <v>2</v>
      </c>
      <c r="F86" s="174">
        <v>11</v>
      </c>
      <c r="G86" s="174">
        <v>2</v>
      </c>
      <c r="H86" s="174">
        <v>1</v>
      </c>
      <c r="I86" s="174">
        <v>1</v>
      </c>
      <c r="J86" s="174"/>
      <c r="K86" s="174">
        <v>4</v>
      </c>
      <c r="L86" s="174"/>
      <c r="M86" s="174"/>
      <c r="N86" s="174"/>
      <c r="O86" s="174"/>
      <c r="P86" s="174"/>
      <c r="Q86" s="174"/>
      <c r="R86" s="183">
        <f t="shared" si="7"/>
        <v>4.5</v>
      </c>
      <c r="S86" s="175">
        <f t="shared" si="8"/>
        <v>0.2857142857142857</v>
      </c>
    </row>
    <row r="87" spans="1:19" ht="13.8" thickBot="1">
      <c r="A87" s="176" t="s">
        <v>412</v>
      </c>
      <c r="B87" s="176">
        <v>2</v>
      </c>
      <c r="C87" s="176"/>
      <c r="D87" s="176">
        <v>2</v>
      </c>
      <c r="E87" s="184">
        <v>4</v>
      </c>
      <c r="F87" s="176">
        <v>25</v>
      </c>
      <c r="G87" s="176">
        <v>10</v>
      </c>
      <c r="H87" s="176">
        <v>7</v>
      </c>
      <c r="I87" s="176">
        <v>6</v>
      </c>
      <c r="J87" s="176">
        <v>2</v>
      </c>
      <c r="K87" s="176">
        <v>2</v>
      </c>
      <c r="L87" s="176"/>
      <c r="M87" s="176">
        <v>1</v>
      </c>
      <c r="N87" s="176"/>
      <c r="O87" s="176"/>
      <c r="P87" s="176"/>
      <c r="Q87" s="176"/>
      <c r="R87" s="183">
        <f t="shared" si="7"/>
        <v>13.5</v>
      </c>
      <c r="S87" s="175">
        <f t="shared" si="8"/>
        <v>0.43478260869565216</v>
      </c>
    </row>
    <row r="88" spans="1:19" ht="13.8" thickBot="1">
      <c r="A88" s="176" t="s">
        <v>411</v>
      </c>
      <c r="B88" s="176">
        <v>2</v>
      </c>
      <c r="C88" s="176"/>
      <c r="D88" s="176">
        <v>2</v>
      </c>
      <c r="E88" s="184">
        <v>2.33</v>
      </c>
      <c r="F88" s="176">
        <v>14</v>
      </c>
      <c r="G88" s="176">
        <v>3</v>
      </c>
      <c r="H88" s="176">
        <v>1</v>
      </c>
      <c r="I88" s="176">
        <v>1</v>
      </c>
      <c r="J88" s="176">
        <v>1</v>
      </c>
      <c r="K88" s="176">
        <v>5</v>
      </c>
      <c r="L88" s="176">
        <v>1</v>
      </c>
      <c r="M88" s="176"/>
      <c r="N88" s="176"/>
      <c r="O88" s="176"/>
      <c r="P88" s="176"/>
      <c r="Q88" s="176"/>
      <c r="R88" s="183">
        <f t="shared" si="7"/>
        <v>3.8626609442060085</v>
      </c>
      <c r="S88" s="175">
        <f t="shared" si="8"/>
        <v>0.33333333333333331</v>
      </c>
    </row>
    <row r="89" spans="1:19" ht="13.8" thickBot="1">
      <c r="A89" s="176" t="s">
        <v>417</v>
      </c>
      <c r="B89" s="176">
        <v>4</v>
      </c>
      <c r="C89" s="176"/>
      <c r="D89" s="176">
        <v>4</v>
      </c>
      <c r="E89" s="184">
        <v>12</v>
      </c>
      <c r="F89" s="176">
        <v>50</v>
      </c>
      <c r="G89" s="176">
        <v>12</v>
      </c>
      <c r="H89" s="176">
        <v>2</v>
      </c>
      <c r="I89" s="176">
        <v>2</v>
      </c>
      <c r="J89" s="176">
        <v>19</v>
      </c>
      <c r="K89" s="176">
        <v>3</v>
      </c>
      <c r="L89" s="176"/>
      <c r="M89" s="176"/>
      <c r="N89" s="176"/>
      <c r="O89" s="176"/>
      <c r="P89" s="176"/>
      <c r="Q89" s="176"/>
      <c r="R89" s="183">
        <f t="shared" si="7"/>
        <v>1.5</v>
      </c>
      <c r="S89" s="175">
        <f t="shared" si="8"/>
        <v>0.25531914893617019</v>
      </c>
    </row>
    <row r="90" spans="1:19" ht="13.8" thickBot="1">
      <c r="A90" s="176" t="s">
        <v>425</v>
      </c>
      <c r="B90" s="174">
        <v>2</v>
      </c>
      <c r="C90" s="174"/>
      <c r="D90" s="174">
        <v>2</v>
      </c>
      <c r="E90" s="182">
        <v>2</v>
      </c>
      <c r="F90" s="174">
        <v>7</v>
      </c>
      <c r="G90" s="174"/>
      <c r="H90" s="176"/>
      <c r="I90" s="176"/>
      <c r="J90" s="176">
        <v>2</v>
      </c>
      <c r="K90" s="176"/>
      <c r="L90" s="176"/>
      <c r="M90" s="176"/>
      <c r="N90" s="176"/>
      <c r="O90" s="176"/>
      <c r="P90" s="176"/>
      <c r="Q90" s="176"/>
      <c r="R90" s="183">
        <f t="shared" si="7"/>
        <v>0</v>
      </c>
      <c r="S90" s="175">
        <f t="shared" si="8"/>
        <v>0</v>
      </c>
    </row>
    <row r="91" spans="1:19" ht="13.8" thickBot="1">
      <c r="A91" s="176"/>
      <c r="B91" s="174"/>
      <c r="C91" s="174"/>
      <c r="D91" s="174"/>
      <c r="E91" s="182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83" t="str">
        <f t="shared" si="7"/>
        <v>NA</v>
      </c>
      <c r="S91" s="175" t="str">
        <f t="shared" si="8"/>
        <v>NA</v>
      </c>
    </row>
    <row r="92" spans="1:19" ht="13.8" thickBot="1">
      <c r="A92" s="174"/>
      <c r="B92" s="174"/>
      <c r="C92" s="174"/>
      <c r="D92" s="174"/>
      <c r="E92" s="182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83" t="str">
        <f t="shared" si="7"/>
        <v>NA</v>
      </c>
      <c r="S92" s="175" t="str">
        <f t="shared" si="8"/>
        <v>NA</v>
      </c>
    </row>
    <row r="93" spans="1:19" ht="13.8" thickBot="1">
      <c r="A93" s="174"/>
      <c r="B93" s="174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83" t="str">
        <f t="shared" si="7"/>
        <v>NA</v>
      </c>
      <c r="S93" s="175" t="str">
        <f t="shared" si="8"/>
        <v>NA</v>
      </c>
    </row>
    <row r="94" spans="1:19" ht="13.8" thickBot="1">
      <c r="A94" s="178" t="s">
        <v>426</v>
      </c>
      <c r="B94" s="178"/>
      <c r="C94" s="178"/>
      <c r="D94" s="178"/>
      <c r="E94" s="179">
        <f t="shared" ref="E94:Q94" si="9">SUM(E78:E93)</f>
        <v>255.33</v>
      </c>
      <c r="F94" s="179">
        <f t="shared" si="9"/>
        <v>1201</v>
      </c>
      <c r="G94" s="179">
        <f t="shared" si="9"/>
        <v>266</v>
      </c>
      <c r="H94" s="179">
        <f t="shared" si="9"/>
        <v>171</v>
      </c>
      <c r="I94" s="179">
        <f t="shared" si="9"/>
        <v>129</v>
      </c>
      <c r="J94" s="179">
        <f t="shared" si="9"/>
        <v>257</v>
      </c>
      <c r="K94" s="179">
        <f t="shared" si="9"/>
        <v>133</v>
      </c>
      <c r="L94" s="179">
        <f t="shared" si="9"/>
        <v>15</v>
      </c>
      <c r="M94" s="179">
        <f t="shared" si="9"/>
        <v>9</v>
      </c>
      <c r="N94" s="179">
        <f t="shared" si="9"/>
        <v>0</v>
      </c>
      <c r="O94" s="179">
        <f t="shared" si="9"/>
        <v>14</v>
      </c>
      <c r="P94" s="179">
        <f t="shared" si="9"/>
        <v>19</v>
      </c>
      <c r="Q94" s="179">
        <f t="shared" si="9"/>
        <v>5</v>
      </c>
      <c r="R94" s="183">
        <f>IF(E94=0,"NA",(I94/E94)*7)</f>
        <v>3.5365996945129829</v>
      </c>
      <c r="S94" s="175">
        <f t="shared" si="8"/>
        <v>0.24906367041198502</v>
      </c>
    </row>
  </sheetData>
  <mergeCells count="4">
    <mergeCell ref="A1:U5"/>
    <mergeCell ref="A6:U6"/>
    <mergeCell ref="A41:E41"/>
    <mergeCell ref="A76:S7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88"/>
  <sheetViews>
    <sheetView workbookViewId="0">
      <selection activeCell="G18" sqref="G18"/>
    </sheetView>
  </sheetViews>
  <sheetFormatPr defaultRowHeight="13.2"/>
  <cols>
    <col min="1" max="1" width="21.6640625" bestFit="1" customWidth="1"/>
    <col min="2" max="2" width="8.5546875" bestFit="1" customWidth="1"/>
    <col min="3" max="3" width="7.5546875" bestFit="1" customWidth="1"/>
    <col min="4" max="4" width="6.33203125" bestFit="1" customWidth="1"/>
    <col min="5" max="5" width="9" customWidth="1"/>
    <col min="7" max="7" width="6.33203125" customWidth="1"/>
    <col min="8" max="8" width="5.44140625" bestFit="1" customWidth="1"/>
    <col min="9" max="9" width="4" bestFit="1" customWidth="1"/>
    <col min="10" max="10" width="4.109375" customWidth="1"/>
    <col min="11" max="11" width="4" customWidth="1"/>
    <col min="12" max="13" width="4.88671875" customWidth="1"/>
    <col min="14" max="14" width="5.88671875" customWidth="1"/>
    <col min="15" max="15" width="5.44140625" customWidth="1"/>
    <col min="16" max="16" width="5" customWidth="1"/>
    <col min="17" max="17" width="5.6640625" customWidth="1"/>
    <col min="18" max="18" width="5.5546875" customWidth="1"/>
    <col min="19" max="19" width="7.44140625" customWidth="1"/>
    <col min="20" max="20" width="6.33203125" customWidth="1"/>
    <col min="21" max="21" width="6.33203125" bestFit="1" customWidth="1"/>
  </cols>
  <sheetData>
    <row r="1" spans="1:21">
      <c r="A1" s="304" t="s">
        <v>441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</row>
    <row r="2" spans="1:21">
      <c r="A2" s="305"/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</row>
    <row r="3" spans="1:21">
      <c r="A3" s="305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</row>
    <row r="4" spans="1:21">
      <c r="A4" s="305"/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</row>
    <row r="5" spans="1:21">
      <c r="A5" s="305"/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</row>
    <row r="6" spans="1:21" ht="22.8">
      <c r="A6" s="298" t="s">
        <v>397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</row>
    <row r="7" spans="1:21" ht="53.4" thickBot="1">
      <c r="A7" s="171" t="s">
        <v>398</v>
      </c>
      <c r="B7" s="171" t="s">
        <v>399</v>
      </c>
      <c r="C7" s="171" t="s">
        <v>18</v>
      </c>
      <c r="D7" s="171" t="s">
        <v>400</v>
      </c>
      <c r="E7" s="171" t="s">
        <v>17</v>
      </c>
      <c r="F7" s="171" t="s">
        <v>47</v>
      </c>
      <c r="G7" s="171" t="s">
        <v>6</v>
      </c>
      <c r="H7" s="171" t="s">
        <v>7</v>
      </c>
      <c r="I7" s="171" t="s">
        <v>8</v>
      </c>
      <c r="J7" s="171" t="s">
        <v>48</v>
      </c>
      <c r="K7" s="171" t="s">
        <v>14</v>
      </c>
      <c r="L7" s="171" t="s">
        <v>50</v>
      </c>
      <c r="M7" s="171" t="s">
        <v>16</v>
      </c>
      <c r="N7" s="171" t="s">
        <v>10</v>
      </c>
      <c r="O7" s="171" t="s">
        <v>11</v>
      </c>
      <c r="P7" s="171" t="s">
        <v>12</v>
      </c>
      <c r="Q7" s="172" t="s">
        <v>401</v>
      </c>
      <c r="R7" s="171" t="s">
        <v>402</v>
      </c>
      <c r="S7" s="171" t="s">
        <v>403</v>
      </c>
      <c r="T7" s="173" t="s">
        <v>404</v>
      </c>
      <c r="U7" s="173" t="s">
        <v>405</v>
      </c>
    </row>
    <row r="8" spans="1:21" ht="13.8" thickBot="1">
      <c r="A8" s="176" t="s">
        <v>442</v>
      </c>
      <c r="B8" s="176">
        <v>41</v>
      </c>
      <c r="C8" s="176">
        <v>173</v>
      </c>
      <c r="D8" s="176">
        <v>130</v>
      </c>
      <c r="E8" s="176">
        <v>29</v>
      </c>
      <c r="F8" s="176">
        <v>47</v>
      </c>
      <c r="G8" s="176">
        <v>12</v>
      </c>
      <c r="H8" s="176">
        <v>2</v>
      </c>
      <c r="I8" s="176">
        <v>2</v>
      </c>
      <c r="J8" s="176">
        <v>42</v>
      </c>
      <c r="K8" s="176">
        <v>9</v>
      </c>
      <c r="L8" s="176">
        <v>10</v>
      </c>
      <c r="M8" s="176">
        <v>21</v>
      </c>
      <c r="N8" s="176">
        <v>33</v>
      </c>
      <c r="O8" s="176">
        <v>5</v>
      </c>
      <c r="P8" s="176">
        <v>5</v>
      </c>
      <c r="Q8" s="176">
        <v>2</v>
      </c>
      <c r="R8" s="175">
        <f t="shared" ref="R8:R33" si="0">IF(D8=0,"NA",(F8/D8))</f>
        <v>0.36153846153846153</v>
      </c>
      <c r="S8" s="175">
        <f t="shared" ref="S8:S33" si="1">IF(D8=0,"NA",(F8+N8+Q8+O8)/(D8+N8+O8))</f>
        <v>0.5178571428571429</v>
      </c>
      <c r="T8" s="175">
        <f t="shared" ref="T8:T33" si="2">IF(D8=0,"NA",(F8+N8++O8)/(D8+N8+O8))</f>
        <v>0.50595238095238093</v>
      </c>
      <c r="U8" s="175">
        <f t="shared" ref="U8:U33" si="3">IF(D8=0,"NA",(((F8-(G8+H8+I8))+(2*G8)+(3*H8)+(4*I8))/D8))</f>
        <v>0.53076923076923077</v>
      </c>
    </row>
    <row r="9" spans="1:21" ht="13.8" thickBot="1">
      <c r="A9" s="176" t="s">
        <v>443</v>
      </c>
      <c r="B9" s="176">
        <v>39</v>
      </c>
      <c r="C9" s="176">
        <v>159</v>
      </c>
      <c r="D9" s="176">
        <v>133</v>
      </c>
      <c r="E9" s="176">
        <v>28</v>
      </c>
      <c r="F9" s="176">
        <v>49</v>
      </c>
      <c r="G9" s="176">
        <v>9</v>
      </c>
      <c r="H9" s="176">
        <v>5</v>
      </c>
      <c r="I9" s="176">
        <v>1</v>
      </c>
      <c r="J9" s="176">
        <v>21</v>
      </c>
      <c r="K9" s="176">
        <v>3</v>
      </c>
      <c r="L9" s="176">
        <v>4</v>
      </c>
      <c r="M9" s="176">
        <v>9</v>
      </c>
      <c r="N9" s="176">
        <v>22</v>
      </c>
      <c r="O9" s="176">
        <v>3</v>
      </c>
      <c r="P9" s="176">
        <v>1</v>
      </c>
      <c r="Q9" s="176">
        <v>2</v>
      </c>
      <c r="R9" s="175">
        <f t="shared" si="0"/>
        <v>0.36842105263157893</v>
      </c>
      <c r="S9" s="175">
        <f t="shared" si="1"/>
        <v>0.48101265822784811</v>
      </c>
      <c r="T9" s="175">
        <f t="shared" si="2"/>
        <v>0.46835443037974683</v>
      </c>
      <c r="U9" s="175">
        <f t="shared" si="3"/>
        <v>0.53383458646616544</v>
      </c>
    </row>
    <row r="10" spans="1:21" ht="13.8" thickBot="1">
      <c r="A10" s="176" t="s">
        <v>444</v>
      </c>
      <c r="B10" s="176">
        <v>37</v>
      </c>
      <c r="C10" s="176">
        <v>149</v>
      </c>
      <c r="D10" s="176">
        <v>111</v>
      </c>
      <c r="E10" s="176">
        <v>27</v>
      </c>
      <c r="F10" s="176">
        <v>28</v>
      </c>
      <c r="G10" s="176">
        <v>3</v>
      </c>
      <c r="H10" s="176">
        <v>2</v>
      </c>
      <c r="I10" s="176"/>
      <c r="J10" s="176">
        <v>8</v>
      </c>
      <c r="K10" s="176">
        <v>7</v>
      </c>
      <c r="L10" s="176">
        <v>7</v>
      </c>
      <c r="M10" s="176">
        <v>26</v>
      </c>
      <c r="N10" s="176">
        <v>28</v>
      </c>
      <c r="O10" s="176">
        <v>5</v>
      </c>
      <c r="P10" s="176">
        <v>5</v>
      </c>
      <c r="Q10" s="176">
        <v>2</v>
      </c>
      <c r="R10" s="175">
        <f t="shared" si="0"/>
        <v>0.25225225225225223</v>
      </c>
      <c r="S10" s="175">
        <f t="shared" si="1"/>
        <v>0.4375</v>
      </c>
      <c r="T10" s="175">
        <f t="shared" si="2"/>
        <v>0.4236111111111111</v>
      </c>
      <c r="U10" s="175">
        <f t="shared" si="3"/>
        <v>0.31531531531531531</v>
      </c>
    </row>
    <row r="11" spans="1:21" ht="13.8" thickBot="1">
      <c r="A11" s="176" t="s">
        <v>445</v>
      </c>
      <c r="B11" s="176">
        <v>38</v>
      </c>
      <c r="C11" s="176">
        <v>147</v>
      </c>
      <c r="D11" s="176">
        <v>118</v>
      </c>
      <c r="E11" s="176">
        <v>23</v>
      </c>
      <c r="F11" s="176">
        <v>40</v>
      </c>
      <c r="G11" s="176">
        <v>10</v>
      </c>
      <c r="H11" s="176">
        <v>1</v>
      </c>
      <c r="I11" s="176">
        <v>1</v>
      </c>
      <c r="J11" s="176">
        <v>24</v>
      </c>
      <c r="K11" s="176">
        <v>4</v>
      </c>
      <c r="L11" s="176">
        <v>4</v>
      </c>
      <c r="M11" s="176">
        <v>16</v>
      </c>
      <c r="N11" s="176">
        <v>20</v>
      </c>
      <c r="O11" s="176">
        <v>3</v>
      </c>
      <c r="P11" s="176">
        <v>1</v>
      </c>
      <c r="Q11" s="176">
        <v>3</v>
      </c>
      <c r="R11" s="175">
        <f t="shared" si="0"/>
        <v>0.33898305084745761</v>
      </c>
      <c r="S11" s="175">
        <f t="shared" si="1"/>
        <v>0.46808510638297873</v>
      </c>
      <c r="T11" s="175">
        <f t="shared" si="2"/>
        <v>0.44680851063829785</v>
      </c>
      <c r="U11" s="175">
        <f t="shared" si="3"/>
        <v>0.46610169491525422</v>
      </c>
    </row>
    <row r="12" spans="1:21" ht="13.8" thickBot="1">
      <c r="A12" s="176" t="s">
        <v>446</v>
      </c>
      <c r="B12" s="176">
        <v>41</v>
      </c>
      <c r="C12" s="176">
        <v>146</v>
      </c>
      <c r="D12" s="176">
        <v>128</v>
      </c>
      <c r="E12" s="176">
        <v>24</v>
      </c>
      <c r="F12" s="176">
        <v>36</v>
      </c>
      <c r="G12" s="176">
        <v>3</v>
      </c>
      <c r="H12" s="176">
        <v>2</v>
      </c>
      <c r="I12" s="176">
        <v>1</v>
      </c>
      <c r="J12" s="176">
        <v>15</v>
      </c>
      <c r="K12" s="176">
        <v>11</v>
      </c>
      <c r="L12" s="176">
        <v>13</v>
      </c>
      <c r="M12" s="176">
        <v>25</v>
      </c>
      <c r="N12" s="176">
        <v>14</v>
      </c>
      <c r="O12" s="176">
        <v>2</v>
      </c>
      <c r="P12" s="176">
        <v>1</v>
      </c>
      <c r="Q12" s="176"/>
      <c r="R12" s="175">
        <f t="shared" si="0"/>
        <v>0.28125</v>
      </c>
      <c r="S12" s="175">
        <f t="shared" si="1"/>
        <v>0.3611111111111111</v>
      </c>
      <c r="T12" s="175">
        <f t="shared" si="2"/>
        <v>0.3611111111111111</v>
      </c>
      <c r="U12" s="175">
        <f t="shared" si="3"/>
        <v>0.359375</v>
      </c>
    </row>
    <row r="13" spans="1:21" ht="13.8" thickBot="1">
      <c r="A13" s="174" t="s">
        <v>447</v>
      </c>
      <c r="B13" s="174">
        <v>34</v>
      </c>
      <c r="C13" s="174">
        <v>133</v>
      </c>
      <c r="D13" s="174">
        <v>118</v>
      </c>
      <c r="E13" s="174">
        <v>22</v>
      </c>
      <c r="F13" s="174">
        <v>28</v>
      </c>
      <c r="G13" s="174">
        <v>5</v>
      </c>
      <c r="H13" s="174">
        <v>1</v>
      </c>
      <c r="I13" s="174"/>
      <c r="J13" s="174">
        <v>12</v>
      </c>
      <c r="K13" s="174">
        <v>4</v>
      </c>
      <c r="L13" s="174">
        <v>4</v>
      </c>
      <c r="M13" s="174">
        <v>10</v>
      </c>
      <c r="N13" s="174">
        <v>12</v>
      </c>
      <c r="O13" s="174"/>
      <c r="P13" s="174">
        <v>3</v>
      </c>
      <c r="Q13" s="174">
        <v>3</v>
      </c>
      <c r="R13" s="175">
        <f t="shared" si="0"/>
        <v>0.23728813559322035</v>
      </c>
      <c r="S13" s="175">
        <f t="shared" si="1"/>
        <v>0.33076923076923076</v>
      </c>
      <c r="T13" s="175">
        <f t="shared" si="2"/>
        <v>0.30769230769230771</v>
      </c>
      <c r="U13" s="175">
        <f t="shared" si="3"/>
        <v>0.29661016949152541</v>
      </c>
    </row>
    <row r="14" spans="1:21" ht="13.8" thickBot="1">
      <c r="A14" s="176" t="s">
        <v>448</v>
      </c>
      <c r="B14" s="176">
        <v>30</v>
      </c>
      <c r="C14" s="176">
        <v>122</v>
      </c>
      <c r="D14" s="176">
        <v>103</v>
      </c>
      <c r="E14" s="176">
        <v>23</v>
      </c>
      <c r="F14" s="176">
        <v>30</v>
      </c>
      <c r="G14" s="176">
        <v>8</v>
      </c>
      <c r="H14" s="176"/>
      <c r="I14" s="176"/>
      <c r="J14" s="176">
        <v>16</v>
      </c>
      <c r="K14" s="176">
        <v>4</v>
      </c>
      <c r="L14" s="176">
        <v>4</v>
      </c>
      <c r="M14" s="176">
        <v>10</v>
      </c>
      <c r="N14" s="176">
        <v>18</v>
      </c>
      <c r="O14" s="176"/>
      <c r="P14" s="176">
        <v>1</v>
      </c>
      <c r="Q14" s="176">
        <v>2</v>
      </c>
      <c r="R14" s="175">
        <f t="shared" si="0"/>
        <v>0.29126213592233008</v>
      </c>
      <c r="S14" s="175">
        <f t="shared" si="1"/>
        <v>0.41322314049586778</v>
      </c>
      <c r="T14" s="175">
        <f t="shared" si="2"/>
        <v>0.39669421487603307</v>
      </c>
      <c r="U14" s="175">
        <f t="shared" si="3"/>
        <v>0.36893203883495146</v>
      </c>
    </row>
    <row r="15" spans="1:21" ht="13.8" thickBot="1">
      <c r="A15" s="174" t="s">
        <v>449</v>
      </c>
      <c r="B15" s="174">
        <v>26</v>
      </c>
      <c r="C15" s="174">
        <v>80</v>
      </c>
      <c r="D15" s="174">
        <v>72</v>
      </c>
      <c r="E15" s="174">
        <v>9</v>
      </c>
      <c r="F15" s="174">
        <v>17</v>
      </c>
      <c r="G15" s="174">
        <v>1</v>
      </c>
      <c r="H15" s="174"/>
      <c r="I15" s="174"/>
      <c r="J15" s="174">
        <v>9</v>
      </c>
      <c r="K15" s="174"/>
      <c r="L15" s="174"/>
      <c r="M15" s="174">
        <v>15</v>
      </c>
      <c r="N15" s="174">
        <v>5</v>
      </c>
      <c r="O15" s="174">
        <v>1</v>
      </c>
      <c r="P15" s="174">
        <v>1</v>
      </c>
      <c r="Q15" s="174">
        <v>2</v>
      </c>
      <c r="R15" s="175">
        <f t="shared" si="0"/>
        <v>0.2361111111111111</v>
      </c>
      <c r="S15" s="175">
        <f t="shared" si="1"/>
        <v>0.32051282051282054</v>
      </c>
      <c r="T15" s="175">
        <f t="shared" si="2"/>
        <v>0.29487179487179488</v>
      </c>
      <c r="U15" s="175">
        <f t="shared" si="3"/>
        <v>0.25</v>
      </c>
    </row>
    <row r="16" spans="1:21" ht="13.8" thickBot="1">
      <c r="A16" s="176" t="s">
        <v>450</v>
      </c>
      <c r="B16" s="176">
        <v>30</v>
      </c>
      <c r="C16" s="176">
        <v>71</v>
      </c>
      <c r="D16" s="176">
        <v>57</v>
      </c>
      <c r="E16" s="176">
        <v>9</v>
      </c>
      <c r="F16" s="176">
        <v>16</v>
      </c>
      <c r="G16" s="176">
        <v>3</v>
      </c>
      <c r="H16" s="176"/>
      <c r="I16" s="176"/>
      <c r="J16" s="176">
        <v>10</v>
      </c>
      <c r="K16" s="176"/>
      <c r="L16" s="176"/>
      <c r="M16" s="176">
        <v>10</v>
      </c>
      <c r="N16" s="176">
        <v>9</v>
      </c>
      <c r="O16" s="176"/>
      <c r="P16" s="176">
        <v>4</v>
      </c>
      <c r="Q16" s="176">
        <v>2</v>
      </c>
      <c r="R16" s="175">
        <f t="shared" si="0"/>
        <v>0.2807017543859649</v>
      </c>
      <c r="S16" s="175">
        <f t="shared" si="1"/>
        <v>0.40909090909090912</v>
      </c>
      <c r="T16" s="175">
        <f t="shared" si="2"/>
        <v>0.37878787878787878</v>
      </c>
      <c r="U16" s="175">
        <f t="shared" si="3"/>
        <v>0.33333333333333331</v>
      </c>
    </row>
    <row r="17" spans="1:21" ht="13.8" thickBot="1">
      <c r="A17" s="176" t="s">
        <v>451</v>
      </c>
      <c r="B17" s="176">
        <v>24</v>
      </c>
      <c r="C17" s="176">
        <v>70</v>
      </c>
      <c r="D17" s="176">
        <v>63</v>
      </c>
      <c r="E17" s="176">
        <v>13</v>
      </c>
      <c r="F17" s="176">
        <v>12</v>
      </c>
      <c r="G17" s="176"/>
      <c r="H17" s="176"/>
      <c r="I17" s="176"/>
      <c r="J17" s="176">
        <v>4</v>
      </c>
      <c r="K17" s="176">
        <v>3</v>
      </c>
      <c r="L17" s="176">
        <v>3</v>
      </c>
      <c r="M17" s="176">
        <v>11</v>
      </c>
      <c r="N17" s="176">
        <v>4</v>
      </c>
      <c r="O17" s="176">
        <v>1</v>
      </c>
      <c r="P17" s="176"/>
      <c r="Q17" s="176">
        <v>3</v>
      </c>
      <c r="R17" s="175">
        <f t="shared" si="0"/>
        <v>0.19047619047619047</v>
      </c>
      <c r="S17" s="175">
        <f t="shared" si="1"/>
        <v>0.29411764705882354</v>
      </c>
      <c r="T17" s="175">
        <f t="shared" si="2"/>
        <v>0.25</v>
      </c>
      <c r="U17" s="175">
        <f t="shared" si="3"/>
        <v>0.19047619047619047</v>
      </c>
    </row>
    <row r="18" spans="1:21" ht="13.8" thickBot="1">
      <c r="A18" s="176" t="s">
        <v>452</v>
      </c>
      <c r="B18" s="176">
        <v>22</v>
      </c>
      <c r="C18" s="176">
        <v>69</v>
      </c>
      <c r="D18" s="176">
        <v>65</v>
      </c>
      <c r="E18" s="176">
        <v>7</v>
      </c>
      <c r="F18" s="176">
        <v>20</v>
      </c>
      <c r="G18" s="176">
        <v>1</v>
      </c>
      <c r="H18" s="176"/>
      <c r="I18" s="176">
        <v>2</v>
      </c>
      <c r="J18" s="176">
        <v>13</v>
      </c>
      <c r="K18" s="176"/>
      <c r="L18" s="176"/>
      <c r="M18" s="176">
        <v>12</v>
      </c>
      <c r="N18" s="176">
        <v>2</v>
      </c>
      <c r="O18" s="176">
        <v>2</v>
      </c>
      <c r="P18" s="176"/>
      <c r="Q18" s="176">
        <v>4</v>
      </c>
      <c r="R18" s="175">
        <f t="shared" si="0"/>
        <v>0.30769230769230771</v>
      </c>
      <c r="S18" s="175">
        <f t="shared" si="1"/>
        <v>0.40579710144927539</v>
      </c>
      <c r="T18" s="175">
        <f t="shared" si="2"/>
        <v>0.34782608695652173</v>
      </c>
      <c r="U18" s="175">
        <f t="shared" si="3"/>
        <v>0.41538461538461541</v>
      </c>
    </row>
    <row r="19" spans="1:21" ht="13.8" thickBot="1">
      <c r="A19" s="176" t="s">
        <v>453</v>
      </c>
      <c r="B19" s="176">
        <v>21</v>
      </c>
      <c r="C19" s="176">
        <v>54</v>
      </c>
      <c r="D19" s="176">
        <v>42</v>
      </c>
      <c r="E19" s="176">
        <v>10</v>
      </c>
      <c r="F19" s="176">
        <v>13</v>
      </c>
      <c r="G19" s="176">
        <v>2</v>
      </c>
      <c r="H19" s="176"/>
      <c r="I19" s="176"/>
      <c r="J19" s="176">
        <v>11</v>
      </c>
      <c r="K19" s="176"/>
      <c r="L19" s="176"/>
      <c r="M19" s="176">
        <v>4</v>
      </c>
      <c r="N19" s="176">
        <v>9</v>
      </c>
      <c r="O19" s="176">
        <v>1</v>
      </c>
      <c r="P19" s="176">
        <v>2</v>
      </c>
      <c r="Q19" s="176">
        <v>2</v>
      </c>
      <c r="R19" s="175">
        <f t="shared" si="0"/>
        <v>0.30952380952380953</v>
      </c>
      <c r="S19" s="175">
        <f t="shared" si="1"/>
        <v>0.48076923076923078</v>
      </c>
      <c r="T19" s="175">
        <f t="shared" si="2"/>
        <v>0.44230769230769229</v>
      </c>
      <c r="U19" s="175">
        <f t="shared" si="3"/>
        <v>0.35714285714285715</v>
      </c>
    </row>
    <row r="20" spans="1:21" ht="13.8" thickBot="1">
      <c r="A20" s="176" t="s">
        <v>454</v>
      </c>
      <c r="B20" s="176">
        <v>18</v>
      </c>
      <c r="C20" s="176">
        <v>44</v>
      </c>
      <c r="D20" s="176">
        <v>35</v>
      </c>
      <c r="E20" s="176">
        <v>5</v>
      </c>
      <c r="F20" s="176">
        <v>7</v>
      </c>
      <c r="G20" s="176">
        <v>1</v>
      </c>
      <c r="H20" s="176"/>
      <c r="I20" s="176"/>
      <c r="J20" s="176">
        <v>5</v>
      </c>
      <c r="K20" s="176"/>
      <c r="L20" s="176"/>
      <c r="M20" s="176">
        <v>13</v>
      </c>
      <c r="N20" s="176">
        <v>8</v>
      </c>
      <c r="O20" s="176">
        <v>1</v>
      </c>
      <c r="P20" s="176"/>
      <c r="Q20" s="176">
        <v>1</v>
      </c>
      <c r="R20" s="175">
        <f t="shared" si="0"/>
        <v>0.2</v>
      </c>
      <c r="S20" s="175">
        <f t="shared" si="1"/>
        <v>0.38636363636363635</v>
      </c>
      <c r="T20" s="175">
        <f t="shared" si="2"/>
        <v>0.36363636363636365</v>
      </c>
      <c r="U20" s="175">
        <f t="shared" si="3"/>
        <v>0.22857142857142856</v>
      </c>
    </row>
    <row r="21" spans="1:21" ht="13.8" thickBot="1">
      <c r="A21" s="176" t="s">
        <v>455</v>
      </c>
      <c r="B21" s="174">
        <v>6</v>
      </c>
      <c r="C21" s="174">
        <v>27</v>
      </c>
      <c r="D21" s="174">
        <v>22</v>
      </c>
      <c r="E21" s="174">
        <v>5</v>
      </c>
      <c r="F21" s="174">
        <v>7</v>
      </c>
      <c r="G21" s="174">
        <v>1</v>
      </c>
      <c r="H21" s="174"/>
      <c r="I21" s="174"/>
      <c r="J21" s="174">
        <v>2</v>
      </c>
      <c r="K21" s="174">
        <v>1</v>
      </c>
      <c r="L21" s="174">
        <v>1</v>
      </c>
      <c r="M21" s="174">
        <v>7</v>
      </c>
      <c r="N21" s="174">
        <v>6</v>
      </c>
      <c r="O21" s="174"/>
      <c r="P21" s="174"/>
      <c r="Q21" s="174">
        <v>1</v>
      </c>
      <c r="R21" s="175">
        <f t="shared" si="0"/>
        <v>0.31818181818181818</v>
      </c>
      <c r="S21" s="175">
        <f t="shared" si="1"/>
        <v>0.5</v>
      </c>
      <c r="T21" s="175">
        <f t="shared" si="2"/>
        <v>0.4642857142857143</v>
      </c>
      <c r="U21" s="175">
        <f t="shared" si="3"/>
        <v>0.36363636363636365</v>
      </c>
    </row>
    <row r="22" spans="1:21" ht="13.8" thickBot="1">
      <c r="A22" s="176" t="s">
        <v>456</v>
      </c>
      <c r="B22" s="176">
        <v>5</v>
      </c>
      <c r="C22" s="176">
        <v>19</v>
      </c>
      <c r="D22" s="176">
        <v>13</v>
      </c>
      <c r="E22" s="176">
        <v>2</v>
      </c>
      <c r="F22" s="176">
        <v>3</v>
      </c>
      <c r="G22" s="176"/>
      <c r="H22" s="176"/>
      <c r="I22" s="176"/>
      <c r="J22" s="176">
        <v>2</v>
      </c>
      <c r="K22" s="176">
        <v>3</v>
      </c>
      <c r="L22" s="176">
        <v>3</v>
      </c>
      <c r="M22" s="176">
        <v>3</v>
      </c>
      <c r="N22" s="176">
        <v>3</v>
      </c>
      <c r="O22" s="176">
        <v>2</v>
      </c>
      <c r="P22" s="176">
        <v>1</v>
      </c>
      <c r="Q22" s="176">
        <v>2</v>
      </c>
      <c r="R22" s="175">
        <f t="shared" si="0"/>
        <v>0.23076923076923078</v>
      </c>
      <c r="S22" s="175">
        <f t="shared" si="1"/>
        <v>0.55555555555555558</v>
      </c>
      <c r="T22" s="175">
        <f t="shared" si="2"/>
        <v>0.44444444444444442</v>
      </c>
      <c r="U22" s="175">
        <f t="shared" si="3"/>
        <v>0.23076923076923078</v>
      </c>
    </row>
    <row r="23" spans="1:21" ht="13.8" thickBot="1">
      <c r="A23" s="174" t="s">
        <v>457</v>
      </c>
      <c r="B23" s="174">
        <v>4</v>
      </c>
      <c r="C23" s="174">
        <v>16</v>
      </c>
      <c r="D23" s="174">
        <v>12</v>
      </c>
      <c r="E23" s="174">
        <v>1</v>
      </c>
      <c r="F23" s="174"/>
      <c r="G23" s="174"/>
      <c r="H23" s="174"/>
      <c r="I23" s="174"/>
      <c r="J23" s="174"/>
      <c r="K23" s="174"/>
      <c r="L23" s="174"/>
      <c r="M23" s="174">
        <v>2</v>
      </c>
      <c r="N23" s="174">
        <v>3</v>
      </c>
      <c r="O23" s="174">
        <v>1</v>
      </c>
      <c r="P23" s="174"/>
      <c r="Q23" s="174"/>
      <c r="R23" s="175">
        <f t="shared" si="0"/>
        <v>0</v>
      </c>
      <c r="S23" s="175">
        <f t="shared" si="1"/>
        <v>0.25</v>
      </c>
      <c r="T23" s="175">
        <f t="shared" si="2"/>
        <v>0.25</v>
      </c>
      <c r="U23" s="175">
        <f t="shared" si="3"/>
        <v>0</v>
      </c>
    </row>
    <row r="24" spans="1:21" ht="13.8" thickBot="1">
      <c r="A24" s="176" t="s">
        <v>458</v>
      </c>
      <c r="B24" s="176">
        <v>5</v>
      </c>
      <c r="C24" s="176">
        <v>15</v>
      </c>
      <c r="D24" s="176">
        <v>9</v>
      </c>
      <c r="E24" s="176">
        <v>2</v>
      </c>
      <c r="F24" s="176"/>
      <c r="G24" s="176"/>
      <c r="H24" s="176"/>
      <c r="I24" s="176"/>
      <c r="J24" s="176"/>
      <c r="K24" s="176"/>
      <c r="L24" s="176"/>
      <c r="M24" s="176">
        <v>7</v>
      </c>
      <c r="N24" s="176">
        <v>5</v>
      </c>
      <c r="O24" s="176"/>
      <c r="P24" s="176"/>
      <c r="Q24" s="176">
        <v>2</v>
      </c>
      <c r="R24" s="175">
        <f t="shared" si="0"/>
        <v>0</v>
      </c>
      <c r="S24" s="175">
        <f t="shared" si="1"/>
        <v>0.5</v>
      </c>
      <c r="T24" s="175">
        <f t="shared" si="2"/>
        <v>0.35714285714285715</v>
      </c>
      <c r="U24" s="175">
        <f t="shared" si="3"/>
        <v>0</v>
      </c>
    </row>
    <row r="25" spans="1:21" ht="13.8" thickBot="1">
      <c r="A25" s="176" t="s">
        <v>459</v>
      </c>
      <c r="B25" s="176">
        <v>3</v>
      </c>
      <c r="C25" s="176">
        <v>6</v>
      </c>
      <c r="D25" s="176">
        <v>6</v>
      </c>
      <c r="E25" s="176"/>
      <c r="F25" s="176"/>
      <c r="G25" s="176"/>
      <c r="H25" s="176"/>
      <c r="I25" s="176"/>
      <c r="J25" s="176"/>
      <c r="K25" s="176"/>
      <c r="L25" s="176"/>
      <c r="M25" s="176">
        <v>5</v>
      </c>
      <c r="N25" s="176"/>
      <c r="O25" s="176"/>
      <c r="P25" s="176"/>
      <c r="Q25" s="176"/>
      <c r="R25" s="175">
        <f t="shared" si="0"/>
        <v>0</v>
      </c>
      <c r="S25" s="175">
        <f t="shared" si="1"/>
        <v>0</v>
      </c>
      <c r="T25" s="175">
        <f t="shared" si="2"/>
        <v>0</v>
      </c>
      <c r="U25" s="175">
        <f t="shared" si="3"/>
        <v>0</v>
      </c>
    </row>
    <row r="26" spans="1:21" ht="13.8" thickBot="1">
      <c r="A26" s="174" t="s">
        <v>460</v>
      </c>
      <c r="B26" s="174">
        <v>1</v>
      </c>
      <c r="C26" s="174">
        <v>5</v>
      </c>
      <c r="D26" s="174">
        <v>5</v>
      </c>
      <c r="E26" s="174"/>
      <c r="F26" s="174"/>
      <c r="G26" s="174"/>
      <c r="H26" s="174"/>
      <c r="I26" s="174"/>
      <c r="J26" s="174"/>
      <c r="K26" s="174"/>
      <c r="L26" s="174"/>
      <c r="M26" s="174">
        <v>1</v>
      </c>
      <c r="N26" s="174"/>
      <c r="O26" s="174"/>
      <c r="P26" s="174"/>
      <c r="Q26" s="174">
        <v>2</v>
      </c>
      <c r="R26" s="175">
        <f t="shared" si="0"/>
        <v>0</v>
      </c>
      <c r="S26" s="175">
        <f t="shared" si="1"/>
        <v>0.4</v>
      </c>
      <c r="T26" s="175">
        <f t="shared" si="2"/>
        <v>0</v>
      </c>
      <c r="U26" s="175">
        <f t="shared" si="3"/>
        <v>0</v>
      </c>
    </row>
    <row r="27" spans="1:21" ht="13.8" thickBot="1">
      <c r="A27" s="174" t="s">
        <v>461</v>
      </c>
      <c r="B27" s="174">
        <v>2</v>
      </c>
      <c r="C27" s="174">
        <v>4</v>
      </c>
      <c r="D27" s="174">
        <v>4</v>
      </c>
      <c r="E27" s="174"/>
      <c r="F27" s="174">
        <v>2</v>
      </c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5">
        <f t="shared" si="0"/>
        <v>0.5</v>
      </c>
      <c r="S27" s="175">
        <f t="shared" si="1"/>
        <v>0.5</v>
      </c>
      <c r="T27" s="175">
        <f t="shared" si="2"/>
        <v>0.5</v>
      </c>
      <c r="U27" s="175">
        <f t="shared" si="3"/>
        <v>0.5</v>
      </c>
    </row>
    <row r="28" spans="1:21" ht="13.8" thickBot="1">
      <c r="A28" s="176" t="s">
        <v>462</v>
      </c>
      <c r="B28" s="176">
        <v>2</v>
      </c>
      <c r="C28" s="176">
        <v>4</v>
      </c>
      <c r="D28" s="176">
        <v>4</v>
      </c>
      <c r="E28" s="176">
        <v>1</v>
      </c>
      <c r="F28" s="176">
        <v>2</v>
      </c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5">
        <f t="shared" si="0"/>
        <v>0.5</v>
      </c>
      <c r="S28" s="175">
        <f t="shared" si="1"/>
        <v>0.5</v>
      </c>
      <c r="T28" s="175">
        <f t="shared" si="2"/>
        <v>0.5</v>
      </c>
      <c r="U28" s="175">
        <f t="shared" si="3"/>
        <v>0.5</v>
      </c>
    </row>
    <row r="29" spans="1:21" ht="13.8" thickBot="1">
      <c r="A29" s="176" t="s">
        <v>463</v>
      </c>
      <c r="B29" s="176">
        <v>2</v>
      </c>
      <c r="C29" s="176">
        <v>3</v>
      </c>
      <c r="D29" s="176">
        <v>3</v>
      </c>
      <c r="E29" s="176"/>
      <c r="F29" s="176"/>
      <c r="G29" s="176"/>
      <c r="H29" s="176"/>
      <c r="I29" s="176"/>
      <c r="J29" s="176"/>
      <c r="K29" s="176"/>
      <c r="L29" s="176"/>
      <c r="M29" s="176">
        <v>2</v>
      </c>
      <c r="N29" s="176"/>
      <c r="O29" s="176"/>
      <c r="P29" s="176"/>
      <c r="Q29" s="176"/>
      <c r="R29" s="175">
        <f t="shared" si="0"/>
        <v>0</v>
      </c>
      <c r="S29" s="175">
        <f t="shared" si="1"/>
        <v>0</v>
      </c>
      <c r="T29" s="175">
        <f t="shared" si="2"/>
        <v>0</v>
      </c>
      <c r="U29" s="175">
        <f t="shared" si="3"/>
        <v>0</v>
      </c>
    </row>
    <row r="30" spans="1:21" ht="13.8" thickBot="1">
      <c r="A30" s="177" t="s">
        <v>464</v>
      </c>
      <c r="B30" s="176">
        <v>1</v>
      </c>
      <c r="C30" s="176">
        <v>1</v>
      </c>
      <c r="D30" s="176">
        <v>1</v>
      </c>
      <c r="E30" s="176"/>
      <c r="F30" s="176">
        <v>1</v>
      </c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5">
        <f t="shared" si="0"/>
        <v>1</v>
      </c>
      <c r="S30" s="175">
        <f t="shared" si="1"/>
        <v>1</v>
      </c>
      <c r="T30" s="175">
        <f t="shared" si="2"/>
        <v>1</v>
      </c>
      <c r="U30" s="175">
        <f t="shared" si="3"/>
        <v>1</v>
      </c>
    </row>
    <row r="31" spans="1:21" ht="13.8" thickBot="1">
      <c r="A31" s="176" t="s">
        <v>465</v>
      </c>
      <c r="B31" s="176">
        <v>1</v>
      </c>
      <c r="C31" s="176">
        <v>1</v>
      </c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>
        <v>1</v>
      </c>
      <c r="O31" s="176"/>
      <c r="P31" s="176"/>
      <c r="Q31" s="176"/>
      <c r="R31" s="175" t="str">
        <f t="shared" si="0"/>
        <v>NA</v>
      </c>
      <c r="S31" s="175" t="str">
        <f t="shared" si="1"/>
        <v>NA</v>
      </c>
      <c r="T31" s="175" t="str">
        <f t="shared" si="2"/>
        <v>NA</v>
      </c>
      <c r="U31" s="175" t="str">
        <f t="shared" si="3"/>
        <v>NA</v>
      </c>
    </row>
    <row r="32" spans="1:21" ht="13.8" thickBot="1">
      <c r="A32" s="174"/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5" t="str">
        <f t="shared" si="0"/>
        <v>NA</v>
      </c>
      <c r="S32" s="175" t="str">
        <f t="shared" si="1"/>
        <v>NA</v>
      </c>
      <c r="T32" s="175" t="str">
        <f t="shared" si="2"/>
        <v>NA</v>
      </c>
      <c r="U32" s="175" t="str">
        <f t="shared" si="3"/>
        <v>NA</v>
      </c>
    </row>
    <row r="33" spans="1:21" ht="13.8" thickBot="1">
      <c r="A33" s="178" t="s">
        <v>426</v>
      </c>
      <c r="B33" s="178"/>
      <c r="C33" s="179">
        <f>SUM(C8:C31)</f>
        <v>1518</v>
      </c>
      <c r="D33" s="179">
        <f>SUM(D8:D31)</f>
        <v>1254</v>
      </c>
      <c r="E33" s="179">
        <f t="shared" ref="E33:Q33" si="4">SUM(E8:E29)</f>
        <v>240</v>
      </c>
      <c r="F33" s="179">
        <f t="shared" si="4"/>
        <v>357</v>
      </c>
      <c r="G33" s="179">
        <f t="shared" si="4"/>
        <v>59</v>
      </c>
      <c r="H33" s="179">
        <f t="shared" si="4"/>
        <v>13</v>
      </c>
      <c r="I33" s="179">
        <f t="shared" si="4"/>
        <v>7</v>
      </c>
      <c r="J33" s="179">
        <f t="shared" si="4"/>
        <v>194</v>
      </c>
      <c r="K33" s="179">
        <f t="shared" si="4"/>
        <v>49</v>
      </c>
      <c r="L33" s="179">
        <f t="shared" si="4"/>
        <v>53</v>
      </c>
      <c r="M33" s="179">
        <f t="shared" si="4"/>
        <v>209</v>
      </c>
      <c r="N33" s="179">
        <f t="shared" si="4"/>
        <v>201</v>
      </c>
      <c r="O33" s="179">
        <f t="shared" si="4"/>
        <v>27</v>
      </c>
      <c r="P33" s="179">
        <f t="shared" si="4"/>
        <v>25</v>
      </c>
      <c r="Q33" s="179">
        <f t="shared" si="4"/>
        <v>35</v>
      </c>
      <c r="R33" s="175">
        <f t="shared" si="0"/>
        <v>0.28468899521531099</v>
      </c>
      <c r="S33" s="175">
        <f t="shared" si="1"/>
        <v>0.4183535762483131</v>
      </c>
      <c r="T33" s="175">
        <f t="shared" si="2"/>
        <v>0.39473684210526316</v>
      </c>
      <c r="U33" s="175">
        <f t="shared" si="3"/>
        <v>0.36921850079744817</v>
      </c>
    </row>
    <row r="35" spans="1:21" ht="13.8" thickBot="1"/>
    <row r="36" spans="1:21" ht="23.4" thickBot="1">
      <c r="A36" s="302" t="s">
        <v>427</v>
      </c>
      <c r="B36" s="302"/>
      <c r="C36" s="302"/>
      <c r="D36" s="302"/>
      <c r="E36" s="302"/>
    </row>
    <row r="37" spans="1:21" ht="13.8" thickBot="1">
      <c r="A37" s="178" t="s">
        <v>0</v>
      </c>
      <c r="B37" s="178" t="s">
        <v>428</v>
      </c>
      <c r="C37" s="178" t="s">
        <v>429</v>
      </c>
      <c r="D37" s="178" t="s">
        <v>86</v>
      </c>
      <c r="E37" s="178" t="s">
        <v>430</v>
      </c>
    </row>
    <row r="38" spans="1:21" ht="13.8" thickBot="1">
      <c r="A38" s="176" t="s">
        <v>444</v>
      </c>
      <c r="B38" s="174">
        <v>39</v>
      </c>
      <c r="C38" s="174">
        <v>73</v>
      </c>
      <c r="D38" s="174">
        <v>10</v>
      </c>
      <c r="E38" s="175">
        <f t="shared" ref="E38:E67" si="5">(B38+C38)/(B38+C38+D38)</f>
        <v>0.91803278688524592</v>
      </c>
    </row>
    <row r="39" spans="1:21" ht="13.8" thickBot="1">
      <c r="A39" s="176" t="s">
        <v>452</v>
      </c>
      <c r="B39" s="174">
        <v>14</v>
      </c>
      <c r="C39" s="174"/>
      <c r="D39" s="174">
        <v>2</v>
      </c>
      <c r="E39" s="175">
        <f t="shared" si="5"/>
        <v>0.875</v>
      </c>
    </row>
    <row r="40" spans="1:21" ht="13.8" thickBot="1">
      <c r="A40" s="176" t="s">
        <v>443</v>
      </c>
      <c r="B40" s="174">
        <v>55</v>
      </c>
      <c r="C40" s="174">
        <v>120</v>
      </c>
      <c r="D40" s="174">
        <v>14</v>
      </c>
      <c r="E40" s="175">
        <f t="shared" si="5"/>
        <v>0.92592592592592593</v>
      </c>
    </row>
    <row r="41" spans="1:21" ht="13.8" thickBot="1">
      <c r="A41" s="176" t="s">
        <v>442</v>
      </c>
      <c r="B41" s="174">
        <v>34</v>
      </c>
      <c r="C41" s="174">
        <v>10</v>
      </c>
      <c r="D41" s="174">
        <v>3</v>
      </c>
      <c r="E41" s="175">
        <f t="shared" si="5"/>
        <v>0.93617021276595747</v>
      </c>
    </row>
    <row r="42" spans="1:21" ht="13.8" thickBot="1">
      <c r="A42" s="176" t="s">
        <v>454</v>
      </c>
      <c r="B42" s="174">
        <v>21</v>
      </c>
      <c r="C42" s="174">
        <v>9</v>
      </c>
      <c r="D42" s="174"/>
      <c r="E42" s="175">
        <f t="shared" si="5"/>
        <v>1</v>
      </c>
    </row>
    <row r="43" spans="1:21" ht="13.8" thickBot="1">
      <c r="A43" s="176" t="s">
        <v>448</v>
      </c>
      <c r="B43" s="174">
        <v>191</v>
      </c>
      <c r="C43" s="174">
        <v>17</v>
      </c>
      <c r="D43" s="174">
        <v>2</v>
      </c>
      <c r="E43" s="175">
        <f t="shared" si="5"/>
        <v>0.99047619047619051</v>
      </c>
    </row>
    <row r="44" spans="1:21" ht="13.8" thickBot="1">
      <c r="A44" s="176" t="s">
        <v>453</v>
      </c>
      <c r="B44" s="174">
        <v>64</v>
      </c>
      <c r="C44" s="174">
        <v>2</v>
      </c>
      <c r="D44" s="174">
        <v>2</v>
      </c>
      <c r="E44" s="175">
        <f t="shared" si="5"/>
        <v>0.97058823529411764</v>
      </c>
    </row>
    <row r="45" spans="1:21" ht="13.8" thickBot="1">
      <c r="A45" s="176" t="s">
        <v>451</v>
      </c>
      <c r="B45" s="174">
        <v>22</v>
      </c>
      <c r="C45" s="174">
        <v>1</v>
      </c>
      <c r="D45" s="174">
        <v>2</v>
      </c>
      <c r="E45" s="175">
        <f t="shared" si="5"/>
        <v>0.92</v>
      </c>
    </row>
    <row r="46" spans="1:21" ht="13.8" thickBot="1">
      <c r="A46" s="176" t="s">
        <v>450</v>
      </c>
      <c r="B46" s="174">
        <v>46</v>
      </c>
      <c r="C46" s="174">
        <v>23</v>
      </c>
      <c r="D46" s="174">
        <v>6</v>
      </c>
      <c r="E46" s="175">
        <f t="shared" si="5"/>
        <v>0.92</v>
      </c>
    </row>
    <row r="47" spans="1:21" ht="13.8" thickBot="1">
      <c r="A47" s="176" t="s">
        <v>463</v>
      </c>
      <c r="B47" s="174">
        <v>1</v>
      </c>
      <c r="C47" s="174">
        <v>3</v>
      </c>
      <c r="D47" s="174">
        <v>1</v>
      </c>
      <c r="E47" s="175">
        <f t="shared" si="5"/>
        <v>0.8</v>
      </c>
    </row>
    <row r="48" spans="1:21" ht="13.8" thickBot="1">
      <c r="A48" s="176" t="s">
        <v>458</v>
      </c>
      <c r="B48" s="174">
        <v>31</v>
      </c>
      <c r="C48" s="174"/>
      <c r="D48" s="174">
        <v>1</v>
      </c>
      <c r="E48" s="175">
        <f t="shared" si="5"/>
        <v>0.96875</v>
      </c>
    </row>
    <row r="49" spans="1:5" ht="13.8" thickBot="1">
      <c r="A49" s="176" t="s">
        <v>459</v>
      </c>
      <c r="B49" s="174">
        <v>1</v>
      </c>
      <c r="C49" s="174">
        <v>1</v>
      </c>
      <c r="D49" s="174"/>
      <c r="E49" s="175">
        <f t="shared" si="5"/>
        <v>1</v>
      </c>
    </row>
    <row r="50" spans="1:5" ht="13.8" thickBot="1">
      <c r="A50" s="176" t="s">
        <v>465</v>
      </c>
      <c r="B50" s="174">
        <v>2</v>
      </c>
      <c r="C50" s="174">
        <v>12</v>
      </c>
      <c r="D50" s="174">
        <v>2</v>
      </c>
      <c r="E50" s="175">
        <f t="shared" si="5"/>
        <v>0.875</v>
      </c>
    </row>
    <row r="51" spans="1:5" ht="13.8" thickBot="1">
      <c r="A51" s="176" t="s">
        <v>466</v>
      </c>
      <c r="B51" s="174">
        <v>4</v>
      </c>
      <c r="C51" s="174">
        <v>9</v>
      </c>
      <c r="D51" s="174">
        <v>1</v>
      </c>
      <c r="E51" s="175">
        <f t="shared" si="5"/>
        <v>0.9285714285714286</v>
      </c>
    </row>
    <row r="52" spans="1:5" ht="13.8" thickBot="1">
      <c r="A52" s="176" t="s">
        <v>446</v>
      </c>
      <c r="B52" s="174">
        <v>65</v>
      </c>
      <c r="C52" s="174">
        <v>86</v>
      </c>
      <c r="D52" s="174">
        <v>9</v>
      </c>
      <c r="E52" s="175">
        <f t="shared" si="5"/>
        <v>0.94374999999999998</v>
      </c>
    </row>
    <row r="53" spans="1:5" ht="13.8" thickBot="1">
      <c r="A53" s="176" t="s">
        <v>467</v>
      </c>
      <c r="B53" s="174"/>
      <c r="C53" s="174">
        <v>5</v>
      </c>
      <c r="D53" s="174"/>
      <c r="E53" s="175">
        <f t="shared" si="5"/>
        <v>1</v>
      </c>
    </row>
    <row r="54" spans="1:5" ht="13.8" thickBot="1">
      <c r="A54" s="176" t="s">
        <v>445</v>
      </c>
      <c r="B54" s="174">
        <v>51</v>
      </c>
      <c r="C54" s="174">
        <v>3</v>
      </c>
      <c r="D54" s="174"/>
      <c r="E54" s="175">
        <f t="shared" si="5"/>
        <v>1</v>
      </c>
    </row>
    <row r="55" spans="1:5" ht="13.8" thickBot="1">
      <c r="A55" s="177" t="s">
        <v>464</v>
      </c>
      <c r="B55" s="174">
        <v>5</v>
      </c>
      <c r="C55" s="174"/>
      <c r="D55" s="174"/>
      <c r="E55" s="175">
        <f t="shared" si="5"/>
        <v>1</v>
      </c>
    </row>
    <row r="56" spans="1:5" ht="13.8" thickBot="1">
      <c r="A56" s="177" t="s">
        <v>468</v>
      </c>
      <c r="B56" s="174">
        <v>3</v>
      </c>
      <c r="C56" s="174">
        <v>2</v>
      </c>
      <c r="D56" s="174"/>
      <c r="E56" s="175">
        <f t="shared" si="5"/>
        <v>1</v>
      </c>
    </row>
    <row r="57" spans="1:5" ht="13.8" thickBot="1">
      <c r="A57" s="177" t="s">
        <v>455</v>
      </c>
      <c r="B57" s="174">
        <v>6</v>
      </c>
      <c r="C57" s="174"/>
      <c r="D57" s="174"/>
      <c r="E57" s="175">
        <f t="shared" si="5"/>
        <v>1</v>
      </c>
    </row>
    <row r="58" spans="1:5" ht="13.8" thickBot="1">
      <c r="A58" s="177" t="s">
        <v>469</v>
      </c>
      <c r="B58" s="174">
        <v>6</v>
      </c>
      <c r="C58" s="174">
        <v>2</v>
      </c>
      <c r="D58" s="174"/>
      <c r="E58" s="175">
        <f t="shared" si="5"/>
        <v>1</v>
      </c>
    </row>
    <row r="59" spans="1:5" ht="13.8" thickBot="1">
      <c r="A59" s="177" t="s">
        <v>447</v>
      </c>
      <c r="B59" s="174">
        <v>161</v>
      </c>
      <c r="C59" s="174">
        <v>9</v>
      </c>
      <c r="D59" s="174"/>
      <c r="E59" s="175">
        <f t="shared" si="5"/>
        <v>1</v>
      </c>
    </row>
    <row r="60" spans="1:5" ht="13.8" thickBot="1">
      <c r="A60" s="177" t="s">
        <v>449</v>
      </c>
      <c r="B60" s="174">
        <v>130</v>
      </c>
      <c r="C60" s="174">
        <v>7</v>
      </c>
      <c r="D60" s="174">
        <v>1</v>
      </c>
      <c r="E60" s="175">
        <f t="shared" si="5"/>
        <v>0.99275362318840576</v>
      </c>
    </row>
    <row r="61" spans="1:5" ht="13.8" thickBot="1">
      <c r="A61" s="177" t="s">
        <v>457</v>
      </c>
      <c r="B61" s="174">
        <v>4</v>
      </c>
      <c r="C61" s="174"/>
      <c r="D61" s="174"/>
      <c r="E61" s="175">
        <f t="shared" si="5"/>
        <v>1</v>
      </c>
    </row>
    <row r="62" spans="1:5" ht="13.8" thickBot="1">
      <c r="A62" s="177" t="s">
        <v>470</v>
      </c>
      <c r="B62" s="174"/>
      <c r="C62" s="174">
        <v>5</v>
      </c>
      <c r="D62" s="174"/>
      <c r="E62" s="175">
        <f t="shared" si="5"/>
        <v>1</v>
      </c>
    </row>
    <row r="63" spans="1:5" ht="13.8" thickBot="1">
      <c r="A63" s="174" t="s">
        <v>460</v>
      </c>
      <c r="B63" s="174">
        <v>1</v>
      </c>
      <c r="C63" s="174">
        <v>2</v>
      </c>
      <c r="D63" s="174"/>
      <c r="E63" s="175">
        <f t="shared" si="5"/>
        <v>1</v>
      </c>
    </row>
    <row r="64" spans="1:5" ht="13.8" thickBot="1">
      <c r="A64" s="185" t="s">
        <v>471</v>
      </c>
      <c r="B64" s="174">
        <v>3</v>
      </c>
      <c r="C64" s="174"/>
      <c r="D64" s="174"/>
      <c r="E64" s="175">
        <f t="shared" si="5"/>
        <v>1</v>
      </c>
    </row>
    <row r="65" spans="1:19" ht="13.8" thickBot="1">
      <c r="A65" s="176" t="s">
        <v>456</v>
      </c>
      <c r="B65" s="174">
        <v>7</v>
      </c>
      <c r="C65" s="174"/>
      <c r="D65" s="174"/>
      <c r="E65" s="175">
        <f t="shared" si="5"/>
        <v>1</v>
      </c>
    </row>
    <row r="66" spans="1:19" ht="13.8" thickBot="1">
      <c r="A66" s="185" t="s">
        <v>462</v>
      </c>
      <c r="B66" s="174">
        <v>2</v>
      </c>
      <c r="C66" s="174">
        <v>3</v>
      </c>
      <c r="D66" s="174">
        <v>2</v>
      </c>
      <c r="E66" s="175">
        <f t="shared" si="5"/>
        <v>0.7142857142857143</v>
      </c>
    </row>
    <row r="67" spans="1:19" ht="13.8" thickBot="1">
      <c r="A67" s="178" t="s">
        <v>431</v>
      </c>
      <c r="B67" s="179">
        <f>SUM(B38:B66)</f>
        <v>969</v>
      </c>
      <c r="C67" s="179">
        <f>SUM(C38:C64)</f>
        <v>401</v>
      </c>
      <c r="D67" s="179">
        <f>SUM(D38:D64)</f>
        <v>56</v>
      </c>
      <c r="E67" s="175">
        <f t="shared" si="5"/>
        <v>0.96072931276297335</v>
      </c>
    </row>
    <row r="69" spans="1:19" ht="13.8" thickBot="1"/>
    <row r="70" spans="1:19" ht="23.4" thickBot="1">
      <c r="A70" s="303" t="s">
        <v>432</v>
      </c>
      <c r="B70" s="303"/>
      <c r="C70" s="303"/>
      <c r="D70" s="303"/>
      <c r="E70" s="303"/>
      <c r="F70" s="303"/>
      <c r="G70" s="303"/>
      <c r="H70" s="303"/>
      <c r="I70" s="303"/>
      <c r="J70" s="303"/>
      <c r="K70" s="303"/>
      <c r="L70" s="303"/>
      <c r="M70" s="303"/>
      <c r="N70" s="303"/>
      <c r="O70" s="303"/>
      <c r="P70" s="303"/>
      <c r="Q70" s="303"/>
      <c r="R70" s="303"/>
      <c r="S70" s="303"/>
    </row>
    <row r="71" spans="1:19" ht="21.6" thickBot="1">
      <c r="A71" s="178" t="s">
        <v>0</v>
      </c>
      <c r="B71" s="178" t="s">
        <v>433</v>
      </c>
      <c r="C71" s="178" t="s">
        <v>434</v>
      </c>
      <c r="D71" s="178" t="s">
        <v>435</v>
      </c>
      <c r="E71" s="178" t="s">
        <v>436</v>
      </c>
      <c r="F71" s="180" t="s">
        <v>437</v>
      </c>
      <c r="G71" s="178" t="s">
        <v>3</v>
      </c>
      <c r="H71" s="178" t="s">
        <v>109</v>
      </c>
      <c r="I71" s="178" t="s">
        <v>102</v>
      </c>
      <c r="J71" s="178" t="s">
        <v>16</v>
      </c>
      <c r="K71" s="178" t="s">
        <v>10</v>
      </c>
      <c r="L71" s="178" t="s">
        <v>105</v>
      </c>
      <c r="M71" s="178" t="s">
        <v>11</v>
      </c>
      <c r="N71" s="178" t="s">
        <v>111</v>
      </c>
      <c r="O71" s="178" t="s">
        <v>108</v>
      </c>
      <c r="P71" s="178" t="s">
        <v>438</v>
      </c>
      <c r="Q71" s="178" t="s">
        <v>439</v>
      </c>
      <c r="R71" s="178" t="s">
        <v>106</v>
      </c>
      <c r="S71" s="181" t="s">
        <v>440</v>
      </c>
    </row>
    <row r="72" spans="1:19" ht="13.8" thickBot="1">
      <c r="A72" s="176" t="s">
        <v>465</v>
      </c>
      <c r="B72" s="176">
        <v>12</v>
      </c>
      <c r="C72" s="176">
        <v>11</v>
      </c>
      <c r="D72" s="176">
        <v>1</v>
      </c>
      <c r="E72" s="184">
        <v>68</v>
      </c>
      <c r="F72" s="176">
        <v>302</v>
      </c>
      <c r="G72" s="176">
        <v>62</v>
      </c>
      <c r="H72" s="176">
        <v>34</v>
      </c>
      <c r="I72" s="176">
        <v>23</v>
      </c>
      <c r="J72" s="176">
        <v>60</v>
      </c>
      <c r="K72" s="176">
        <v>35</v>
      </c>
      <c r="L72" s="176">
        <v>1</v>
      </c>
      <c r="M72" s="176">
        <v>4</v>
      </c>
      <c r="N72" s="176"/>
      <c r="O72" s="176">
        <v>10</v>
      </c>
      <c r="P72" s="176">
        <v>1</v>
      </c>
      <c r="Q72" s="176"/>
      <c r="R72" s="183">
        <f t="shared" ref="R72:R87" si="6">IF(E72=0,"NA",(I72/E72)*9)</f>
        <v>3.0441176470588238</v>
      </c>
      <c r="S72" s="175">
        <f t="shared" ref="S72:S88" si="7">IF(F72=0,"NA",G72/(F72-K72))</f>
        <v>0.23220973782771537</v>
      </c>
    </row>
    <row r="73" spans="1:19" ht="13.8" thickBot="1">
      <c r="A73" s="176" t="s">
        <v>442</v>
      </c>
      <c r="B73" s="174">
        <v>10</v>
      </c>
      <c r="C73" s="174">
        <v>9</v>
      </c>
      <c r="D73" s="174">
        <v>1</v>
      </c>
      <c r="E73" s="182">
        <v>58.67</v>
      </c>
      <c r="F73" s="176">
        <v>234</v>
      </c>
      <c r="G73" s="176">
        <v>54</v>
      </c>
      <c r="H73" s="176">
        <v>34</v>
      </c>
      <c r="I73" s="176">
        <v>25</v>
      </c>
      <c r="J73" s="176">
        <v>52</v>
      </c>
      <c r="K73" s="176">
        <v>38</v>
      </c>
      <c r="L73" s="176">
        <v>1</v>
      </c>
      <c r="M73" s="176">
        <v>2</v>
      </c>
      <c r="N73" s="176"/>
      <c r="O73" s="176">
        <v>5</v>
      </c>
      <c r="P73" s="176">
        <v>3</v>
      </c>
      <c r="Q73" s="176"/>
      <c r="R73" s="183">
        <f t="shared" si="6"/>
        <v>3.8350093744673597</v>
      </c>
      <c r="S73" s="175">
        <f t="shared" si="7"/>
        <v>0.27551020408163263</v>
      </c>
    </row>
    <row r="74" spans="1:19" ht="13.8" thickBot="1">
      <c r="A74" s="176" t="s">
        <v>466</v>
      </c>
      <c r="B74" s="176">
        <v>11</v>
      </c>
      <c r="C74" s="176">
        <v>7</v>
      </c>
      <c r="D74" s="176">
        <v>4</v>
      </c>
      <c r="E74" s="184">
        <v>39.67</v>
      </c>
      <c r="F74" s="176">
        <v>189</v>
      </c>
      <c r="G74" s="176">
        <v>46</v>
      </c>
      <c r="H74" s="176">
        <v>24</v>
      </c>
      <c r="I74" s="176">
        <v>22</v>
      </c>
      <c r="J74" s="176">
        <v>20</v>
      </c>
      <c r="K74" s="176">
        <v>19</v>
      </c>
      <c r="L74" s="176">
        <v>6</v>
      </c>
      <c r="M74" s="176"/>
      <c r="N74" s="176"/>
      <c r="O74" s="176">
        <v>3</v>
      </c>
      <c r="P74" s="176">
        <v>1</v>
      </c>
      <c r="Q74" s="176">
        <v>2</v>
      </c>
      <c r="R74" s="183">
        <f t="shared" si="6"/>
        <v>4.9911772119989912</v>
      </c>
      <c r="S74" s="175">
        <f t="shared" si="7"/>
        <v>0.27058823529411763</v>
      </c>
    </row>
    <row r="75" spans="1:19" ht="13.8" thickBot="1">
      <c r="A75" s="176" t="s">
        <v>463</v>
      </c>
      <c r="B75" s="176">
        <v>10</v>
      </c>
      <c r="C75" s="176">
        <v>5</v>
      </c>
      <c r="D75" s="176">
        <v>5</v>
      </c>
      <c r="E75" s="184">
        <v>30</v>
      </c>
      <c r="F75" s="176">
        <v>154</v>
      </c>
      <c r="G75" s="176">
        <v>43</v>
      </c>
      <c r="H75" s="176">
        <v>27</v>
      </c>
      <c r="I75" s="176">
        <v>20</v>
      </c>
      <c r="J75" s="176">
        <v>31</v>
      </c>
      <c r="K75" s="176">
        <v>12</v>
      </c>
      <c r="L75" s="176">
        <v>1</v>
      </c>
      <c r="M75" s="176">
        <v>1</v>
      </c>
      <c r="N75" s="176"/>
      <c r="O75" s="176">
        <v>3</v>
      </c>
      <c r="P75" s="176">
        <v>3</v>
      </c>
      <c r="Q75" s="176"/>
      <c r="R75" s="183">
        <f t="shared" si="6"/>
        <v>6</v>
      </c>
      <c r="S75" s="175">
        <f t="shared" si="7"/>
        <v>0.30281690140845069</v>
      </c>
    </row>
    <row r="76" spans="1:19" ht="13.8" thickBot="1">
      <c r="A76" s="176" t="s">
        <v>467</v>
      </c>
      <c r="B76" s="176">
        <v>9</v>
      </c>
      <c r="C76" s="176">
        <v>4</v>
      </c>
      <c r="D76" s="176">
        <v>5</v>
      </c>
      <c r="E76" s="184">
        <v>32.33</v>
      </c>
      <c r="F76" s="176">
        <v>137</v>
      </c>
      <c r="G76" s="176">
        <v>40</v>
      </c>
      <c r="H76" s="176">
        <v>17</v>
      </c>
      <c r="I76" s="176">
        <v>12</v>
      </c>
      <c r="J76" s="176">
        <v>20</v>
      </c>
      <c r="K76" s="176">
        <v>2</v>
      </c>
      <c r="L76" s="176">
        <v>2</v>
      </c>
      <c r="M76" s="176">
        <v>2</v>
      </c>
      <c r="N76" s="176"/>
      <c r="O76" s="176">
        <v>3</v>
      </c>
      <c r="P76" s="176">
        <v>1</v>
      </c>
      <c r="Q76" s="176"/>
      <c r="R76" s="183">
        <f t="shared" si="6"/>
        <v>3.340550572223941</v>
      </c>
      <c r="S76" s="175">
        <f t="shared" si="7"/>
        <v>0.29629629629629628</v>
      </c>
    </row>
    <row r="77" spans="1:19" ht="13.8" thickBot="1">
      <c r="A77" s="176" t="s">
        <v>468</v>
      </c>
      <c r="B77" s="176">
        <v>5</v>
      </c>
      <c r="C77" s="176">
        <v>3</v>
      </c>
      <c r="D77" s="176">
        <v>2</v>
      </c>
      <c r="E77" s="184">
        <v>24</v>
      </c>
      <c r="F77" s="176">
        <v>103</v>
      </c>
      <c r="G77" s="176">
        <v>22</v>
      </c>
      <c r="H77" s="176">
        <v>12</v>
      </c>
      <c r="I77" s="176">
        <v>11</v>
      </c>
      <c r="J77" s="176">
        <v>14</v>
      </c>
      <c r="K77" s="176">
        <v>11</v>
      </c>
      <c r="L77" s="176">
        <v>1</v>
      </c>
      <c r="M77" s="176"/>
      <c r="N77" s="176"/>
      <c r="O77" s="176">
        <v>1</v>
      </c>
      <c r="P77" s="176">
        <v>1</v>
      </c>
      <c r="Q77" s="176"/>
      <c r="R77" s="183">
        <f t="shared" si="6"/>
        <v>4.125</v>
      </c>
      <c r="S77" s="175">
        <f t="shared" si="7"/>
        <v>0.2391304347826087</v>
      </c>
    </row>
    <row r="78" spans="1:19" ht="13.8" thickBot="1">
      <c r="A78" s="176" t="s">
        <v>471</v>
      </c>
      <c r="B78" s="176">
        <v>8</v>
      </c>
      <c r="C78" s="176">
        <v>2</v>
      </c>
      <c r="D78" s="176">
        <v>6</v>
      </c>
      <c r="E78" s="184">
        <v>17</v>
      </c>
      <c r="F78" s="176">
        <v>81</v>
      </c>
      <c r="G78" s="176">
        <v>17</v>
      </c>
      <c r="H78" s="176">
        <v>11</v>
      </c>
      <c r="I78" s="176">
        <v>9</v>
      </c>
      <c r="J78" s="176">
        <v>14</v>
      </c>
      <c r="K78" s="176">
        <v>11</v>
      </c>
      <c r="L78" s="176">
        <v>1</v>
      </c>
      <c r="M78" s="176"/>
      <c r="N78" s="176"/>
      <c r="O78" s="176"/>
      <c r="P78" s="176">
        <v>2</v>
      </c>
      <c r="Q78" s="176"/>
      <c r="R78" s="183">
        <f t="shared" si="6"/>
        <v>4.7647058823529411</v>
      </c>
      <c r="S78" s="175">
        <f t="shared" si="7"/>
        <v>0.24285714285714285</v>
      </c>
    </row>
    <row r="79" spans="1:19" s="137" customFormat="1" ht="13.8" thickBot="1">
      <c r="A79" s="176" t="s">
        <v>464</v>
      </c>
      <c r="B79" s="174">
        <v>6</v>
      </c>
      <c r="C79" s="174"/>
      <c r="D79" s="174">
        <v>6</v>
      </c>
      <c r="E79" s="182">
        <v>13.67</v>
      </c>
      <c r="F79" s="174">
        <v>55</v>
      </c>
      <c r="G79" s="174">
        <v>10</v>
      </c>
      <c r="H79" s="174">
        <v>4</v>
      </c>
      <c r="I79" s="174">
        <v>3</v>
      </c>
      <c r="J79" s="174">
        <v>13</v>
      </c>
      <c r="K79" s="174">
        <v>5</v>
      </c>
      <c r="L79" s="174">
        <v>2</v>
      </c>
      <c r="M79" s="174"/>
      <c r="N79" s="174"/>
      <c r="O79" s="174">
        <v>2</v>
      </c>
      <c r="P79" s="174">
        <v>1</v>
      </c>
      <c r="Q79" s="174"/>
      <c r="R79" s="183">
        <f t="shared" si="6"/>
        <v>1.9751280175566936</v>
      </c>
      <c r="S79" s="175">
        <f t="shared" si="7"/>
        <v>0.2</v>
      </c>
    </row>
    <row r="80" spans="1:19" ht="13.8" thickBot="1">
      <c r="A80" s="176" t="s">
        <v>470</v>
      </c>
      <c r="B80" s="174">
        <v>8</v>
      </c>
      <c r="C80" s="174">
        <v>1</v>
      </c>
      <c r="D80" s="174">
        <v>7</v>
      </c>
      <c r="E80" s="182">
        <v>20</v>
      </c>
      <c r="F80" s="174">
        <v>91</v>
      </c>
      <c r="G80" s="174">
        <v>17</v>
      </c>
      <c r="H80" s="174">
        <v>15</v>
      </c>
      <c r="I80" s="174">
        <v>11</v>
      </c>
      <c r="J80" s="174">
        <v>14</v>
      </c>
      <c r="K80" s="174">
        <v>2</v>
      </c>
      <c r="L80" s="174"/>
      <c r="M80" s="174">
        <v>3</v>
      </c>
      <c r="N80" s="174"/>
      <c r="O80" s="174"/>
      <c r="P80" s="174"/>
      <c r="Q80" s="174"/>
      <c r="R80" s="183">
        <f t="shared" si="6"/>
        <v>4.95</v>
      </c>
      <c r="S80" s="175">
        <f t="shared" si="7"/>
        <v>0.19101123595505617</v>
      </c>
    </row>
    <row r="81" spans="1:19" ht="13.8" thickBot="1">
      <c r="A81" s="176" t="s">
        <v>459</v>
      </c>
      <c r="B81" s="174">
        <v>6</v>
      </c>
      <c r="C81" s="174">
        <v>1</v>
      </c>
      <c r="D81" s="174">
        <v>5</v>
      </c>
      <c r="E81" s="182">
        <v>8.33</v>
      </c>
      <c r="F81" s="174">
        <v>39</v>
      </c>
      <c r="G81" s="174">
        <v>11</v>
      </c>
      <c r="H81" s="174">
        <v>5</v>
      </c>
      <c r="I81" s="174">
        <v>5</v>
      </c>
      <c r="J81" s="174">
        <v>14</v>
      </c>
      <c r="K81" s="174">
        <v>6</v>
      </c>
      <c r="L81" s="174"/>
      <c r="M81" s="174"/>
      <c r="N81" s="174"/>
      <c r="O81" s="174">
        <v>1</v>
      </c>
      <c r="P81" s="174">
        <v>2</v>
      </c>
      <c r="Q81" s="174">
        <v>3</v>
      </c>
      <c r="R81" s="183">
        <f t="shared" si="6"/>
        <v>5.4021608643457384</v>
      </c>
      <c r="S81" s="175">
        <f t="shared" si="7"/>
        <v>0.33333333333333331</v>
      </c>
    </row>
    <row r="82" spans="1:19" ht="13.8" thickBot="1">
      <c r="A82" s="176" t="s">
        <v>469</v>
      </c>
      <c r="B82" s="174">
        <v>3</v>
      </c>
      <c r="C82" s="174">
        <v>1</v>
      </c>
      <c r="D82" s="174">
        <v>2</v>
      </c>
      <c r="E82" s="182">
        <v>5</v>
      </c>
      <c r="F82" s="174">
        <v>22</v>
      </c>
      <c r="G82" s="174">
        <v>2</v>
      </c>
      <c r="H82" s="174">
        <v>1</v>
      </c>
      <c r="I82" s="174"/>
      <c r="J82" s="174">
        <v>3</v>
      </c>
      <c r="K82" s="174">
        <v>3</v>
      </c>
      <c r="L82" s="174"/>
      <c r="M82" s="174">
        <v>1</v>
      </c>
      <c r="N82" s="174"/>
      <c r="O82" s="174"/>
      <c r="P82" s="174"/>
      <c r="Q82" s="174"/>
      <c r="R82" s="183">
        <f t="shared" si="6"/>
        <v>0</v>
      </c>
      <c r="S82" s="175">
        <f t="shared" si="7"/>
        <v>0.10526315789473684</v>
      </c>
    </row>
    <row r="83" spans="1:19" ht="13.8" thickBot="1">
      <c r="A83" s="176" t="s">
        <v>458</v>
      </c>
      <c r="B83" s="176">
        <v>4</v>
      </c>
      <c r="C83" s="176">
        <v>1</v>
      </c>
      <c r="D83" s="176">
        <v>3</v>
      </c>
      <c r="E83" s="184">
        <v>4.67</v>
      </c>
      <c r="F83" s="176">
        <v>32</v>
      </c>
      <c r="G83" s="176">
        <v>3</v>
      </c>
      <c r="H83" s="176">
        <v>5</v>
      </c>
      <c r="I83" s="176">
        <v>5</v>
      </c>
      <c r="J83" s="176">
        <v>4</v>
      </c>
      <c r="K83" s="176">
        <v>11</v>
      </c>
      <c r="L83" s="176">
        <v>4</v>
      </c>
      <c r="M83" s="176">
        <v>2</v>
      </c>
      <c r="N83" s="176"/>
      <c r="O83" s="176"/>
      <c r="P83" s="176"/>
      <c r="Q83" s="176"/>
      <c r="R83" s="183">
        <f t="shared" si="6"/>
        <v>9.6359743040685224</v>
      </c>
      <c r="S83" s="175">
        <f t="shared" si="7"/>
        <v>0.14285714285714285</v>
      </c>
    </row>
    <row r="84" spans="1:19" ht="13.8" thickBot="1">
      <c r="A84" s="176" t="s">
        <v>450</v>
      </c>
      <c r="B84" s="176">
        <v>6</v>
      </c>
      <c r="C84" s="176"/>
      <c r="D84" s="176">
        <v>6</v>
      </c>
      <c r="E84" s="184">
        <v>11.33</v>
      </c>
      <c r="F84" s="176">
        <v>45</v>
      </c>
      <c r="G84" s="176">
        <v>7</v>
      </c>
      <c r="H84" s="176">
        <v>3</v>
      </c>
      <c r="I84" s="176">
        <v>2</v>
      </c>
      <c r="J84" s="176">
        <v>9</v>
      </c>
      <c r="K84" s="176">
        <v>1</v>
      </c>
      <c r="L84" s="176">
        <v>1</v>
      </c>
      <c r="M84" s="176">
        <v>1</v>
      </c>
      <c r="N84" s="176"/>
      <c r="O84" s="176">
        <v>1</v>
      </c>
      <c r="P84" s="176"/>
      <c r="Q84" s="176"/>
      <c r="R84" s="183">
        <f t="shared" si="6"/>
        <v>1.5887025595763462</v>
      </c>
      <c r="S84" s="175">
        <f t="shared" si="7"/>
        <v>0.15909090909090909</v>
      </c>
    </row>
    <row r="85" spans="1:19" ht="13.8" thickBot="1">
      <c r="A85" s="176" t="s">
        <v>446</v>
      </c>
      <c r="B85" s="174">
        <v>1</v>
      </c>
      <c r="C85" s="174"/>
      <c r="D85" s="174">
        <v>1</v>
      </c>
      <c r="E85" s="182">
        <v>0.33</v>
      </c>
      <c r="F85" s="174">
        <v>1</v>
      </c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83">
        <f t="shared" si="6"/>
        <v>0</v>
      </c>
      <c r="S85" s="175">
        <f t="shared" si="7"/>
        <v>0</v>
      </c>
    </row>
    <row r="86" spans="1:19" ht="13.8" thickBot="1">
      <c r="A86" s="174"/>
      <c r="B86" s="174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83" t="str">
        <f t="shared" si="6"/>
        <v>NA</v>
      </c>
      <c r="S86" s="175" t="str">
        <f t="shared" si="7"/>
        <v>NA</v>
      </c>
    </row>
    <row r="87" spans="1:19" ht="13.8" thickBot="1">
      <c r="A87" s="174"/>
      <c r="B87" s="174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83" t="str">
        <f t="shared" si="6"/>
        <v>NA</v>
      </c>
      <c r="S87" s="175" t="str">
        <f t="shared" si="7"/>
        <v>NA</v>
      </c>
    </row>
    <row r="88" spans="1:19" ht="13.8" thickBot="1">
      <c r="A88" s="178" t="s">
        <v>426</v>
      </c>
      <c r="B88" s="178"/>
      <c r="C88" s="178"/>
      <c r="D88" s="178"/>
      <c r="E88" s="179">
        <f t="shared" ref="E88:Q88" si="8">SUM(E72:E87)</f>
        <v>333</v>
      </c>
      <c r="F88" s="179">
        <f t="shared" si="8"/>
        <v>1485</v>
      </c>
      <c r="G88" s="179">
        <f t="shared" si="8"/>
        <v>334</v>
      </c>
      <c r="H88" s="179">
        <f t="shared" si="8"/>
        <v>192</v>
      </c>
      <c r="I88" s="179">
        <f t="shared" si="8"/>
        <v>148</v>
      </c>
      <c r="J88" s="179">
        <f t="shared" si="8"/>
        <v>268</v>
      </c>
      <c r="K88" s="179">
        <f t="shared" si="8"/>
        <v>156</v>
      </c>
      <c r="L88" s="179">
        <f t="shared" si="8"/>
        <v>20</v>
      </c>
      <c r="M88" s="179">
        <f t="shared" si="8"/>
        <v>16</v>
      </c>
      <c r="N88" s="179">
        <f t="shared" si="8"/>
        <v>0</v>
      </c>
      <c r="O88" s="179">
        <f t="shared" si="8"/>
        <v>29</v>
      </c>
      <c r="P88" s="179">
        <f t="shared" si="8"/>
        <v>15</v>
      </c>
      <c r="Q88" s="179">
        <f t="shared" si="8"/>
        <v>5</v>
      </c>
      <c r="R88" s="183">
        <f>IF(E88=0,"NA",(I88/E88)*7)</f>
        <v>3.1111111111111107</v>
      </c>
      <c r="S88" s="175">
        <f t="shared" si="7"/>
        <v>0.2513167795334838</v>
      </c>
    </row>
  </sheetData>
  <mergeCells count="4">
    <mergeCell ref="A1:U5"/>
    <mergeCell ref="A6:U6"/>
    <mergeCell ref="A36:E36"/>
    <mergeCell ref="A70:S7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Y40"/>
  <sheetViews>
    <sheetView workbookViewId="0">
      <selection activeCell="B4" sqref="B4:X33"/>
    </sheetView>
  </sheetViews>
  <sheetFormatPr defaultColWidth="9.109375" defaultRowHeight="13.2"/>
  <cols>
    <col min="1" max="1" width="30.109375" style="110" customWidth="1"/>
    <col min="2" max="5" width="6.44140625" style="114" customWidth="1"/>
    <col min="6" max="12" width="5" style="114" customWidth="1"/>
    <col min="13" max="15" width="7.109375" style="115" customWidth="1"/>
    <col min="16" max="20" width="5" style="114" customWidth="1"/>
    <col min="21" max="21" width="6.109375" style="114" customWidth="1"/>
    <col min="22" max="24" width="5" style="110" customWidth="1"/>
    <col min="25" max="16384" width="9.109375" style="110"/>
  </cols>
  <sheetData>
    <row r="1" spans="1:25" s="97" customFormat="1" ht="34.799999999999997">
      <c r="A1" s="306" t="s">
        <v>199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</row>
    <row r="2" spans="1:25" ht="13.5" customHeight="1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</row>
    <row r="3" spans="1:25" s="42" customFormat="1">
      <c r="A3" s="151" t="s">
        <v>0</v>
      </c>
      <c r="B3" s="151" t="s">
        <v>1</v>
      </c>
      <c r="C3" s="151" t="s">
        <v>2</v>
      </c>
      <c r="D3" s="151" t="s">
        <v>18</v>
      </c>
      <c r="E3" s="151" t="s">
        <v>4</v>
      </c>
      <c r="F3" s="151" t="s">
        <v>47</v>
      </c>
      <c r="G3" s="151" t="s">
        <v>5</v>
      </c>
      <c r="H3" s="151" t="s">
        <v>6</v>
      </c>
      <c r="I3" s="151" t="s">
        <v>7</v>
      </c>
      <c r="J3" s="151" t="s">
        <v>8</v>
      </c>
      <c r="K3" s="151" t="s">
        <v>17</v>
      </c>
      <c r="L3" s="151" t="s">
        <v>48</v>
      </c>
      <c r="M3" s="152" t="s">
        <v>49</v>
      </c>
      <c r="N3" s="152" t="s">
        <v>9</v>
      </c>
      <c r="O3" s="152" t="s">
        <v>13</v>
      </c>
      <c r="P3" s="151" t="s">
        <v>16</v>
      </c>
      <c r="Q3" s="151" t="s">
        <v>10</v>
      </c>
      <c r="R3" s="151" t="s">
        <v>11</v>
      </c>
      <c r="S3" s="151" t="s">
        <v>12</v>
      </c>
      <c r="T3" s="151" t="s">
        <v>14</v>
      </c>
      <c r="U3" s="151" t="s">
        <v>15</v>
      </c>
      <c r="V3" s="151" t="s">
        <v>98</v>
      </c>
      <c r="W3" s="151" t="s">
        <v>99</v>
      </c>
      <c r="X3" s="151" t="s">
        <v>46</v>
      </c>
    </row>
    <row r="4" spans="1:25" ht="13.8">
      <c r="A4" s="104" t="s">
        <v>134</v>
      </c>
      <c r="B4" s="111">
        <v>15</v>
      </c>
      <c r="C4" s="111">
        <v>40</v>
      </c>
      <c r="D4" s="111">
        <v>3</v>
      </c>
      <c r="E4" s="111">
        <v>2</v>
      </c>
      <c r="F4" s="111">
        <v>1</v>
      </c>
      <c r="G4" s="111">
        <v>0</v>
      </c>
      <c r="H4" s="111">
        <v>1</v>
      </c>
      <c r="I4" s="111">
        <v>0</v>
      </c>
      <c r="J4" s="111">
        <v>0</v>
      </c>
      <c r="K4" s="111">
        <v>0</v>
      </c>
      <c r="L4" s="111">
        <v>1</v>
      </c>
      <c r="M4" s="112">
        <v>0.5</v>
      </c>
      <c r="N4" s="79">
        <v>1</v>
      </c>
      <c r="O4" s="34">
        <v>0.66700000000000004</v>
      </c>
      <c r="P4" s="111">
        <v>1</v>
      </c>
      <c r="Q4" s="111">
        <v>1</v>
      </c>
      <c r="R4" s="111">
        <v>0</v>
      </c>
      <c r="S4" s="111">
        <v>0</v>
      </c>
      <c r="T4" s="111">
        <v>0</v>
      </c>
      <c r="U4" s="111">
        <v>5</v>
      </c>
      <c r="V4" s="111">
        <v>6</v>
      </c>
      <c r="W4" s="111">
        <v>0</v>
      </c>
      <c r="X4" s="111">
        <v>0</v>
      </c>
      <c r="Y4" s="113"/>
    </row>
    <row r="5" spans="1:25" ht="13.8">
      <c r="A5" s="104" t="s">
        <v>181</v>
      </c>
      <c r="B5" s="111">
        <v>3</v>
      </c>
      <c r="C5" s="111">
        <v>11</v>
      </c>
      <c r="D5" s="111">
        <v>2</v>
      </c>
      <c r="E5" s="111">
        <v>2</v>
      </c>
      <c r="F5" s="111">
        <v>1</v>
      </c>
      <c r="G5" s="111">
        <v>1</v>
      </c>
      <c r="H5" s="111">
        <v>0</v>
      </c>
      <c r="I5" s="111">
        <v>0</v>
      </c>
      <c r="J5" s="111">
        <v>0</v>
      </c>
      <c r="K5" s="111">
        <v>0</v>
      </c>
      <c r="L5" s="111">
        <v>0</v>
      </c>
      <c r="M5" s="112">
        <v>0.5</v>
      </c>
      <c r="N5" s="79">
        <v>0.5</v>
      </c>
      <c r="O5" s="34">
        <v>0.5</v>
      </c>
      <c r="P5" s="111">
        <v>1</v>
      </c>
      <c r="Q5" s="111">
        <v>0</v>
      </c>
      <c r="R5" s="111">
        <v>0</v>
      </c>
      <c r="S5" s="111">
        <v>0</v>
      </c>
      <c r="T5" s="111">
        <v>0</v>
      </c>
      <c r="U5" s="111">
        <v>1</v>
      </c>
      <c r="V5" s="111">
        <v>1</v>
      </c>
      <c r="W5" s="111">
        <v>0</v>
      </c>
      <c r="X5" s="111">
        <v>0</v>
      </c>
      <c r="Y5" s="113"/>
    </row>
    <row r="6" spans="1:25" ht="13.8">
      <c r="A6" s="104" t="s">
        <v>203</v>
      </c>
      <c r="B6" s="111">
        <v>14</v>
      </c>
      <c r="C6" s="111">
        <v>92</v>
      </c>
      <c r="D6" s="111">
        <v>42</v>
      </c>
      <c r="E6" s="111">
        <v>38</v>
      </c>
      <c r="F6" s="111">
        <v>13</v>
      </c>
      <c r="G6" s="111">
        <v>9</v>
      </c>
      <c r="H6" s="111">
        <v>3</v>
      </c>
      <c r="I6" s="111">
        <v>1</v>
      </c>
      <c r="J6" s="111">
        <v>0</v>
      </c>
      <c r="K6" s="111">
        <v>8</v>
      </c>
      <c r="L6" s="111">
        <v>4</v>
      </c>
      <c r="M6" s="112">
        <v>0.34200000000000003</v>
      </c>
      <c r="N6" s="79">
        <v>0.47399999999999998</v>
      </c>
      <c r="O6" s="34">
        <v>0.39</v>
      </c>
      <c r="P6" s="111">
        <v>7</v>
      </c>
      <c r="Q6" s="111">
        <v>1</v>
      </c>
      <c r="R6" s="111">
        <v>2</v>
      </c>
      <c r="S6" s="111">
        <v>1</v>
      </c>
      <c r="T6" s="111">
        <v>2</v>
      </c>
      <c r="U6" s="111">
        <v>16</v>
      </c>
      <c r="V6" s="111">
        <v>1</v>
      </c>
      <c r="W6" s="111">
        <v>1</v>
      </c>
      <c r="X6" s="111">
        <v>0</v>
      </c>
      <c r="Y6" s="113"/>
    </row>
    <row r="7" spans="1:25" ht="13.8">
      <c r="A7" s="104" t="s">
        <v>209</v>
      </c>
      <c r="B7" s="111">
        <v>4</v>
      </c>
      <c r="C7" s="111">
        <v>9</v>
      </c>
      <c r="D7" s="111">
        <v>7</v>
      </c>
      <c r="E7" s="111">
        <v>6</v>
      </c>
      <c r="F7" s="111">
        <v>2</v>
      </c>
      <c r="G7" s="111">
        <v>1</v>
      </c>
      <c r="H7" s="111">
        <v>0</v>
      </c>
      <c r="I7" s="111">
        <v>1</v>
      </c>
      <c r="J7" s="111">
        <v>0</v>
      </c>
      <c r="K7" s="111">
        <v>1</v>
      </c>
      <c r="L7" s="111">
        <v>3</v>
      </c>
      <c r="M7" s="112">
        <v>0.33300000000000002</v>
      </c>
      <c r="N7" s="79">
        <v>0.66700000000000004</v>
      </c>
      <c r="O7" s="34">
        <v>0.42899999999999999</v>
      </c>
      <c r="P7" s="111">
        <v>2</v>
      </c>
      <c r="Q7" s="111">
        <v>1</v>
      </c>
      <c r="R7" s="111">
        <v>0</v>
      </c>
      <c r="S7" s="111">
        <v>0</v>
      </c>
      <c r="T7" s="111">
        <v>0</v>
      </c>
      <c r="U7" s="111">
        <v>15</v>
      </c>
      <c r="V7" s="111">
        <v>1</v>
      </c>
      <c r="W7" s="111">
        <v>0</v>
      </c>
      <c r="X7" s="111">
        <v>0</v>
      </c>
      <c r="Y7" s="113"/>
    </row>
    <row r="8" spans="1:25" ht="13.8">
      <c r="A8" s="104" t="s">
        <v>160</v>
      </c>
      <c r="B8" s="111">
        <v>35</v>
      </c>
      <c r="C8" s="111">
        <v>280</v>
      </c>
      <c r="D8" s="111">
        <v>145</v>
      </c>
      <c r="E8" s="111">
        <v>125</v>
      </c>
      <c r="F8" s="111">
        <v>41</v>
      </c>
      <c r="G8" s="111">
        <v>37</v>
      </c>
      <c r="H8" s="111">
        <v>3</v>
      </c>
      <c r="I8" s="111">
        <v>1</v>
      </c>
      <c r="J8" s="111">
        <v>0</v>
      </c>
      <c r="K8" s="111">
        <v>23</v>
      </c>
      <c r="L8" s="111">
        <v>22</v>
      </c>
      <c r="M8" s="112">
        <v>0.32800000000000001</v>
      </c>
      <c r="N8" s="79">
        <v>0.36799999999999999</v>
      </c>
      <c r="O8" s="34">
        <v>0.40600000000000003</v>
      </c>
      <c r="P8" s="111">
        <v>11</v>
      </c>
      <c r="Q8" s="111">
        <v>15</v>
      </c>
      <c r="R8" s="111">
        <v>2</v>
      </c>
      <c r="S8" s="111">
        <v>2</v>
      </c>
      <c r="T8" s="111">
        <v>7</v>
      </c>
      <c r="U8" s="111">
        <v>42</v>
      </c>
      <c r="V8" s="111">
        <v>100</v>
      </c>
      <c r="W8" s="111">
        <v>20</v>
      </c>
      <c r="X8" s="111">
        <v>0</v>
      </c>
      <c r="Y8" s="113"/>
    </row>
    <row r="9" spans="1:25" ht="13.8">
      <c r="A9" s="104" t="s">
        <v>166</v>
      </c>
      <c r="B9" s="111">
        <v>32</v>
      </c>
      <c r="C9" s="111">
        <v>216</v>
      </c>
      <c r="D9" s="111">
        <v>112</v>
      </c>
      <c r="E9" s="111">
        <v>88</v>
      </c>
      <c r="F9" s="111">
        <v>28</v>
      </c>
      <c r="G9" s="111">
        <v>25</v>
      </c>
      <c r="H9" s="111">
        <v>3</v>
      </c>
      <c r="I9" s="111">
        <v>0</v>
      </c>
      <c r="J9" s="111">
        <v>0</v>
      </c>
      <c r="K9" s="111">
        <v>5</v>
      </c>
      <c r="L9" s="111">
        <v>14</v>
      </c>
      <c r="M9" s="112">
        <v>0.318</v>
      </c>
      <c r="N9" s="79">
        <v>0.35199999999999998</v>
      </c>
      <c r="O9" s="34">
        <v>0.45500000000000002</v>
      </c>
      <c r="P9" s="111">
        <v>11</v>
      </c>
      <c r="Q9" s="111">
        <v>20</v>
      </c>
      <c r="R9" s="111">
        <v>2</v>
      </c>
      <c r="S9" s="111">
        <v>1</v>
      </c>
      <c r="T9" s="111">
        <v>0</v>
      </c>
      <c r="U9" s="111">
        <v>121</v>
      </c>
      <c r="V9" s="111">
        <v>3</v>
      </c>
      <c r="W9" s="111">
        <v>1</v>
      </c>
      <c r="X9" s="111">
        <v>0</v>
      </c>
      <c r="Y9" s="113"/>
    </row>
    <row r="10" spans="1:25" ht="13.8">
      <c r="A10" s="104" t="s">
        <v>168</v>
      </c>
      <c r="B10" s="111">
        <v>26</v>
      </c>
      <c r="C10" s="111">
        <v>213</v>
      </c>
      <c r="D10" s="111">
        <v>110</v>
      </c>
      <c r="E10" s="111">
        <v>99</v>
      </c>
      <c r="F10" s="111">
        <v>27</v>
      </c>
      <c r="G10" s="111">
        <v>23</v>
      </c>
      <c r="H10" s="111">
        <v>3</v>
      </c>
      <c r="I10" s="111">
        <v>1</v>
      </c>
      <c r="J10" s="111">
        <v>0</v>
      </c>
      <c r="K10" s="111">
        <v>17</v>
      </c>
      <c r="L10" s="111">
        <v>9</v>
      </c>
      <c r="M10" s="112">
        <v>0.27300000000000002</v>
      </c>
      <c r="N10" s="79">
        <v>0.32300000000000001</v>
      </c>
      <c r="O10" s="34">
        <v>0.33900000000000002</v>
      </c>
      <c r="P10" s="111">
        <v>34</v>
      </c>
      <c r="Q10" s="111">
        <v>9</v>
      </c>
      <c r="R10" s="111">
        <v>1</v>
      </c>
      <c r="S10" s="111">
        <v>1</v>
      </c>
      <c r="T10" s="111">
        <v>13</v>
      </c>
      <c r="U10" s="111">
        <v>47</v>
      </c>
      <c r="V10" s="111">
        <v>0</v>
      </c>
      <c r="W10" s="111">
        <v>0</v>
      </c>
      <c r="X10" s="111">
        <v>0</v>
      </c>
      <c r="Y10" s="113"/>
    </row>
    <row r="11" spans="1:25" ht="13.8">
      <c r="A11" s="104" t="s">
        <v>29</v>
      </c>
      <c r="B11" s="111">
        <v>33</v>
      </c>
      <c r="C11" s="111">
        <v>260</v>
      </c>
      <c r="D11" s="111">
        <v>128</v>
      </c>
      <c r="E11" s="111">
        <v>107</v>
      </c>
      <c r="F11" s="111">
        <v>27</v>
      </c>
      <c r="G11" s="111">
        <v>19</v>
      </c>
      <c r="H11" s="111">
        <v>4</v>
      </c>
      <c r="I11" s="111">
        <v>2</v>
      </c>
      <c r="J11" s="111">
        <v>2</v>
      </c>
      <c r="K11" s="111">
        <v>13</v>
      </c>
      <c r="L11" s="111">
        <v>15</v>
      </c>
      <c r="M11" s="112">
        <v>0.252</v>
      </c>
      <c r="N11" s="79">
        <v>0.38300000000000001</v>
      </c>
      <c r="O11" s="34">
        <v>0.36499999999999999</v>
      </c>
      <c r="P11" s="111">
        <v>20</v>
      </c>
      <c r="Q11" s="111">
        <v>17</v>
      </c>
      <c r="R11" s="111">
        <v>2</v>
      </c>
      <c r="S11" s="111">
        <v>2</v>
      </c>
      <c r="T11" s="111">
        <v>0</v>
      </c>
      <c r="U11" s="111">
        <v>21</v>
      </c>
      <c r="V11" s="111">
        <v>3</v>
      </c>
      <c r="W11" s="111">
        <v>2</v>
      </c>
      <c r="X11" s="111">
        <v>0</v>
      </c>
      <c r="Y11" s="113"/>
    </row>
    <row r="12" spans="1:25" ht="13.8">
      <c r="A12" s="104" t="s">
        <v>169</v>
      </c>
      <c r="B12" s="111">
        <v>32</v>
      </c>
      <c r="C12" s="111">
        <v>214</v>
      </c>
      <c r="D12" s="111">
        <v>108</v>
      </c>
      <c r="E12" s="111">
        <v>103</v>
      </c>
      <c r="F12" s="111">
        <v>26</v>
      </c>
      <c r="G12" s="111">
        <v>21</v>
      </c>
      <c r="H12" s="111">
        <v>4</v>
      </c>
      <c r="I12" s="111">
        <v>0</v>
      </c>
      <c r="J12" s="111">
        <v>1</v>
      </c>
      <c r="K12" s="111">
        <v>12</v>
      </c>
      <c r="L12" s="111">
        <v>4</v>
      </c>
      <c r="M12" s="112">
        <v>0.252</v>
      </c>
      <c r="N12" s="79">
        <v>0.32</v>
      </c>
      <c r="O12" s="34">
        <v>0.28000000000000003</v>
      </c>
      <c r="P12" s="111">
        <v>25</v>
      </c>
      <c r="Q12" s="111">
        <v>4</v>
      </c>
      <c r="R12" s="111">
        <v>0</v>
      </c>
      <c r="S12" s="111">
        <v>1</v>
      </c>
      <c r="T12" s="111">
        <v>5</v>
      </c>
      <c r="U12" s="111">
        <v>37</v>
      </c>
      <c r="V12" s="111">
        <v>37</v>
      </c>
      <c r="W12" s="111">
        <v>9</v>
      </c>
      <c r="X12" s="111">
        <v>0</v>
      </c>
      <c r="Y12" s="113"/>
    </row>
    <row r="13" spans="1:25" ht="13.8">
      <c r="A13" s="104" t="s">
        <v>167</v>
      </c>
      <c r="B13" s="111">
        <v>12</v>
      </c>
      <c r="C13" s="111">
        <v>48</v>
      </c>
      <c r="D13" s="111">
        <v>7</v>
      </c>
      <c r="E13" s="111">
        <v>4</v>
      </c>
      <c r="F13" s="111">
        <v>1</v>
      </c>
      <c r="G13" s="111">
        <v>0</v>
      </c>
      <c r="H13" s="111">
        <v>1</v>
      </c>
      <c r="I13" s="111">
        <v>0</v>
      </c>
      <c r="J13" s="111">
        <v>0</v>
      </c>
      <c r="K13" s="111">
        <v>1</v>
      </c>
      <c r="L13" s="111">
        <v>1</v>
      </c>
      <c r="M13" s="112">
        <v>0.25</v>
      </c>
      <c r="N13" s="79">
        <v>0.5</v>
      </c>
      <c r="O13" s="34">
        <v>0.57099999999999995</v>
      </c>
      <c r="P13" s="111">
        <v>1</v>
      </c>
      <c r="Q13" s="111">
        <v>3</v>
      </c>
      <c r="R13" s="111">
        <v>0</v>
      </c>
      <c r="S13" s="111">
        <v>0</v>
      </c>
      <c r="T13" s="111">
        <v>0</v>
      </c>
      <c r="U13" s="111">
        <v>7</v>
      </c>
      <c r="V13" s="111">
        <v>6</v>
      </c>
      <c r="W13" s="111">
        <v>0</v>
      </c>
      <c r="X13" s="111">
        <v>0</v>
      </c>
      <c r="Y13" s="113"/>
    </row>
    <row r="14" spans="1:25" ht="13.8">
      <c r="A14" s="104" t="s">
        <v>178</v>
      </c>
      <c r="B14" s="111">
        <v>31</v>
      </c>
      <c r="C14" s="111">
        <v>231</v>
      </c>
      <c r="D14" s="111">
        <v>117</v>
      </c>
      <c r="E14" s="111">
        <v>102</v>
      </c>
      <c r="F14" s="111">
        <v>25</v>
      </c>
      <c r="G14" s="111">
        <v>18</v>
      </c>
      <c r="H14" s="111">
        <v>6</v>
      </c>
      <c r="I14" s="111">
        <v>1</v>
      </c>
      <c r="J14" s="111">
        <v>0</v>
      </c>
      <c r="K14" s="111">
        <v>10</v>
      </c>
      <c r="L14" s="111">
        <v>12</v>
      </c>
      <c r="M14" s="112">
        <v>0.245</v>
      </c>
      <c r="N14" s="79">
        <v>0.32400000000000001</v>
      </c>
      <c r="O14" s="34">
        <v>0.32800000000000001</v>
      </c>
      <c r="P14" s="111">
        <v>17</v>
      </c>
      <c r="Q14" s="111">
        <v>11</v>
      </c>
      <c r="R14" s="111">
        <v>2</v>
      </c>
      <c r="S14" s="111">
        <v>2</v>
      </c>
      <c r="T14" s="111">
        <v>4</v>
      </c>
      <c r="U14" s="111">
        <v>27</v>
      </c>
      <c r="V14" s="111">
        <v>10</v>
      </c>
      <c r="W14" s="111">
        <v>2</v>
      </c>
      <c r="X14" s="111">
        <v>0</v>
      </c>
      <c r="Y14" s="113"/>
    </row>
    <row r="15" spans="1:25" ht="13.8">
      <c r="A15" s="104" t="s">
        <v>21</v>
      </c>
      <c r="B15" s="111">
        <v>30</v>
      </c>
      <c r="C15" s="111">
        <v>198</v>
      </c>
      <c r="D15" s="111">
        <v>93</v>
      </c>
      <c r="E15" s="111">
        <v>74</v>
      </c>
      <c r="F15" s="111">
        <v>17</v>
      </c>
      <c r="G15" s="111">
        <v>16</v>
      </c>
      <c r="H15" s="111">
        <v>1</v>
      </c>
      <c r="I15" s="111">
        <v>0</v>
      </c>
      <c r="J15" s="111">
        <v>0</v>
      </c>
      <c r="K15" s="111">
        <v>10</v>
      </c>
      <c r="L15" s="111">
        <v>7</v>
      </c>
      <c r="M15" s="112">
        <v>0.23</v>
      </c>
      <c r="N15" s="79">
        <v>0.24299999999999999</v>
      </c>
      <c r="O15" s="34">
        <v>0.374</v>
      </c>
      <c r="P15" s="111">
        <v>18</v>
      </c>
      <c r="Q15" s="111">
        <v>15</v>
      </c>
      <c r="R15" s="111">
        <v>2</v>
      </c>
      <c r="S15" s="111">
        <v>2</v>
      </c>
      <c r="T15" s="111">
        <v>0</v>
      </c>
      <c r="U15" s="111">
        <v>116</v>
      </c>
      <c r="V15" s="111">
        <v>32</v>
      </c>
      <c r="W15" s="111">
        <v>1</v>
      </c>
      <c r="X15" s="111">
        <v>0</v>
      </c>
      <c r="Y15" s="113"/>
    </row>
    <row r="16" spans="1:25" ht="13.8">
      <c r="A16" s="104" t="s">
        <v>28</v>
      </c>
      <c r="B16" s="111">
        <v>18</v>
      </c>
      <c r="C16" s="111">
        <v>123</v>
      </c>
      <c r="D16" s="111">
        <v>65</v>
      </c>
      <c r="E16" s="111">
        <v>57</v>
      </c>
      <c r="F16" s="111">
        <v>13</v>
      </c>
      <c r="G16" s="111">
        <v>11</v>
      </c>
      <c r="H16" s="111">
        <v>1</v>
      </c>
      <c r="I16" s="111">
        <v>1</v>
      </c>
      <c r="J16" s="111">
        <v>0</v>
      </c>
      <c r="K16" s="111">
        <v>6</v>
      </c>
      <c r="L16" s="111">
        <v>7</v>
      </c>
      <c r="M16" s="112">
        <v>0.22800000000000001</v>
      </c>
      <c r="N16" s="79">
        <v>0.28100000000000003</v>
      </c>
      <c r="O16" s="34">
        <v>0.32300000000000001</v>
      </c>
      <c r="P16" s="111">
        <v>0</v>
      </c>
      <c r="Q16" s="111">
        <v>7</v>
      </c>
      <c r="R16" s="111">
        <v>1</v>
      </c>
      <c r="S16" s="111">
        <v>0</v>
      </c>
      <c r="T16" s="111">
        <v>4</v>
      </c>
      <c r="U16" s="111">
        <v>34</v>
      </c>
      <c r="V16" s="111">
        <v>8</v>
      </c>
      <c r="W16" s="111">
        <v>3</v>
      </c>
      <c r="X16" s="111">
        <v>0</v>
      </c>
      <c r="Y16" s="113"/>
    </row>
    <row r="17" spans="1:25" ht="13.8">
      <c r="A17" s="104" t="s">
        <v>159</v>
      </c>
      <c r="B17" s="111">
        <v>2</v>
      </c>
      <c r="C17" s="111">
        <v>16</v>
      </c>
      <c r="D17" s="111">
        <v>9</v>
      </c>
      <c r="E17" s="111">
        <v>9</v>
      </c>
      <c r="F17" s="111">
        <v>2</v>
      </c>
      <c r="G17" s="111">
        <v>1</v>
      </c>
      <c r="H17" s="111">
        <v>0</v>
      </c>
      <c r="I17" s="111">
        <v>0</v>
      </c>
      <c r="J17" s="111">
        <v>1</v>
      </c>
      <c r="K17" s="111">
        <v>1</v>
      </c>
      <c r="L17" s="111">
        <v>1</v>
      </c>
      <c r="M17" s="112">
        <v>0.222</v>
      </c>
      <c r="N17" s="79">
        <v>0.55600000000000005</v>
      </c>
      <c r="O17" s="34">
        <v>0.222</v>
      </c>
      <c r="P17" s="111">
        <v>3</v>
      </c>
      <c r="Q17" s="111">
        <v>0</v>
      </c>
      <c r="R17" s="111">
        <v>0</v>
      </c>
      <c r="S17" s="111">
        <v>0</v>
      </c>
      <c r="T17" s="111">
        <v>0</v>
      </c>
      <c r="U17" s="111">
        <v>10</v>
      </c>
      <c r="V17" s="111">
        <v>2</v>
      </c>
      <c r="W17" s="111">
        <v>0</v>
      </c>
      <c r="X17" s="111">
        <v>0</v>
      </c>
      <c r="Y17" s="113"/>
    </row>
    <row r="18" spans="1:25" ht="13.8">
      <c r="A18" s="104" t="s">
        <v>206</v>
      </c>
      <c r="B18" s="111">
        <v>28</v>
      </c>
      <c r="C18" s="111">
        <v>186</v>
      </c>
      <c r="D18" s="111">
        <v>87</v>
      </c>
      <c r="E18" s="111">
        <v>73</v>
      </c>
      <c r="F18" s="111">
        <v>14</v>
      </c>
      <c r="G18" s="111">
        <v>11</v>
      </c>
      <c r="H18" s="111">
        <v>3</v>
      </c>
      <c r="I18" s="111">
        <v>0</v>
      </c>
      <c r="J18" s="111">
        <v>0</v>
      </c>
      <c r="K18" s="111">
        <v>11</v>
      </c>
      <c r="L18" s="111">
        <v>5</v>
      </c>
      <c r="M18" s="112">
        <v>0.192</v>
      </c>
      <c r="N18" s="79">
        <v>0.23300000000000001</v>
      </c>
      <c r="O18" s="34">
        <v>0.32200000000000001</v>
      </c>
      <c r="P18" s="111">
        <v>18</v>
      </c>
      <c r="Q18" s="111">
        <v>13</v>
      </c>
      <c r="R18" s="111">
        <v>1</v>
      </c>
      <c r="S18" s="111">
        <v>0</v>
      </c>
      <c r="T18" s="111">
        <v>1</v>
      </c>
      <c r="U18" s="111">
        <v>48</v>
      </c>
      <c r="V18" s="111">
        <v>31</v>
      </c>
      <c r="W18" s="111">
        <v>4</v>
      </c>
      <c r="X18" s="111">
        <v>1</v>
      </c>
      <c r="Y18" s="113"/>
    </row>
    <row r="19" spans="1:25" ht="13.8">
      <c r="A19" s="104" t="s">
        <v>180</v>
      </c>
      <c r="B19" s="111">
        <v>11</v>
      </c>
      <c r="C19" s="111">
        <v>59</v>
      </c>
      <c r="D19" s="111">
        <v>26</v>
      </c>
      <c r="E19" s="111">
        <v>21</v>
      </c>
      <c r="F19" s="111">
        <v>4</v>
      </c>
      <c r="G19" s="111">
        <v>4</v>
      </c>
      <c r="H19" s="111">
        <v>0</v>
      </c>
      <c r="I19" s="111">
        <v>0</v>
      </c>
      <c r="J19" s="111">
        <v>0</v>
      </c>
      <c r="K19" s="111">
        <v>1</v>
      </c>
      <c r="L19" s="111">
        <v>3</v>
      </c>
      <c r="M19" s="112">
        <v>0.19</v>
      </c>
      <c r="N19" s="79">
        <v>0.19</v>
      </c>
      <c r="O19" s="34">
        <v>0.308</v>
      </c>
      <c r="P19" s="111">
        <v>2</v>
      </c>
      <c r="Q19" s="111">
        <v>4</v>
      </c>
      <c r="R19" s="111">
        <v>0</v>
      </c>
      <c r="S19" s="111">
        <v>1</v>
      </c>
      <c r="T19" s="111">
        <v>0</v>
      </c>
      <c r="U19" s="111">
        <v>21</v>
      </c>
      <c r="V19" s="111">
        <v>8</v>
      </c>
      <c r="W19" s="111">
        <v>1</v>
      </c>
      <c r="X19" s="111">
        <v>0</v>
      </c>
      <c r="Y19" s="113"/>
    </row>
    <row r="20" spans="1:25" ht="13.8">
      <c r="A20" s="104" t="s">
        <v>201</v>
      </c>
      <c r="B20" s="111">
        <v>37</v>
      </c>
      <c r="C20" s="111">
        <v>273</v>
      </c>
      <c r="D20" s="111">
        <v>129</v>
      </c>
      <c r="E20" s="111">
        <v>107</v>
      </c>
      <c r="F20" s="111">
        <v>19</v>
      </c>
      <c r="G20" s="111">
        <v>17</v>
      </c>
      <c r="H20" s="111">
        <v>2</v>
      </c>
      <c r="I20" s="111">
        <v>0</v>
      </c>
      <c r="J20" s="111">
        <v>0</v>
      </c>
      <c r="K20" s="111">
        <v>9</v>
      </c>
      <c r="L20" s="111">
        <v>9</v>
      </c>
      <c r="M20" s="112">
        <v>0.17799999999999999</v>
      </c>
      <c r="N20" s="79">
        <v>0.19600000000000001</v>
      </c>
      <c r="O20" s="34">
        <v>0.29899999999999999</v>
      </c>
      <c r="P20" s="111">
        <v>35</v>
      </c>
      <c r="Q20" s="111">
        <v>17</v>
      </c>
      <c r="R20" s="111">
        <v>2</v>
      </c>
      <c r="S20" s="111">
        <v>0</v>
      </c>
      <c r="T20" s="111">
        <v>1</v>
      </c>
      <c r="U20" s="111">
        <v>19</v>
      </c>
      <c r="V20" s="111">
        <v>53</v>
      </c>
      <c r="W20" s="111">
        <v>8</v>
      </c>
      <c r="X20" s="111">
        <v>0</v>
      </c>
      <c r="Y20" s="113"/>
    </row>
    <row r="21" spans="1:25" ht="13.8">
      <c r="A21" s="104" t="s">
        <v>165</v>
      </c>
      <c r="B21" s="111">
        <v>24</v>
      </c>
      <c r="C21" s="111">
        <v>134</v>
      </c>
      <c r="D21" s="111">
        <v>38</v>
      </c>
      <c r="E21" s="111">
        <v>35</v>
      </c>
      <c r="F21" s="111">
        <v>6</v>
      </c>
      <c r="G21" s="111">
        <v>5</v>
      </c>
      <c r="H21" s="111">
        <v>1</v>
      </c>
      <c r="I21" s="111">
        <v>0</v>
      </c>
      <c r="J21" s="111">
        <v>0</v>
      </c>
      <c r="K21" s="111">
        <v>2</v>
      </c>
      <c r="L21" s="111">
        <v>1</v>
      </c>
      <c r="M21" s="112">
        <v>0.17100000000000001</v>
      </c>
      <c r="N21" s="79">
        <v>0.2</v>
      </c>
      <c r="O21" s="34">
        <v>0.216</v>
      </c>
      <c r="P21" s="111">
        <v>16</v>
      </c>
      <c r="Q21" s="111">
        <v>0</v>
      </c>
      <c r="R21" s="111">
        <v>2</v>
      </c>
      <c r="S21" s="111">
        <v>1</v>
      </c>
      <c r="T21" s="111">
        <v>0</v>
      </c>
      <c r="U21" s="111">
        <v>6</v>
      </c>
      <c r="V21" s="111">
        <v>11</v>
      </c>
      <c r="W21" s="111">
        <v>1</v>
      </c>
      <c r="X21" s="111">
        <v>0</v>
      </c>
      <c r="Y21" s="113"/>
    </row>
    <row r="22" spans="1:25" ht="13.8">
      <c r="A22" s="104" t="s">
        <v>186</v>
      </c>
      <c r="B22" s="111">
        <v>37</v>
      </c>
      <c r="C22" s="111">
        <v>277</v>
      </c>
      <c r="D22" s="111">
        <v>124</v>
      </c>
      <c r="E22" s="111">
        <v>104</v>
      </c>
      <c r="F22" s="111">
        <v>16</v>
      </c>
      <c r="G22" s="111">
        <v>16</v>
      </c>
      <c r="H22" s="111">
        <v>0</v>
      </c>
      <c r="I22" s="111">
        <v>0</v>
      </c>
      <c r="J22" s="111">
        <v>0</v>
      </c>
      <c r="K22" s="111">
        <v>11</v>
      </c>
      <c r="L22" s="111">
        <v>7</v>
      </c>
      <c r="M22" s="112">
        <v>0.154</v>
      </c>
      <c r="N22" s="79">
        <v>0.154</v>
      </c>
      <c r="O22" s="34">
        <v>0.27</v>
      </c>
      <c r="P22" s="111">
        <v>30</v>
      </c>
      <c r="Q22" s="111">
        <v>13</v>
      </c>
      <c r="R22" s="111">
        <v>4</v>
      </c>
      <c r="S22" s="111">
        <v>3</v>
      </c>
      <c r="T22" s="111">
        <v>0</v>
      </c>
      <c r="U22" s="111">
        <v>290</v>
      </c>
      <c r="V22" s="111">
        <v>15</v>
      </c>
      <c r="W22" s="111">
        <v>2</v>
      </c>
      <c r="X22" s="111">
        <v>4</v>
      </c>
      <c r="Y22" s="113"/>
    </row>
    <row r="23" spans="1:25" ht="13.8">
      <c r="A23" s="104" t="s">
        <v>161</v>
      </c>
      <c r="B23" s="111">
        <v>22</v>
      </c>
      <c r="C23" s="111">
        <v>64</v>
      </c>
      <c r="D23" s="111">
        <v>19</v>
      </c>
      <c r="E23" s="111">
        <v>15</v>
      </c>
      <c r="F23" s="111">
        <v>1</v>
      </c>
      <c r="G23" s="111">
        <v>1</v>
      </c>
      <c r="H23" s="111">
        <v>0</v>
      </c>
      <c r="I23" s="111">
        <v>0</v>
      </c>
      <c r="J23" s="111">
        <v>0</v>
      </c>
      <c r="K23" s="111">
        <v>4</v>
      </c>
      <c r="L23" s="111">
        <v>0</v>
      </c>
      <c r="M23" s="112">
        <v>6.7000000000000004E-2</v>
      </c>
      <c r="N23" s="79">
        <v>6.7000000000000004E-2</v>
      </c>
      <c r="O23" s="34">
        <v>0.26300000000000001</v>
      </c>
      <c r="P23" s="111">
        <v>4</v>
      </c>
      <c r="Q23" s="111">
        <v>3</v>
      </c>
      <c r="R23" s="111">
        <v>1</v>
      </c>
      <c r="S23" s="111">
        <v>0</v>
      </c>
      <c r="T23" s="111">
        <v>3</v>
      </c>
      <c r="U23" s="111">
        <v>5</v>
      </c>
      <c r="V23" s="111">
        <v>0</v>
      </c>
      <c r="W23" s="111">
        <v>1</v>
      </c>
      <c r="X23" s="111">
        <v>0</v>
      </c>
      <c r="Y23" s="113"/>
    </row>
    <row r="24" spans="1:25" ht="13.8">
      <c r="A24" s="104" t="s">
        <v>202</v>
      </c>
      <c r="B24" s="111">
        <v>10</v>
      </c>
      <c r="C24" s="111">
        <v>39</v>
      </c>
      <c r="D24" s="111">
        <v>19</v>
      </c>
      <c r="E24" s="111">
        <v>15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1</v>
      </c>
      <c r="L24" s="111">
        <v>0</v>
      </c>
      <c r="M24" s="112">
        <v>0</v>
      </c>
      <c r="N24" s="79">
        <v>0</v>
      </c>
      <c r="O24" s="34">
        <v>0.11799999999999999</v>
      </c>
      <c r="P24" s="111">
        <v>6</v>
      </c>
      <c r="Q24" s="111">
        <v>2</v>
      </c>
      <c r="R24" s="111">
        <v>0</v>
      </c>
      <c r="S24" s="111">
        <v>2</v>
      </c>
      <c r="T24" s="111">
        <v>2</v>
      </c>
      <c r="U24" s="111">
        <v>6</v>
      </c>
      <c r="V24" s="111">
        <v>7</v>
      </c>
      <c r="W24" s="111">
        <v>1</v>
      </c>
      <c r="X24" s="111">
        <v>0</v>
      </c>
      <c r="Y24" s="113"/>
    </row>
    <row r="25" spans="1:25" ht="13.8">
      <c r="A25" s="104" t="s">
        <v>185</v>
      </c>
      <c r="B25" s="111">
        <v>11</v>
      </c>
      <c r="C25" s="111">
        <v>37</v>
      </c>
      <c r="D25" s="111">
        <v>16</v>
      </c>
      <c r="E25" s="111">
        <v>13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2">
        <v>0</v>
      </c>
      <c r="N25" s="79">
        <v>0</v>
      </c>
      <c r="O25" s="34">
        <v>0.13300000000000001</v>
      </c>
      <c r="P25" s="111">
        <v>8</v>
      </c>
      <c r="Q25" s="111">
        <v>2</v>
      </c>
      <c r="R25" s="111">
        <v>0</v>
      </c>
      <c r="S25" s="111">
        <v>1</v>
      </c>
      <c r="T25" s="111">
        <v>0</v>
      </c>
      <c r="U25" s="111">
        <v>19</v>
      </c>
      <c r="V25" s="111">
        <v>1</v>
      </c>
      <c r="W25" s="111">
        <v>0</v>
      </c>
      <c r="X25" s="111">
        <v>0</v>
      </c>
      <c r="Y25" s="113"/>
    </row>
    <row r="26" spans="1:25" ht="13.8">
      <c r="A26" s="104" t="s">
        <v>205</v>
      </c>
      <c r="B26" s="111">
        <v>8</v>
      </c>
      <c r="C26" s="111">
        <v>44</v>
      </c>
      <c r="D26" s="111">
        <v>14</v>
      </c>
      <c r="E26" s="111">
        <v>14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2">
        <v>0</v>
      </c>
      <c r="N26" s="79">
        <v>0</v>
      </c>
      <c r="O26" s="34">
        <v>0</v>
      </c>
      <c r="P26" s="111">
        <v>5</v>
      </c>
      <c r="Q26" s="111">
        <v>0</v>
      </c>
      <c r="R26" s="111">
        <v>0</v>
      </c>
      <c r="S26" s="111">
        <v>0</v>
      </c>
      <c r="T26" s="111">
        <v>0</v>
      </c>
      <c r="U26" s="111">
        <v>22</v>
      </c>
      <c r="V26" s="111">
        <v>2</v>
      </c>
      <c r="W26" s="111">
        <v>0</v>
      </c>
      <c r="X26" s="111">
        <v>3</v>
      </c>
      <c r="Y26" s="113"/>
    </row>
    <row r="27" spans="1:25" ht="13.8">
      <c r="A27" s="104" t="s">
        <v>170</v>
      </c>
      <c r="B27" s="111">
        <v>17</v>
      </c>
      <c r="C27" s="111">
        <v>57</v>
      </c>
      <c r="D27" s="111">
        <v>6</v>
      </c>
      <c r="E27" s="111">
        <v>4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1</v>
      </c>
      <c r="L27" s="111">
        <v>1</v>
      </c>
      <c r="M27" s="112">
        <v>0</v>
      </c>
      <c r="N27" s="79">
        <v>0</v>
      </c>
      <c r="O27" s="34">
        <v>0.33300000000000002</v>
      </c>
      <c r="P27" s="111">
        <v>2</v>
      </c>
      <c r="Q27" s="111">
        <v>2</v>
      </c>
      <c r="R27" s="111">
        <v>0</v>
      </c>
      <c r="S27" s="111">
        <v>0</v>
      </c>
      <c r="T27" s="111">
        <v>0</v>
      </c>
      <c r="U27" s="111">
        <v>3</v>
      </c>
      <c r="V27" s="111">
        <v>8</v>
      </c>
      <c r="W27" s="111">
        <v>0</v>
      </c>
      <c r="X27" s="111">
        <v>0</v>
      </c>
      <c r="Y27" s="113"/>
    </row>
    <row r="28" spans="1:25" ht="13.8">
      <c r="A28" s="104" t="s">
        <v>44</v>
      </c>
      <c r="B28" s="111">
        <v>1</v>
      </c>
      <c r="C28" s="111">
        <v>5</v>
      </c>
      <c r="D28" s="111">
        <v>4</v>
      </c>
      <c r="E28" s="111">
        <v>2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2</v>
      </c>
      <c r="L28" s="111">
        <v>0</v>
      </c>
      <c r="M28" s="112">
        <v>0</v>
      </c>
      <c r="N28" s="79">
        <v>0</v>
      </c>
      <c r="O28" s="34">
        <v>0.33300000000000002</v>
      </c>
      <c r="P28" s="111">
        <v>0</v>
      </c>
      <c r="Q28" s="111">
        <v>1</v>
      </c>
      <c r="R28" s="111">
        <v>0</v>
      </c>
      <c r="S28" s="111">
        <v>1</v>
      </c>
      <c r="T28" s="111">
        <v>0</v>
      </c>
      <c r="U28" s="111">
        <v>0</v>
      </c>
      <c r="V28" s="111">
        <v>0</v>
      </c>
      <c r="W28" s="111">
        <v>0</v>
      </c>
      <c r="X28" s="111">
        <v>0</v>
      </c>
      <c r="Y28" s="113"/>
    </row>
    <row r="29" spans="1:25" ht="13.8">
      <c r="A29" s="104" t="s">
        <v>148</v>
      </c>
      <c r="B29" s="111">
        <v>2</v>
      </c>
      <c r="C29" s="111">
        <v>9</v>
      </c>
      <c r="D29" s="111">
        <v>3</v>
      </c>
      <c r="E29" s="111">
        <v>2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1</v>
      </c>
      <c r="L29" s="111">
        <v>0</v>
      </c>
      <c r="M29" s="112">
        <v>0</v>
      </c>
      <c r="N29" s="79">
        <v>0</v>
      </c>
      <c r="O29" s="34">
        <v>0.33300000000000002</v>
      </c>
      <c r="P29" s="111">
        <v>2</v>
      </c>
      <c r="Q29" s="111">
        <v>1</v>
      </c>
      <c r="R29" s="111">
        <v>0</v>
      </c>
      <c r="S29" s="111">
        <v>0</v>
      </c>
      <c r="T29" s="111">
        <v>0</v>
      </c>
      <c r="U29" s="111">
        <v>3</v>
      </c>
      <c r="V29" s="111">
        <v>2</v>
      </c>
      <c r="W29" s="111">
        <v>0</v>
      </c>
      <c r="X29" s="111">
        <v>0</v>
      </c>
      <c r="Y29" s="113"/>
    </row>
    <row r="30" spans="1:25" ht="13.8">
      <c r="A30" s="104" t="s">
        <v>129</v>
      </c>
      <c r="B30" s="111">
        <v>20</v>
      </c>
      <c r="C30" s="111">
        <v>18</v>
      </c>
      <c r="D30" s="111">
        <v>2</v>
      </c>
      <c r="E30" s="111">
        <v>2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2">
        <v>0</v>
      </c>
      <c r="N30" s="79">
        <v>0</v>
      </c>
      <c r="O30" s="34">
        <v>0</v>
      </c>
      <c r="P30" s="111">
        <v>0</v>
      </c>
      <c r="Q30" s="111">
        <v>0</v>
      </c>
      <c r="R30" s="111">
        <v>0</v>
      </c>
      <c r="S30" s="111">
        <v>0</v>
      </c>
      <c r="T30" s="111">
        <v>0</v>
      </c>
      <c r="U30" s="111">
        <v>0</v>
      </c>
      <c r="V30" s="111">
        <v>3</v>
      </c>
      <c r="W30" s="111">
        <v>0</v>
      </c>
      <c r="X30" s="111">
        <v>0</v>
      </c>
      <c r="Y30" s="113"/>
    </row>
    <row r="31" spans="1:25" ht="13.8">
      <c r="A31" s="104" t="s">
        <v>208</v>
      </c>
      <c r="B31" s="111">
        <v>1</v>
      </c>
      <c r="C31" s="111">
        <v>4</v>
      </c>
      <c r="D31" s="111">
        <v>2</v>
      </c>
      <c r="E31" s="111">
        <v>2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1</v>
      </c>
      <c r="L31" s="111">
        <v>0</v>
      </c>
      <c r="M31" s="112">
        <v>0</v>
      </c>
      <c r="N31" s="79">
        <v>0</v>
      </c>
      <c r="O31" s="34">
        <v>0</v>
      </c>
      <c r="P31" s="111">
        <v>0</v>
      </c>
      <c r="Q31" s="111">
        <v>0</v>
      </c>
      <c r="R31" s="111">
        <v>0</v>
      </c>
      <c r="S31" s="111">
        <v>0</v>
      </c>
      <c r="T31" s="111">
        <v>0</v>
      </c>
      <c r="U31" s="111">
        <v>9</v>
      </c>
      <c r="V31" s="111">
        <v>0</v>
      </c>
      <c r="W31" s="111">
        <v>0</v>
      </c>
      <c r="X31" s="111">
        <v>0</v>
      </c>
      <c r="Y31" s="113"/>
    </row>
    <row r="32" spans="1:25" ht="13.8">
      <c r="A32" s="104" t="s">
        <v>207</v>
      </c>
      <c r="B32" s="111">
        <v>10</v>
      </c>
      <c r="C32" s="111">
        <v>47</v>
      </c>
      <c r="D32" s="111">
        <v>1</v>
      </c>
      <c r="E32" s="111">
        <v>1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2">
        <v>0</v>
      </c>
      <c r="N32" s="79">
        <v>0</v>
      </c>
      <c r="O32" s="34">
        <v>0</v>
      </c>
      <c r="P32" s="111">
        <v>0</v>
      </c>
      <c r="Q32" s="111">
        <v>0</v>
      </c>
      <c r="R32" s="111">
        <v>0</v>
      </c>
      <c r="S32" s="111">
        <v>0</v>
      </c>
      <c r="T32" s="111">
        <v>0</v>
      </c>
      <c r="U32" s="111">
        <v>4</v>
      </c>
      <c r="V32" s="111">
        <v>10</v>
      </c>
      <c r="W32" s="111">
        <v>2</v>
      </c>
      <c r="X32" s="111">
        <v>0</v>
      </c>
      <c r="Y32" s="113"/>
    </row>
    <row r="33" spans="1:25" ht="13.8">
      <c r="A33" s="104" t="s">
        <v>204</v>
      </c>
      <c r="B33" s="111">
        <v>1</v>
      </c>
      <c r="C33" s="111">
        <v>2</v>
      </c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2">
        <v>0</v>
      </c>
      <c r="N33" s="79">
        <v>0</v>
      </c>
      <c r="O33" s="34">
        <v>0</v>
      </c>
      <c r="P33" s="111">
        <v>0</v>
      </c>
      <c r="Q33" s="111">
        <v>0</v>
      </c>
      <c r="R33" s="111">
        <v>0</v>
      </c>
      <c r="S33" s="111">
        <v>0</v>
      </c>
      <c r="T33" s="111">
        <v>0</v>
      </c>
      <c r="U33" s="111">
        <v>0</v>
      </c>
      <c r="V33" s="111">
        <v>0</v>
      </c>
      <c r="W33" s="111">
        <v>0</v>
      </c>
      <c r="X33" s="111">
        <v>0</v>
      </c>
      <c r="Y33" s="113"/>
    </row>
    <row r="34" spans="1:25" s="109" customFormat="1" ht="13.8">
      <c r="A34" s="104" t="s">
        <v>45</v>
      </c>
      <c r="B34" s="105">
        <v>37</v>
      </c>
      <c r="C34" s="105">
        <v>321</v>
      </c>
      <c r="D34" s="105">
        <v>1438</v>
      </c>
      <c r="E34" s="105">
        <v>1226</v>
      </c>
      <c r="F34" s="105">
        <v>284</v>
      </c>
      <c r="G34" s="105">
        <v>236</v>
      </c>
      <c r="H34" s="105">
        <v>36</v>
      </c>
      <c r="I34" s="105">
        <v>8</v>
      </c>
      <c r="J34" s="105">
        <v>4</v>
      </c>
      <c r="K34" s="105">
        <v>151</v>
      </c>
      <c r="L34" s="105">
        <v>126</v>
      </c>
      <c r="M34" s="106">
        <v>0.23200000000000001</v>
      </c>
      <c r="N34" s="106">
        <v>0.28399999999999997</v>
      </c>
      <c r="O34" s="107">
        <v>0.33200000000000002</v>
      </c>
      <c r="P34" s="105">
        <v>279</v>
      </c>
      <c r="Q34" s="105">
        <v>162</v>
      </c>
      <c r="R34" s="105">
        <v>24</v>
      </c>
      <c r="S34" s="105">
        <f t="shared" ref="S34:X34" si="0">SUM(S4:S33)</f>
        <v>21</v>
      </c>
      <c r="T34" s="105">
        <f t="shared" si="0"/>
        <v>42</v>
      </c>
      <c r="U34" s="105">
        <f t="shared" si="0"/>
        <v>954</v>
      </c>
      <c r="V34" s="105">
        <f t="shared" si="0"/>
        <v>361</v>
      </c>
      <c r="W34" s="105">
        <f t="shared" si="0"/>
        <v>59</v>
      </c>
      <c r="X34" s="105">
        <f t="shared" si="0"/>
        <v>8</v>
      </c>
      <c r="Y34" s="108"/>
    </row>
    <row r="36" spans="1:25">
      <c r="A36" s="68"/>
      <c r="B36" s="71"/>
      <c r="C36" s="71"/>
      <c r="D36" s="70" t="s">
        <v>51</v>
      </c>
      <c r="E36" s="71" t="s">
        <v>52</v>
      </c>
      <c r="F36" s="71"/>
      <c r="G36" s="71"/>
      <c r="H36" s="70" t="s">
        <v>87</v>
      </c>
      <c r="I36" s="71" t="s">
        <v>3</v>
      </c>
      <c r="J36" s="71"/>
      <c r="K36" s="71"/>
      <c r="L36" s="70" t="s">
        <v>88</v>
      </c>
      <c r="M36" s="71" t="s">
        <v>89</v>
      </c>
      <c r="N36" s="71"/>
      <c r="O36" s="71"/>
      <c r="P36" s="70" t="s">
        <v>90</v>
      </c>
      <c r="Q36" s="71" t="s">
        <v>91</v>
      </c>
      <c r="R36" s="69"/>
      <c r="S36" s="71"/>
      <c r="T36" s="70" t="s">
        <v>69</v>
      </c>
      <c r="U36" s="71" t="s">
        <v>70</v>
      </c>
      <c r="V36" s="71"/>
      <c r="W36" s="69"/>
      <c r="X36" s="69"/>
      <c r="Y36" s="71"/>
    </row>
    <row r="37" spans="1:25">
      <c r="A37" s="68"/>
      <c r="B37" s="71"/>
      <c r="C37" s="71"/>
      <c r="D37" s="70" t="s">
        <v>61</v>
      </c>
      <c r="E37" s="71" t="s">
        <v>62</v>
      </c>
      <c r="F37" s="71"/>
      <c r="G37" s="71"/>
      <c r="H37" s="70" t="s">
        <v>53</v>
      </c>
      <c r="I37" s="71" t="s">
        <v>54</v>
      </c>
      <c r="J37" s="71"/>
      <c r="K37" s="71"/>
      <c r="L37" s="70" t="s">
        <v>55</v>
      </c>
      <c r="M37" s="71" t="s">
        <v>56</v>
      </c>
      <c r="N37" s="71"/>
      <c r="O37" s="71"/>
      <c r="P37" s="70" t="s">
        <v>57</v>
      </c>
      <c r="Q37" s="71" t="s">
        <v>58</v>
      </c>
      <c r="R37" s="71"/>
      <c r="S37" s="71"/>
      <c r="T37" s="70" t="s">
        <v>77</v>
      </c>
      <c r="U37" s="71" t="s">
        <v>78</v>
      </c>
      <c r="V37" s="71"/>
      <c r="W37" s="69"/>
      <c r="X37" s="69"/>
      <c r="Y37" s="71"/>
    </row>
    <row r="38" spans="1:25">
      <c r="A38" s="68"/>
      <c r="B38" s="71"/>
      <c r="C38" s="71"/>
      <c r="D38" s="70" t="s">
        <v>71</v>
      </c>
      <c r="E38" s="71" t="s">
        <v>72</v>
      </c>
      <c r="F38" s="71"/>
      <c r="G38" s="71"/>
      <c r="H38" s="70" t="s">
        <v>63</v>
      </c>
      <c r="I38" s="71" t="s">
        <v>64</v>
      </c>
      <c r="J38" s="71"/>
      <c r="K38" s="71"/>
      <c r="L38" s="70" t="s">
        <v>65</v>
      </c>
      <c r="M38" s="71" t="s">
        <v>66</v>
      </c>
      <c r="N38" s="71"/>
      <c r="O38" s="71"/>
      <c r="P38" s="70" t="s">
        <v>67</v>
      </c>
      <c r="Q38" s="71" t="s">
        <v>68</v>
      </c>
      <c r="R38" s="71"/>
      <c r="S38" s="71"/>
      <c r="T38" s="70" t="s">
        <v>85</v>
      </c>
      <c r="U38" s="71" t="s">
        <v>86</v>
      </c>
      <c r="V38" s="71"/>
      <c r="W38" s="69"/>
      <c r="X38" s="69"/>
      <c r="Y38" s="71"/>
    </row>
    <row r="39" spans="1:25">
      <c r="A39" s="68"/>
      <c r="B39" s="71"/>
      <c r="C39" s="71"/>
      <c r="D39" s="70" t="s">
        <v>79</v>
      </c>
      <c r="E39" s="71" t="s">
        <v>80</v>
      </c>
      <c r="F39" s="71"/>
      <c r="G39" s="71"/>
      <c r="H39" s="70" t="s">
        <v>73</v>
      </c>
      <c r="I39" s="71" t="s">
        <v>74</v>
      </c>
      <c r="J39" s="71"/>
      <c r="K39" s="71"/>
      <c r="L39" s="70" t="s">
        <v>75</v>
      </c>
      <c r="M39" s="71" t="s">
        <v>76</v>
      </c>
      <c r="N39" s="71"/>
      <c r="O39" s="71"/>
      <c r="P39" s="70" t="s">
        <v>96</v>
      </c>
      <c r="Q39" s="71" t="s">
        <v>97</v>
      </c>
      <c r="R39" s="71"/>
      <c r="S39" s="71"/>
      <c r="T39" s="70" t="s">
        <v>94</v>
      </c>
      <c r="U39" s="71" t="s">
        <v>95</v>
      </c>
      <c r="V39" s="71"/>
      <c r="W39" s="69"/>
      <c r="X39" s="69"/>
      <c r="Y39" s="71"/>
    </row>
    <row r="40" spans="1:25">
      <c r="A40" s="68"/>
      <c r="B40" s="71"/>
      <c r="C40" s="71"/>
      <c r="D40" s="69"/>
      <c r="E40" s="71"/>
      <c r="F40" s="71"/>
      <c r="G40" s="71"/>
      <c r="H40" s="70" t="s">
        <v>81</v>
      </c>
      <c r="I40" s="71" t="s">
        <v>82</v>
      </c>
      <c r="J40" s="71"/>
      <c r="K40" s="71"/>
      <c r="L40" s="70" t="s">
        <v>83</v>
      </c>
      <c r="M40" s="71" t="s">
        <v>84</v>
      </c>
      <c r="N40" s="71"/>
      <c r="O40" s="71"/>
      <c r="P40" s="70" t="s">
        <v>92</v>
      </c>
      <c r="Q40" s="71" t="s">
        <v>93</v>
      </c>
      <c r="R40" s="71"/>
      <c r="S40" s="71"/>
      <c r="T40" s="71"/>
      <c r="U40" s="69"/>
      <c r="V40" s="69"/>
      <c r="W40" s="69"/>
      <c r="X40" s="69"/>
      <c r="Y40" s="71"/>
    </row>
  </sheetData>
  <mergeCells count="2">
    <mergeCell ref="A1:X1"/>
    <mergeCell ref="A2:X2"/>
  </mergeCells>
  <phoneticPr fontId="0" type="noConversion"/>
  <printOptions horizontalCentered="1"/>
  <pageMargins left="0.25" right="0.25" top="0.5" bottom="0.5" header="0.5" footer="0.5"/>
  <pageSetup scale="85" fitToHeight="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T23"/>
  <sheetViews>
    <sheetView workbookViewId="0">
      <selection activeCell="A4" sqref="A4"/>
    </sheetView>
  </sheetViews>
  <sheetFormatPr defaultColWidth="9.109375" defaultRowHeight="13.2"/>
  <cols>
    <col min="1" max="1" width="21.44140625" style="110" customWidth="1"/>
    <col min="2" max="3" width="7.109375" style="110" customWidth="1"/>
    <col min="4" max="4" width="9.109375" style="110"/>
    <col min="5" max="16" width="6.6640625" style="110" customWidth="1"/>
    <col min="17" max="16384" width="9.109375" style="110"/>
  </cols>
  <sheetData>
    <row r="1" spans="1:20" ht="34.799999999999997">
      <c r="A1" s="306" t="s">
        <v>200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4"/>
      <c r="S1" s="4"/>
      <c r="T1" s="4"/>
    </row>
    <row r="2" spans="1:20">
      <c r="A2" s="2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</row>
    <row r="3" spans="1:20" s="42" customFormat="1">
      <c r="A3" s="151" t="s">
        <v>0</v>
      </c>
      <c r="B3" s="151" t="s">
        <v>100</v>
      </c>
      <c r="C3" s="151" t="s">
        <v>101</v>
      </c>
      <c r="D3" s="154" t="s">
        <v>2</v>
      </c>
      <c r="E3" s="151" t="s">
        <v>47</v>
      </c>
      <c r="F3" s="151" t="s">
        <v>5</v>
      </c>
      <c r="G3" s="151" t="s">
        <v>6</v>
      </c>
      <c r="H3" s="151" t="s">
        <v>7</v>
      </c>
      <c r="I3" s="151" t="s">
        <v>8</v>
      </c>
      <c r="J3" s="151" t="s">
        <v>17</v>
      </c>
      <c r="K3" s="151" t="s">
        <v>102</v>
      </c>
      <c r="L3" s="151" t="s">
        <v>16</v>
      </c>
      <c r="M3" s="151" t="s">
        <v>10</v>
      </c>
      <c r="N3" s="151" t="s">
        <v>103</v>
      </c>
      <c r="O3" s="151" t="s">
        <v>104</v>
      </c>
      <c r="P3" s="151" t="s">
        <v>105</v>
      </c>
      <c r="Q3" s="155" t="s">
        <v>106</v>
      </c>
    </row>
    <row r="4" spans="1:20" ht="13.8">
      <c r="A4" s="153" t="s">
        <v>21</v>
      </c>
      <c r="B4" s="91">
        <v>0</v>
      </c>
      <c r="C4" s="91">
        <v>0</v>
      </c>
      <c r="D4" s="92">
        <v>2.33</v>
      </c>
      <c r="E4" s="116">
        <v>0</v>
      </c>
      <c r="F4" s="91">
        <v>0</v>
      </c>
      <c r="G4" s="91">
        <v>0</v>
      </c>
      <c r="H4" s="91">
        <v>0</v>
      </c>
      <c r="I4" s="91">
        <v>0</v>
      </c>
      <c r="J4" s="91">
        <v>0</v>
      </c>
      <c r="K4" s="91">
        <v>0</v>
      </c>
      <c r="L4" s="91">
        <v>0</v>
      </c>
      <c r="M4" s="91">
        <v>0</v>
      </c>
      <c r="N4" s="91">
        <v>1</v>
      </c>
      <c r="O4" s="91">
        <v>0</v>
      </c>
      <c r="P4" s="91">
        <v>0</v>
      </c>
      <c r="Q4" s="93">
        <v>0</v>
      </c>
    </row>
    <row r="5" spans="1:20" ht="13.8">
      <c r="A5" s="153" t="s">
        <v>204</v>
      </c>
      <c r="B5" s="91">
        <v>1</v>
      </c>
      <c r="C5" s="91">
        <v>0</v>
      </c>
      <c r="D5" s="92">
        <v>1</v>
      </c>
      <c r="E5" s="116">
        <v>1</v>
      </c>
      <c r="F5" s="91">
        <v>1</v>
      </c>
      <c r="G5" s="91">
        <v>0</v>
      </c>
      <c r="H5" s="91">
        <v>0</v>
      </c>
      <c r="I5" s="91">
        <v>0</v>
      </c>
      <c r="J5" s="91">
        <v>1</v>
      </c>
      <c r="K5" s="91">
        <v>0</v>
      </c>
      <c r="L5" s="91">
        <v>0</v>
      </c>
      <c r="M5" s="91">
        <v>0</v>
      </c>
      <c r="N5" s="91">
        <v>0</v>
      </c>
      <c r="O5" s="91">
        <v>0</v>
      </c>
      <c r="P5" s="91">
        <v>0</v>
      </c>
      <c r="Q5" s="93">
        <v>0</v>
      </c>
    </row>
    <row r="6" spans="1:20" ht="13.8">
      <c r="A6" s="153" t="s">
        <v>129</v>
      </c>
      <c r="B6" s="91">
        <v>1</v>
      </c>
      <c r="C6" s="91">
        <v>0</v>
      </c>
      <c r="D6" s="92">
        <v>23.33</v>
      </c>
      <c r="E6" s="116">
        <v>18</v>
      </c>
      <c r="F6" s="91">
        <v>17</v>
      </c>
      <c r="G6" s="91">
        <v>1</v>
      </c>
      <c r="H6" s="91">
        <v>0</v>
      </c>
      <c r="I6" s="91">
        <v>0</v>
      </c>
      <c r="J6" s="91">
        <v>1</v>
      </c>
      <c r="K6" s="91">
        <v>1</v>
      </c>
      <c r="L6" s="91">
        <v>42</v>
      </c>
      <c r="M6" s="91">
        <v>3</v>
      </c>
      <c r="N6" s="91">
        <v>0</v>
      </c>
      <c r="O6" s="91">
        <v>0</v>
      </c>
      <c r="P6" s="91">
        <v>3</v>
      </c>
      <c r="Q6" s="93">
        <v>0.39</v>
      </c>
    </row>
    <row r="7" spans="1:20" ht="13.8">
      <c r="A7" s="153" t="s">
        <v>29</v>
      </c>
      <c r="B7" s="91">
        <v>3</v>
      </c>
      <c r="C7" s="91">
        <v>2</v>
      </c>
      <c r="D7" s="92">
        <v>44.33</v>
      </c>
      <c r="E7" s="116">
        <v>25</v>
      </c>
      <c r="F7" s="91">
        <v>23</v>
      </c>
      <c r="G7" s="91">
        <v>1</v>
      </c>
      <c r="H7" s="91">
        <v>0</v>
      </c>
      <c r="I7" s="91">
        <v>1</v>
      </c>
      <c r="J7" s="91">
        <v>11</v>
      </c>
      <c r="K7" s="91">
        <v>8</v>
      </c>
      <c r="L7" s="91">
        <v>67</v>
      </c>
      <c r="M7" s="91">
        <v>26</v>
      </c>
      <c r="N7" s="91">
        <v>3</v>
      </c>
      <c r="O7" s="91">
        <v>0</v>
      </c>
      <c r="P7" s="91">
        <v>3</v>
      </c>
      <c r="Q7" s="93">
        <v>1.62</v>
      </c>
    </row>
    <row r="8" spans="1:20" ht="13.8">
      <c r="A8" s="153" t="s">
        <v>170</v>
      </c>
      <c r="B8" s="91">
        <v>3</v>
      </c>
      <c r="C8" s="91">
        <v>5</v>
      </c>
      <c r="D8" s="92">
        <v>45.33</v>
      </c>
      <c r="E8" s="116">
        <v>51</v>
      </c>
      <c r="F8" s="91">
        <v>45</v>
      </c>
      <c r="G8" s="91">
        <v>4</v>
      </c>
      <c r="H8" s="91">
        <v>0</v>
      </c>
      <c r="I8" s="91">
        <v>2</v>
      </c>
      <c r="J8" s="91">
        <v>25</v>
      </c>
      <c r="K8" s="91">
        <v>14</v>
      </c>
      <c r="L8" s="91">
        <v>46</v>
      </c>
      <c r="M8" s="91">
        <v>18</v>
      </c>
      <c r="N8" s="91">
        <v>4</v>
      </c>
      <c r="O8" s="91">
        <v>1</v>
      </c>
      <c r="P8" s="91">
        <v>3</v>
      </c>
      <c r="Q8" s="93">
        <v>2.78</v>
      </c>
    </row>
    <row r="9" spans="1:20" ht="13.8">
      <c r="A9" s="153" t="s">
        <v>165</v>
      </c>
      <c r="B9" s="91">
        <v>3</v>
      </c>
      <c r="C9" s="91">
        <v>1</v>
      </c>
      <c r="D9" s="92">
        <v>48</v>
      </c>
      <c r="E9" s="116">
        <v>41</v>
      </c>
      <c r="F9" s="91">
        <v>27</v>
      </c>
      <c r="G9" s="91">
        <v>12</v>
      </c>
      <c r="H9" s="91">
        <v>1</v>
      </c>
      <c r="I9" s="91">
        <v>1</v>
      </c>
      <c r="J9" s="91">
        <v>18</v>
      </c>
      <c r="K9" s="91">
        <v>15</v>
      </c>
      <c r="L9" s="91">
        <v>52</v>
      </c>
      <c r="M9" s="91">
        <v>12</v>
      </c>
      <c r="N9" s="91">
        <v>4</v>
      </c>
      <c r="O9" s="91">
        <v>0</v>
      </c>
      <c r="P9" s="91">
        <v>2</v>
      </c>
      <c r="Q9" s="93">
        <v>2.81</v>
      </c>
    </row>
    <row r="10" spans="1:20" ht="13.8">
      <c r="A10" s="153" t="s">
        <v>167</v>
      </c>
      <c r="B10" s="91">
        <v>0</v>
      </c>
      <c r="C10" s="91">
        <v>3</v>
      </c>
      <c r="D10" s="92">
        <v>35</v>
      </c>
      <c r="E10" s="116">
        <v>31</v>
      </c>
      <c r="F10" s="91">
        <v>21</v>
      </c>
      <c r="G10" s="91">
        <v>9</v>
      </c>
      <c r="H10" s="91">
        <v>1</v>
      </c>
      <c r="I10" s="91">
        <v>0</v>
      </c>
      <c r="J10" s="91">
        <v>18</v>
      </c>
      <c r="K10" s="91">
        <v>14</v>
      </c>
      <c r="L10" s="91">
        <v>29</v>
      </c>
      <c r="M10" s="91">
        <v>15</v>
      </c>
      <c r="N10" s="91">
        <v>2</v>
      </c>
      <c r="O10" s="91">
        <v>1</v>
      </c>
      <c r="P10" s="91">
        <v>5</v>
      </c>
      <c r="Q10" s="93">
        <v>3.6</v>
      </c>
    </row>
    <row r="11" spans="1:20" ht="13.8">
      <c r="A11" s="153" t="s">
        <v>207</v>
      </c>
      <c r="B11" s="91">
        <v>4</v>
      </c>
      <c r="C11" s="91">
        <v>5</v>
      </c>
      <c r="D11" s="92">
        <v>42.67</v>
      </c>
      <c r="E11" s="116">
        <v>43</v>
      </c>
      <c r="F11" s="91">
        <v>41</v>
      </c>
      <c r="G11" s="91">
        <v>1</v>
      </c>
      <c r="H11" s="91">
        <v>0</v>
      </c>
      <c r="I11" s="91">
        <v>1</v>
      </c>
      <c r="J11" s="91">
        <v>22</v>
      </c>
      <c r="K11" s="91">
        <v>19</v>
      </c>
      <c r="L11" s="91">
        <v>35</v>
      </c>
      <c r="M11" s="91">
        <v>18</v>
      </c>
      <c r="N11" s="91">
        <v>4</v>
      </c>
      <c r="O11" s="91">
        <v>0</v>
      </c>
      <c r="P11" s="91">
        <v>3</v>
      </c>
      <c r="Q11" s="93">
        <v>4.01</v>
      </c>
    </row>
    <row r="12" spans="1:20" ht="13.8">
      <c r="A12" s="153" t="s">
        <v>134</v>
      </c>
      <c r="B12" s="91">
        <v>2</v>
      </c>
      <c r="C12" s="91">
        <v>0</v>
      </c>
      <c r="D12" s="92">
        <v>32.67</v>
      </c>
      <c r="E12" s="116">
        <v>30</v>
      </c>
      <c r="F12" s="91">
        <v>26</v>
      </c>
      <c r="G12" s="91">
        <v>3</v>
      </c>
      <c r="H12" s="91">
        <v>0</v>
      </c>
      <c r="I12" s="91">
        <v>1</v>
      </c>
      <c r="J12" s="91">
        <v>16</v>
      </c>
      <c r="K12" s="91">
        <v>15</v>
      </c>
      <c r="L12" s="91">
        <v>32</v>
      </c>
      <c r="M12" s="91">
        <v>10</v>
      </c>
      <c r="N12" s="91">
        <v>1</v>
      </c>
      <c r="O12" s="91">
        <v>0</v>
      </c>
      <c r="P12" s="91">
        <v>0</v>
      </c>
      <c r="Q12" s="93">
        <v>4.13</v>
      </c>
    </row>
    <row r="13" spans="1:20" ht="13.8">
      <c r="A13" s="153" t="s">
        <v>181</v>
      </c>
      <c r="B13" s="91">
        <v>0</v>
      </c>
      <c r="C13" s="91">
        <v>1</v>
      </c>
      <c r="D13" s="92">
        <v>5</v>
      </c>
      <c r="E13" s="116">
        <v>7</v>
      </c>
      <c r="F13" s="91">
        <v>5</v>
      </c>
      <c r="G13" s="91">
        <v>2</v>
      </c>
      <c r="H13" s="91">
        <v>0</v>
      </c>
      <c r="I13" s="91">
        <v>0</v>
      </c>
      <c r="J13" s="91">
        <v>5</v>
      </c>
      <c r="K13" s="91">
        <v>3</v>
      </c>
      <c r="L13" s="91">
        <v>4</v>
      </c>
      <c r="M13" s="91">
        <v>5</v>
      </c>
      <c r="N13" s="91">
        <v>2</v>
      </c>
      <c r="O13" s="91">
        <v>0</v>
      </c>
      <c r="P13" s="91">
        <v>0</v>
      </c>
      <c r="Q13" s="93">
        <v>5.4</v>
      </c>
    </row>
    <row r="14" spans="1:20" ht="13.8">
      <c r="A14" s="153" t="s">
        <v>160</v>
      </c>
      <c r="B14" s="91">
        <v>1</v>
      </c>
      <c r="C14" s="91">
        <v>2</v>
      </c>
      <c r="D14" s="92">
        <v>21.33</v>
      </c>
      <c r="E14" s="116">
        <v>22</v>
      </c>
      <c r="F14" s="91">
        <v>19</v>
      </c>
      <c r="G14" s="91">
        <v>3</v>
      </c>
      <c r="H14" s="91">
        <v>0</v>
      </c>
      <c r="I14" s="91">
        <v>0</v>
      </c>
      <c r="J14" s="91">
        <v>17</v>
      </c>
      <c r="K14" s="91">
        <v>13</v>
      </c>
      <c r="L14" s="91">
        <v>32</v>
      </c>
      <c r="M14" s="91">
        <v>14</v>
      </c>
      <c r="N14" s="91">
        <v>5</v>
      </c>
      <c r="O14" s="91">
        <v>0</v>
      </c>
      <c r="P14" s="91">
        <v>2</v>
      </c>
      <c r="Q14" s="93">
        <v>5.48</v>
      </c>
    </row>
    <row r="15" spans="1:20" ht="13.8">
      <c r="A15" s="153" t="s">
        <v>161</v>
      </c>
      <c r="B15" s="91">
        <v>0</v>
      </c>
      <c r="C15" s="91">
        <v>1</v>
      </c>
      <c r="D15" s="92">
        <v>16</v>
      </c>
      <c r="E15" s="116">
        <v>21</v>
      </c>
      <c r="F15" s="91">
        <v>18</v>
      </c>
      <c r="G15" s="91">
        <v>3</v>
      </c>
      <c r="H15" s="91">
        <v>0</v>
      </c>
      <c r="I15" s="91">
        <v>0</v>
      </c>
      <c r="J15" s="91">
        <v>12</v>
      </c>
      <c r="K15" s="91">
        <v>12</v>
      </c>
      <c r="L15" s="91">
        <v>17</v>
      </c>
      <c r="M15" s="91">
        <v>6</v>
      </c>
      <c r="N15" s="91">
        <v>1</v>
      </c>
      <c r="O15" s="91">
        <v>0</v>
      </c>
      <c r="P15" s="91">
        <v>0</v>
      </c>
      <c r="Q15" s="93">
        <v>6.75</v>
      </c>
    </row>
    <row r="16" spans="1:20" ht="13.8">
      <c r="A16" s="153" t="s">
        <v>180</v>
      </c>
      <c r="B16" s="91">
        <v>0</v>
      </c>
      <c r="C16" s="91">
        <v>0</v>
      </c>
      <c r="D16" s="92">
        <v>1</v>
      </c>
      <c r="E16" s="116">
        <v>3</v>
      </c>
      <c r="F16" s="91">
        <v>2</v>
      </c>
      <c r="G16" s="91">
        <v>1</v>
      </c>
      <c r="H16" s="91">
        <v>0</v>
      </c>
      <c r="I16" s="91">
        <v>0</v>
      </c>
      <c r="J16" s="91">
        <v>2</v>
      </c>
      <c r="K16" s="91">
        <v>2</v>
      </c>
      <c r="L16" s="91">
        <v>0</v>
      </c>
      <c r="M16" s="91">
        <v>1</v>
      </c>
      <c r="N16" s="91">
        <v>0</v>
      </c>
      <c r="O16" s="91">
        <v>0</v>
      </c>
      <c r="P16" s="91">
        <v>1</v>
      </c>
      <c r="Q16" s="93">
        <v>18</v>
      </c>
    </row>
    <row r="17" spans="1:17" s="109" customFormat="1" ht="13.8">
      <c r="A17" s="117" t="s">
        <v>45</v>
      </c>
      <c r="B17" s="117">
        <v>18</v>
      </c>
      <c r="C17" s="117">
        <v>20</v>
      </c>
      <c r="D17" s="118">
        <v>318</v>
      </c>
      <c r="E17" s="119">
        <v>293</v>
      </c>
      <c r="F17" s="117">
        <v>245</v>
      </c>
      <c r="G17" s="117">
        <v>40</v>
      </c>
      <c r="H17" s="117">
        <v>2</v>
      </c>
      <c r="I17" s="117">
        <v>6</v>
      </c>
      <c r="J17" s="117">
        <v>148</v>
      </c>
      <c r="K17" s="117">
        <v>116</v>
      </c>
      <c r="L17" s="117">
        <v>356</v>
      </c>
      <c r="M17" s="117">
        <v>128</v>
      </c>
      <c r="N17" s="117">
        <v>27</v>
      </c>
      <c r="O17" s="117">
        <v>2</v>
      </c>
      <c r="P17" s="117">
        <v>22</v>
      </c>
      <c r="Q17" s="120">
        <v>3.28</v>
      </c>
    </row>
    <row r="19" spans="1:17">
      <c r="A19" s="7"/>
      <c r="B19" s="3" t="s">
        <v>107</v>
      </c>
      <c r="C19" s="74" t="s">
        <v>108</v>
      </c>
      <c r="D19" s="74"/>
      <c r="E19" s="3" t="s">
        <v>53</v>
      </c>
      <c r="F19" s="110" t="s">
        <v>54</v>
      </c>
      <c r="H19" s="3" t="s">
        <v>88</v>
      </c>
      <c r="I19" s="110" t="s">
        <v>109</v>
      </c>
      <c r="K19" s="3" t="s">
        <v>122</v>
      </c>
      <c r="L19" s="110" t="s">
        <v>123</v>
      </c>
      <c r="N19" s="114"/>
      <c r="O19" s="114"/>
      <c r="P19" s="114"/>
      <c r="Q19" s="114"/>
    </row>
    <row r="20" spans="1:17">
      <c r="A20" s="7"/>
      <c r="B20" s="3" t="s">
        <v>112</v>
      </c>
      <c r="C20" s="74" t="s">
        <v>113</v>
      </c>
      <c r="D20" s="74"/>
      <c r="E20" s="3" t="s">
        <v>63</v>
      </c>
      <c r="F20" s="110" t="s">
        <v>64</v>
      </c>
      <c r="H20" s="3" t="s">
        <v>114</v>
      </c>
      <c r="I20" s="110" t="s">
        <v>115</v>
      </c>
      <c r="K20" s="3" t="s">
        <v>110</v>
      </c>
      <c r="L20" s="110" t="s">
        <v>111</v>
      </c>
      <c r="O20" s="114"/>
      <c r="P20" s="114"/>
      <c r="Q20" s="114"/>
    </row>
    <row r="21" spans="1:17">
      <c r="A21" s="7"/>
      <c r="B21" s="3" t="s">
        <v>61</v>
      </c>
      <c r="C21" s="74" t="s">
        <v>120</v>
      </c>
      <c r="D21" s="74"/>
      <c r="E21" s="3" t="s">
        <v>73</v>
      </c>
      <c r="F21" s="110" t="s">
        <v>74</v>
      </c>
      <c r="H21" s="3" t="s">
        <v>90</v>
      </c>
      <c r="I21" s="110" t="s">
        <v>91</v>
      </c>
      <c r="K21" s="3" t="s">
        <v>116</v>
      </c>
      <c r="L21" s="110" t="s">
        <v>117</v>
      </c>
      <c r="O21" s="114"/>
      <c r="P21" s="114"/>
      <c r="Q21" s="114"/>
    </row>
    <row r="22" spans="1:17">
      <c r="A22" s="7"/>
      <c r="B22" s="3" t="s">
        <v>87</v>
      </c>
      <c r="C22" s="74" t="s">
        <v>3</v>
      </c>
      <c r="D22" s="74"/>
      <c r="E22" s="3" t="s">
        <v>81</v>
      </c>
      <c r="F22" s="110" t="s">
        <v>82</v>
      </c>
      <c r="H22" s="3" t="s">
        <v>57</v>
      </c>
      <c r="I22" s="110" t="s">
        <v>121</v>
      </c>
      <c r="K22" s="3" t="s">
        <v>118</v>
      </c>
      <c r="L22" s="110" t="s">
        <v>119</v>
      </c>
      <c r="O22" s="114"/>
      <c r="P22" s="114"/>
      <c r="Q22" s="114"/>
    </row>
    <row r="23" spans="1:17">
      <c r="A23" s="7"/>
      <c r="H23" s="114"/>
      <c r="I23" s="114"/>
      <c r="J23" s="114"/>
      <c r="O23" s="114"/>
      <c r="P23" s="114"/>
      <c r="Q23" s="114"/>
    </row>
  </sheetData>
  <mergeCells count="1">
    <mergeCell ref="A1:Q1"/>
  </mergeCells>
  <phoneticPr fontId="0" type="noConversion"/>
  <pageMargins left="0.25" right="0.25" top="0.5" bottom="1" header="0.5" footer="0.5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Y46"/>
  <sheetViews>
    <sheetView workbookViewId="0">
      <selection activeCell="A4" sqref="A4:A39"/>
    </sheetView>
  </sheetViews>
  <sheetFormatPr defaultColWidth="9.109375" defaultRowHeight="13.2"/>
  <cols>
    <col min="1" max="1" width="25.109375" style="74" customWidth="1"/>
    <col min="2" max="5" width="6.44140625" style="75" customWidth="1"/>
    <col min="6" max="12" width="5" style="75" customWidth="1"/>
    <col min="13" max="15" width="7.109375" style="103" customWidth="1"/>
    <col min="16" max="20" width="5" style="75" customWidth="1"/>
    <col min="21" max="21" width="6.109375" style="75" customWidth="1"/>
    <col min="22" max="24" width="5" style="74" customWidth="1"/>
    <col min="25" max="16384" width="9.109375" style="74"/>
  </cols>
  <sheetData>
    <row r="1" spans="1:25" s="97" customFormat="1" ht="44.4">
      <c r="A1" s="285" t="s">
        <v>189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</row>
    <row r="2" spans="1:25" ht="13.5" customHeight="1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</row>
    <row r="3" spans="1:25" s="43" customFormat="1" ht="10.199999999999999">
      <c r="A3" s="88" t="s">
        <v>0</v>
      </c>
      <c r="B3" s="88" t="s">
        <v>1</v>
      </c>
      <c r="C3" s="88" t="s">
        <v>2</v>
      </c>
      <c r="D3" s="88" t="s">
        <v>18</v>
      </c>
      <c r="E3" s="88" t="s">
        <v>4</v>
      </c>
      <c r="F3" s="88" t="s">
        <v>47</v>
      </c>
      <c r="G3" s="88" t="s">
        <v>5</v>
      </c>
      <c r="H3" s="88" t="s">
        <v>6</v>
      </c>
      <c r="I3" s="88" t="s">
        <v>7</v>
      </c>
      <c r="J3" s="88" t="s">
        <v>8</v>
      </c>
      <c r="K3" s="88" t="s">
        <v>17</v>
      </c>
      <c r="L3" s="88" t="s">
        <v>48</v>
      </c>
      <c r="M3" s="98" t="s">
        <v>49</v>
      </c>
      <c r="N3" s="98" t="s">
        <v>9</v>
      </c>
      <c r="O3" s="98" t="s">
        <v>13</v>
      </c>
      <c r="P3" s="88" t="s">
        <v>16</v>
      </c>
      <c r="Q3" s="88" t="s">
        <v>10</v>
      </c>
      <c r="R3" s="88" t="s">
        <v>11</v>
      </c>
      <c r="S3" s="88" t="s">
        <v>12</v>
      </c>
      <c r="T3" s="88" t="s">
        <v>14</v>
      </c>
      <c r="U3" s="88" t="s">
        <v>15</v>
      </c>
      <c r="V3" s="88" t="s">
        <v>98</v>
      </c>
      <c r="W3" s="88" t="s">
        <v>99</v>
      </c>
      <c r="X3" s="88" t="s">
        <v>46</v>
      </c>
    </row>
    <row r="4" spans="1:25">
      <c r="A4" s="101" t="s">
        <v>188</v>
      </c>
      <c r="B4" s="99">
        <v>2</v>
      </c>
      <c r="C4" s="99">
        <v>5</v>
      </c>
      <c r="D4" s="99">
        <v>1</v>
      </c>
      <c r="E4" s="99">
        <v>1</v>
      </c>
      <c r="F4" s="99">
        <v>1</v>
      </c>
      <c r="G4" s="99">
        <v>1</v>
      </c>
      <c r="H4" s="99">
        <v>0</v>
      </c>
      <c r="I4" s="99">
        <v>0</v>
      </c>
      <c r="J4" s="99">
        <v>0</v>
      </c>
      <c r="K4" s="99">
        <v>0</v>
      </c>
      <c r="L4" s="99">
        <v>0</v>
      </c>
      <c r="M4" s="100">
        <v>1</v>
      </c>
      <c r="N4" s="79">
        <v>1</v>
      </c>
      <c r="O4" s="34">
        <v>1</v>
      </c>
      <c r="P4" s="99">
        <v>0</v>
      </c>
      <c r="Q4" s="99">
        <v>0</v>
      </c>
      <c r="R4" s="99">
        <v>0</v>
      </c>
      <c r="S4" s="99">
        <v>0</v>
      </c>
      <c r="T4" s="99">
        <v>0</v>
      </c>
      <c r="U4" s="99">
        <v>0</v>
      </c>
      <c r="V4" s="99">
        <v>2</v>
      </c>
      <c r="W4" s="99">
        <v>0</v>
      </c>
      <c r="X4" s="99">
        <v>0</v>
      </c>
      <c r="Y4" s="85"/>
    </row>
    <row r="5" spans="1:25">
      <c r="A5" s="101" t="s">
        <v>30</v>
      </c>
      <c r="B5" s="99">
        <v>1</v>
      </c>
      <c r="C5" s="99">
        <v>9</v>
      </c>
      <c r="D5" s="99">
        <v>4</v>
      </c>
      <c r="E5" s="99">
        <v>4</v>
      </c>
      <c r="F5" s="99">
        <v>3</v>
      </c>
      <c r="G5" s="99">
        <v>2</v>
      </c>
      <c r="H5" s="99">
        <v>0</v>
      </c>
      <c r="I5" s="99">
        <v>0</v>
      </c>
      <c r="J5" s="99">
        <v>1</v>
      </c>
      <c r="K5" s="99">
        <v>3</v>
      </c>
      <c r="L5" s="99">
        <v>3</v>
      </c>
      <c r="M5" s="100">
        <v>0.75</v>
      </c>
      <c r="N5" s="79">
        <v>1.5</v>
      </c>
      <c r="O5" s="34">
        <v>0.75</v>
      </c>
      <c r="P5" s="99">
        <v>0</v>
      </c>
      <c r="Q5" s="99">
        <v>0</v>
      </c>
      <c r="R5" s="99">
        <v>0</v>
      </c>
      <c r="S5" s="99">
        <v>0</v>
      </c>
      <c r="T5" s="99">
        <v>0</v>
      </c>
      <c r="U5" s="99">
        <v>2</v>
      </c>
      <c r="V5" s="99">
        <v>0</v>
      </c>
      <c r="W5" s="99">
        <v>0</v>
      </c>
      <c r="X5" s="99">
        <v>0</v>
      </c>
      <c r="Y5" s="85"/>
    </row>
    <row r="6" spans="1:25">
      <c r="A6" s="101" t="s">
        <v>157</v>
      </c>
      <c r="B6" s="99">
        <v>2</v>
      </c>
      <c r="C6" s="99">
        <v>11</v>
      </c>
      <c r="D6" s="99">
        <v>4</v>
      </c>
      <c r="E6" s="99">
        <v>4</v>
      </c>
      <c r="F6" s="99">
        <v>2</v>
      </c>
      <c r="G6" s="99">
        <v>2</v>
      </c>
      <c r="H6" s="99">
        <v>0</v>
      </c>
      <c r="I6" s="99">
        <v>0</v>
      </c>
      <c r="J6" s="99">
        <v>0</v>
      </c>
      <c r="K6" s="99">
        <v>0</v>
      </c>
      <c r="L6" s="99">
        <v>1</v>
      </c>
      <c r="M6" s="100">
        <v>0.5</v>
      </c>
      <c r="N6" s="79">
        <v>0.5</v>
      </c>
      <c r="O6" s="34">
        <v>0.5</v>
      </c>
      <c r="P6" s="99">
        <v>0</v>
      </c>
      <c r="Q6" s="99">
        <v>0</v>
      </c>
      <c r="R6" s="99">
        <v>0</v>
      </c>
      <c r="S6" s="99">
        <v>0</v>
      </c>
      <c r="T6" s="99">
        <v>0</v>
      </c>
      <c r="U6" s="99">
        <v>2</v>
      </c>
      <c r="V6" s="99">
        <v>0</v>
      </c>
      <c r="W6" s="99">
        <v>0</v>
      </c>
      <c r="X6" s="99">
        <v>0</v>
      </c>
      <c r="Y6" s="85"/>
    </row>
    <row r="7" spans="1:25">
      <c r="A7" s="101" t="s">
        <v>28</v>
      </c>
      <c r="B7" s="99">
        <v>40</v>
      </c>
      <c r="C7" s="99">
        <v>304</v>
      </c>
      <c r="D7" s="99">
        <v>157</v>
      </c>
      <c r="E7" s="99">
        <v>142</v>
      </c>
      <c r="F7" s="99">
        <v>55</v>
      </c>
      <c r="G7" s="99">
        <v>41</v>
      </c>
      <c r="H7" s="99">
        <v>12</v>
      </c>
      <c r="I7" s="99">
        <v>1</v>
      </c>
      <c r="J7" s="99">
        <v>1</v>
      </c>
      <c r="K7" s="99">
        <v>23</v>
      </c>
      <c r="L7" s="99">
        <v>26</v>
      </c>
      <c r="M7" s="100">
        <v>0.38700000000000001</v>
      </c>
      <c r="N7" s="79">
        <v>0.50700000000000001</v>
      </c>
      <c r="O7" s="34">
        <v>0.436</v>
      </c>
      <c r="P7" s="99">
        <v>4</v>
      </c>
      <c r="Q7" s="99">
        <v>10</v>
      </c>
      <c r="R7" s="99">
        <v>3</v>
      </c>
      <c r="S7" s="99">
        <v>1</v>
      </c>
      <c r="T7" s="99">
        <v>3</v>
      </c>
      <c r="U7" s="99">
        <v>19</v>
      </c>
      <c r="V7" s="99">
        <v>59</v>
      </c>
      <c r="W7" s="99">
        <v>12</v>
      </c>
      <c r="X7" s="99">
        <v>0</v>
      </c>
      <c r="Y7" s="85"/>
    </row>
    <row r="8" spans="1:25">
      <c r="A8" s="101" t="s">
        <v>184</v>
      </c>
      <c r="B8" s="99">
        <v>4</v>
      </c>
      <c r="C8" s="99">
        <v>20</v>
      </c>
      <c r="D8" s="99">
        <v>9</v>
      </c>
      <c r="E8" s="99">
        <v>8</v>
      </c>
      <c r="F8" s="99">
        <v>3</v>
      </c>
      <c r="G8" s="99">
        <v>3</v>
      </c>
      <c r="H8" s="99">
        <v>0</v>
      </c>
      <c r="I8" s="99">
        <v>0</v>
      </c>
      <c r="J8" s="99">
        <v>0</v>
      </c>
      <c r="K8" s="99">
        <v>1</v>
      </c>
      <c r="L8" s="99">
        <v>1</v>
      </c>
      <c r="M8" s="100">
        <v>0.375</v>
      </c>
      <c r="N8" s="79">
        <v>0.375</v>
      </c>
      <c r="O8" s="34">
        <v>0.375</v>
      </c>
      <c r="P8" s="99">
        <v>0</v>
      </c>
      <c r="Q8" s="99">
        <v>0</v>
      </c>
      <c r="R8" s="99">
        <v>0</v>
      </c>
      <c r="S8" s="99">
        <v>1</v>
      </c>
      <c r="T8" s="99">
        <v>0</v>
      </c>
      <c r="U8" s="99">
        <v>13</v>
      </c>
      <c r="V8" s="99">
        <v>1</v>
      </c>
      <c r="W8" s="99">
        <v>1</v>
      </c>
      <c r="X8" s="99">
        <v>0</v>
      </c>
      <c r="Y8" s="85"/>
    </row>
    <row r="9" spans="1:25">
      <c r="A9" s="101" t="s">
        <v>169</v>
      </c>
      <c r="B9" s="99">
        <v>32</v>
      </c>
      <c r="C9" s="99">
        <v>238</v>
      </c>
      <c r="D9" s="99">
        <v>119</v>
      </c>
      <c r="E9" s="99">
        <v>105</v>
      </c>
      <c r="F9" s="99">
        <v>38</v>
      </c>
      <c r="G9" s="99">
        <v>27</v>
      </c>
      <c r="H9" s="99">
        <v>9</v>
      </c>
      <c r="I9" s="99">
        <v>0</v>
      </c>
      <c r="J9" s="99">
        <v>2</v>
      </c>
      <c r="K9" s="99">
        <v>24</v>
      </c>
      <c r="L9" s="99">
        <v>15</v>
      </c>
      <c r="M9" s="100">
        <v>0.36199999999999999</v>
      </c>
      <c r="N9" s="79">
        <v>0.505</v>
      </c>
      <c r="O9" s="34">
        <v>0.41899999999999998</v>
      </c>
      <c r="P9" s="99">
        <v>10</v>
      </c>
      <c r="Q9" s="99">
        <v>11</v>
      </c>
      <c r="R9" s="99">
        <v>0</v>
      </c>
      <c r="S9" s="99">
        <v>3</v>
      </c>
      <c r="T9" s="99">
        <v>5</v>
      </c>
      <c r="U9" s="99">
        <v>37</v>
      </c>
      <c r="V9" s="99">
        <v>70</v>
      </c>
      <c r="W9" s="99">
        <v>9</v>
      </c>
      <c r="X9" s="99">
        <v>0</v>
      </c>
      <c r="Y9" s="85"/>
    </row>
    <row r="10" spans="1:25">
      <c r="A10" s="101" t="s">
        <v>130</v>
      </c>
      <c r="B10" s="99">
        <v>30</v>
      </c>
      <c r="C10" s="99">
        <v>207</v>
      </c>
      <c r="D10" s="99">
        <v>105</v>
      </c>
      <c r="E10" s="99">
        <v>93</v>
      </c>
      <c r="F10" s="99">
        <v>33</v>
      </c>
      <c r="G10" s="99">
        <v>23</v>
      </c>
      <c r="H10" s="99">
        <v>8</v>
      </c>
      <c r="I10" s="99">
        <v>0</v>
      </c>
      <c r="J10" s="99">
        <v>2</v>
      </c>
      <c r="K10" s="99">
        <v>14</v>
      </c>
      <c r="L10" s="99">
        <v>26</v>
      </c>
      <c r="M10" s="100">
        <v>0.35499999999999998</v>
      </c>
      <c r="N10" s="79">
        <v>0.505</v>
      </c>
      <c r="O10" s="34">
        <v>0.41</v>
      </c>
      <c r="P10" s="99">
        <v>8</v>
      </c>
      <c r="Q10" s="99">
        <v>8</v>
      </c>
      <c r="R10" s="99">
        <v>2</v>
      </c>
      <c r="S10" s="99">
        <v>2</v>
      </c>
      <c r="T10" s="99">
        <v>0</v>
      </c>
      <c r="U10" s="99">
        <v>203</v>
      </c>
      <c r="V10" s="99">
        <v>4</v>
      </c>
      <c r="W10" s="99">
        <v>1</v>
      </c>
      <c r="X10" s="99">
        <v>0</v>
      </c>
      <c r="Y10" s="85"/>
    </row>
    <row r="11" spans="1:25">
      <c r="A11" s="101" t="s">
        <v>182</v>
      </c>
      <c r="B11" s="99">
        <v>12</v>
      </c>
      <c r="C11" s="99">
        <v>41</v>
      </c>
      <c r="D11" s="99">
        <v>10</v>
      </c>
      <c r="E11" s="99">
        <v>9</v>
      </c>
      <c r="F11" s="99">
        <v>3</v>
      </c>
      <c r="G11" s="99">
        <v>2</v>
      </c>
      <c r="H11" s="99">
        <v>1</v>
      </c>
      <c r="I11" s="99">
        <v>0</v>
      </c>
      <c r="J11" s="99">
        <v>0</v>
      </c>
      <c r="K11" s="99">
        <v>3</v>
      </c>
      <c r="L11" s="99">
        <v>0</v>
      </c>
      <c r="M11" s="100">
        <v>0.33300000000000002</v>
      </c>
      <c r="N11" s="79">
        <v>0.44400000000000001</v>
      </c>
      <c r="O11" s="34">
        <v>0.4</v>
      </c>
      <c r="P11" s="99">
        <v>2</v>
      </c>
      <c r="Q11" s="99">
        <v>1</v>
      </c>
      <c r="R11" s="99">
        <v>0</v>
      </c>
      <c r="S11" s="99">
        <v>0</v>
      </c>
      <c r="T11" s="99">
        <v>0</v>
      </c>
      <c r="U11" s="99">
        <v>14</v>
      </c>
      <c r="V11" s="99">
        <v>2</v>
      </c>
      <c r="W11" s="99">
        <v>0</v>
      </c>
      <c r="X11" s="99">
        <v>0</v>
      </c>
      <c r="Y11" s="85"/>
    </row>
    <row r="12" spans="1:25">
      <c r="A12" s="101" t="s">
        <v>170</v>
      </c>
      <c r="B12" s="99">
        <v>14</v>
      </c>
      <c r="C12" s="99">
        <v>64</v>
      </c>
      <c r="D12" s="99">
        <v>4</v>
      </c>
      <c r="E12" s="99">
        <v>3</v>
      </c>
      <c r="F12" s="99">
        <v>1</v>
      </c>
      <c r="G12" s="99">
        <v>1</v>
      </c>
      <c r="H12" s="99">
        <v>0</v>
      </c>
      <c r="I12" s="99">
        <v>0</v>
      </c>
      <c r="J12" s="99">
        <v>0</v>
      </c>
      <c r="K12" s="99">
        <v>0</v>
      </c>
      <c r="L12" s="99">
        <v>0</v>
      </c>
      <c r="M12" s="100">
        <v>0.33300000000000002</v>
      </c>
      <c r="N12" s="79">
        <v>0.33300000000000002</v>
      </c>
      <c r="O12" s="34">
        <v>0.5</v>
      </c>
      <c r="P12" s="99">
        <v>0</v>
      </c>
      <c r="Q12" s="99">
        <v>1</v>
      </c>
      <c r="R12" s="99">
        <v>0</v>
      </c>
      <c r="S12" s="99">
        <v>0</v>
      </c>
      <c r="T12" s="99">
        <v>0</v>
      </c>
      <c r="U12" s="99">
        <v>1</v>
      </c>
      <c r="V12" s="99">
        <v>14</v>
      </c>
      <c r="W12" s="99">
        <v>0</v>
      </c>
      <c r="X12" s="99">
        <v>0</v>
      </c>
      <c r="Y12" s="85"/>
    </row>
    <row r="13" spans="1:25">
      <c r="A13" s="101" t="s">
        <v>168</v>
      </c>
      <c r="B13" s="99">
        <v>36</v>
      </c>
      <c r="C13" s="99">
        <v>244</v>
      </c>
      <c r="D13" s="99">
        <v>139</v>
      </c>
      <c r="E13" s="99">
        <v>125</v>
      </c>
      <c r="F13" s="99">
        <v>37</v>
      </c>
      <c r="G13" s="99">
        <v>30</v>
      </c>
      <c r="H13" s="99">
        <v>6</v>
      </c>
      <c r="I13" s="99">
        <v>1</v>
      </c>
      <c r="J13" s="99">
        <v>0</v>
      </c>
      <c r="K13" s="99">
        <v>29</v>
      </c>
      <c r="L13" s="99">
        <v>8</v>
      </c>
      <c r="M13" s="100">
        <v>0.29599999999999999</v>
      </c>
      <c r="N13" s="79">
        <v>0.36</v>
      </c>
      <c r="O13" s="34">
        <v>0.36199999999999999</v>
      </c>
      <c r="P13" s="99">
        <v>27</v>
      </c>
      <c r="Q13" s="99">
        <v>10</v>
      </c>
      <c r="R13" s="99">
        <v>3</v>
      </c>
      <c r="S13" s="99">
        <v>1</v>
      </c>
      <c r="T13" s="99">
        <v>7</v>
      </c>
      <c r="U13" s="99">
        <v>38</v>
      </c>
      <c r="V13" s="99">
        <v>7</v>
      </c>
      <c r="W13" s="99">
        <v>1</v>
      </c>
      <c r="X13" s="99">
        <v>0</v>
      </c>
      <c r="Y13" s="85"/>
    </row>
    <row r="14" spans="1:25">
      <c r="A14" s="101" t="s">
        <v>160</v>
      </c>
      <c r="B14" s="99">
        <v>37</v>
      </c>
      <c r="C14" s="99">
        <v>258</v>
      </c>
      <c r="D14" s="99">
        <v>129</v>
      </c>
      <c r="E14" s="99">
        <v>109</v>
      </c>
      <c r="F14" s="99">
        <v>32</v>
      </c>
      <c r="G14" s="99">
        <v>28</v>
      </c>
      <c r="H14" s="99">
        <v>4</v>
      </c>
      <c r="I14" s="99">
        <v>0</v>
      </c>
      <c r="J14" s="99">
        <v>0</v>
      </c>
      <c r="K14" s="99">
        <v>19</v>
      </c>
      <c r="L14" s="99">
        <v>15</v>
      </c>
      <c r="M14" s="100">
        <v>0.29399999999999998</v>
      </c>
      <c r="N14" s="79">
        <v>0.33</v>
      </c>
      <c r="O14" s="34">
        <v>0.39500000000000002</v>
      </c>
      <c r="P14" s="99">
        <v>9</v>
      </c>
      <c r="Q14" s="99">
        <v>13</v>
      </c>
      <c r="R14" s="99">
        <v>6</v>
      </c>
      <c r="S14" s="99">
        <v>1</v>
      </c>
      <c r="T14" s="99">
        <v>9</v>
      </c>
      <c r="U14" s="99">
        <v>31</v>
      </c>
      <c r="V14" s="99">
        <v>47</v>
      </c>
      <c r="W14" s="99">
        <v>13</v>
      </c>
      <c r="X14" s="99">
        <v>0</v>
      </c>
      <c r="Y14" s="85"/>
    </row>
    <row r="15" spans="1:25">
      <c r="A15" s="101" t="s">
        <v>44</v>
      </c>
      <c r="B15" s="99">
        <v>4</v>
      </c>
      <c r="C15" s="99">
        <v>27</v>
      </c>
      <c r="D15" s="99">
        <v>15</v>
      </c>
      <c r="E15" s="99">
        <v>14</v>
      </c>
      <c r="F15" s="99">
        <v>4</v>
      </c>
      <c r="G15" s="99">
        <v>4</v>
      </c>
      <c r="H15" s="99">
        <v>0</v>
      </c>
      <c r="I15" s="99">
        <v>0</v>
      </c>
      <c r="J15" s="99">
        <v>0</v>
      </c>
      <c r="K15" s="99">
        <v>3</v>
      </c>
      <c r="L15" s="99">
        <v>1</v>
      </c>
      <c r="M15" s="100">
        <v>0.28599999999999998</v>
      </c>
      <c r="N15" s="79">
        <v>0.28599999999999998</v>
      </c>
      <c r="O15" s="34">
        <v>0.33300000000000002</v>
      </c>
      <c r="P15" s="99">
        <v>2</v>
      </c>
      <c r="Q15" s="99">
        <v>1</v>
      </c>
      <c r="R15" s="99">
        <v>0</v>
      </c>
      <c r="S15" s="99">
        <v>0</v>
      </c>
      <c r="T15" s="99">
        <v>2</v>
      </c>
      <c r="U15" s="99">
        <v>4</v>
      </c>
      <c r="V15" s="99">
        <v>2</v>
      </c>
      <c r="W15" s="99">
        <v>1</v>
      </c>
      <c r="X15" s="99">
        <v>0</v>
      </c>
      <c r="Y15" s="85"/>
    </row>
    <row r="16" spans="1:25">
      <c r="A16" s="101" t="s">
        <v>181</v>
      </c>
      <c r="B16" s="99">
        <v>42</v>
      </c>
      <c r="C16" s="99">
        <v>258</v>
      </c>
      <c r="D16" s="99">
        <v>121</v>
      </c>
      <c r="E16" s="99">
        <v>105</v>
      </c>
      <c r="F16" s="99">
        <v>28</v>
      </c>
      <c r="G16" s="99">
        <v>25</v>
      </c>
      <c r="H16" s="99">
        <v>3</v>
      </c>
      <c r="I16" s="99">
        <v>0</v>
      </c>
      <c r="J16" s="99">
        <v>0</v>
      </c>
      <c r="K16" s="99">
        <v>15</v>
      </c>
      <c r="L16" s="99">
        <v>10</v>
      </c>
      <c r="M16" s="100">
        <v>0.26700000000000002</v>
      </c>
      <c r="N16" s="79">
        <v>0.29499999999999998</v>
      </c>
      <c r="O16" s="34">
        <v>0.35299999999999998</v>
      </c>
      <c r="P16" s="99">
        <v>15</v>
      </c>
      <c r="Q16" s="99">
        <v>11</v>
      </c>
      <c r="R16" s="99">
        <v>3</v>
      </c>
      <c r="S16" s="99">
        <v>1</v>
      </c>
      <c r="T16" s="99">
        <v>1</v>
      </c>
      <c r="U16" s="99">
        <v>40</v>
      </c>
      <c r="V16" s="99">
        <v>58</v>
      </c>
      <c r="W16" s="99">
        <v>5</v>
      </c>
      <c r="X16" s="99">
        <v>0</v>
      </c>
      <c r="Y16" s="85"/>
    </row>
    <row r="17" spans="1:25">
      <c r="A17" s="101" t="s">
        <v>35</v>
      </c>
      <c r="B17" s="99">
        <v>17</v>
      </c>
      <c r="C17" s="99">
        <v>73</v>
      </c>
      <c r="D17" s="99">
        <v>34</v>
      </c>
      <c r="E17" s="99">
        <v>30</v>
      </c>
      <c r="F17" s="99">
        <v>8</v>
      </c>
      <c r="G17" s="99">
        <v>4</v>
      </c>
      <c r="H17" s="99">
        <v>4</v>
      </c>
      <c r="I17" s="99">
        <v>0</v>
      </c>
      <c r="J17" s="99">
        <v>0</v>
      </c>
      <c r="K17" s="99">
        <v>6</v>
      </c>
      <c r="L17" s="99">
        <v>1</v>
      </c>
      <c r="M17" s="100">
        <v>0.26700000000000002</v>
      </c>
      <c r="N17" s="79">
        <v>0.4</v>
      </c>
      <c r="O17" s="34">
        <v>0.33300000000000002</v>
      </c>
      <c r="P17" s="99">
        <v>7</v>
      </c>
      <c r="Q17" s="99">
        <v>2</v>
      </c>
      <c r="R17" s="99">
        <v>1</v>
      </c>
      <c r="S17" s="99">
        <v>1</v>
      </c>
      <c r="T17" s="99">
        <v>0</v>
      </c>
      <c r="U17" s="99">
        <v>31</v>
      </c>
      <c r="V17" s="99">
        <v>7</v>
      </c>
      <c r="W17" s="99">
        <v>0</v>
      </c>
      <c r="X17" s="99">
        <v>1</v>
      </c>
      <c r="Y17" s="85"/>
    </row>
    <row r="18" spans="1:25">
      <c r="A18" s="101" t="s">
        <v>186</v>
      </c>
      <c r="B18" s="99">
        <v>45</v>
      </c>
      <c r="C18" s="99">
        <v>308</v>
      </c>
      <c r="D18" s="99">
        <v>148</v>
      </c>
      <c r="E18" s="99">
        <v>122</v>
      </c>
      <c r="F18" s="99">
        <v>32</v>
      </c>
      <c r="G18" s="99">
        <v>31</v>
      </c>
      <c r="H18" s="99">
        <v>1</v>
      </c>
      <c r="I18" s="99">
        <v>0</v>
      </c>
      <c r="J18" s="99">
        <v>0</v>
      </c>
      <c r="K18" s="99">
        <v>13</v>
      </c>
      <c r="L18" s="99">
        <v>18</v>
      </c>
      <c r="M18" s="100">
        <v>0.26200000000000001</v>
      </c>
      <c r="N18" s="79">
        <v>0.27</v>
      </c>
      <c r="O18" s="34">
        <v>0.36399999999999999</v>
      </c>
      <c r="P18" s="99">
        <v>20</v>
      </c>
      <c r="Q18" s="99">
        <v>15</v>
      </c>
      <c r="R18" s="99">
        <v>5</v>
      </c>
      <c r="S18" s="99">
        <v>6</v>
      </c>
      <c r="T18" s="99">
        <v>0</v>
      </c>
      <c r="U18" s="99">
        <v>248</v>
      </c>
      <c r="V18" s="99">
        <v>17</v>
      </c>
      <c r="W18" s="99">
        <v>4</v>
      </c>
      <c r="X18" s="99">
        <v>13</v>
      </c>
      <c r="Y18" s="85"/>
    </row>
    <row r="19" spans="1:25">
      <c r="A19" s="101" t="s">
        <v>32</v>
      </c>
      <c r="B19" s="99">
        <v>19</v>
      </c>
      <c r="C19" s="99">
        <v>139</v>
      </c>
      <c r="D19" s="99">
        <v>71</v>
      </c>
      <c r="E19" s="99">
        <v>65</v>
      </c>
      <c r="F19" s="99">
        <v>17</v>
      </c>
      <c r="G19" s="99">
        <v>13</v>
      </c>
      <c r="H19" s="99">
        <v>4</v>
      </c>
      <c r="I19" s="99">
        <v>0</v>
      </c>
      <c r="J19" s="99">
        <v>0</v>
      </c>
      <c r="K19" s="99">
        <v>7</v>
      </c>
      <c r="L19" s="99">
        <v>10</v>
      </c>
      <c r="M19" s="100">
        <v>0.26200000000000001</v>
      </c>
      <c r="N19" s="79">
        <v>0.32300000000000001</v>
      </c>
      <c r="O19" s="34">
        <v>0.314</v>
      </c>
      <c r="P19" s="99">
        <v>3</v>
      </c>
      <c r="Q19" s="99">
        <v>5</v>
      </c>
      <c r="R19" s="99">
        <v>0</v>
      </c>
      <c r="S19" s="99">
        <v>0</v>
      </c>
      <c r="T19" s="99">
        <v>0</v>
      </c>
      <c r="U19" s="99">
        <v>27</v>
      </c>
      <c r="V19" s="99">
        <v>17</v>
      </c>
      <c r="W19" s="99">
        <v>1</v>
      </c>
      <c r="X19" s="99">
        <v>0</v>
      </c>
      <c r="Y19" s="85"/>
    </row>
    <row r="20" spans="1:25">
      <c r="A20" s="101" t="s">
        <v>174</v>
      </c>
      <c r="B20" s="99">
        <v>22</v>
      </c>
      <c r="C20" s="99">
        <v>111</v>
      </c>
      <c r="D20" s="99">
        <v>55</v>
      </c>
      <c r="E20" s="99">
        <v>52</v>
      </c>
      <c r="F20" s="99">
        <v>13</v>
      </c>
      <c r="G20" s="99">
        <v>11</v>
      </c>
      <c r="H20" s="99">
        <v>1</v>
      </c>
      <c r="I20" s="99">
        <v>0</v>
      </c>
      <c r="J20" s="99">
        <v>1</v>
      </c>
      <c r="K20" s="99">
        <v>5</v>
      </c>
      <c r="L20" s="99">
        <v>13</v>
      </c>
      <c r="M20" s="100">
        <v>0.25</v>
      </c>
      <c r="N20" s="79">
        <v>0.32700000000000001</v>
      </c>
      <c r="O20" s="34">
        <v>0.27300000000000002</v>
      </c>
      <c r="P20" s="99">
        <v>11</v>
      </c>
      <c r="Q20" s="99">
        <v>2</v>
      </c>
      <c r="R20" s="99">
        <v>0</v>
      </c>
      <c r="S20" s="99">
        <v>1</v>
      </c>
      <c r="T20" s="99">
        <v>0</v>
      </c>
      <c r="U20" s="99">
        <v>113</v>
      </c>
      <c r="V20" s="99">
        <v>6</v>
      </c>
      <c r="W20" s="99">
        <v>0</v>
      </c>
      <c r="X20" s="99">
        <v>2</v>
      </c>
      <c r="Y20" s="85"/>
    </row>
    <row r="21" spans="1:25">
      <c r="A21" s="101" t="s">
        <v>134</v>
      </c>
      <c r="B21" s="99">
        <v>16</v>
      </c>
      <c r="C21" s="99">
        <v>53</v>
      </c>
      <c r="D21" s="99">
        <v>9</v>
      </c>
      <c r="E21" s="99">
        <v>8</v>
      </c>
      <c r="F21" s="99">
        <v>2</v>
      </c>
      <c r="G21" s="99">
        <v>2</v>
      </c>
      <c r="H21" s="99">
        <v>0</v>
      </c>
      <c r="I21" s="99">
        <v>0</v>
      </c>
      <c r="J21" s="99">
        <v>0</v>
      </c>
      <c r="K21" s="99">
        <v>0</v>
      </c>
      <c r="L21" s="99">
        <v>2</v>
      </c>
      <c r="M21" s="100">
        <v>0.25</v>
      </c>
      <c r="N21" s="79">
        <v>0.25</v>
      </c>
      <c r="O21" s="34">
        <v>0.33300000000000002</v>
      </c>
      <c r="P21" s="99">
        <v>3</v>
      </c>
      <c r="Q21" s="99">
        <v>1</v>
      </c>
      <c r="R21" s="99">
        <v>0</v>
      </c>
      <c r="S21" s="99">
        <v>0</v>
      </c>
      <c r="T21" s="99">
        <v>0</v>
      </c>
      <c r="U21" s="99">
        <v>2</v>
      </c>
      <c r="V21" s="99">
        <v>6</v>
      </c>
      <c r="W21" s="99">
        <v>1</v>
      </c>
      <c r="X21" s="99">
        <v>0</v>
      </c>
      <c r="Y21" s="85"/>
    </row>
    <row r="22" spans="1:25">
      <c r="A22" s="101" t="s">
        <v>22</v>
      </c>
      <c r="B22" s="99">
        <v>1</v>
      </c>
      <c r="C22" s="99">
        <v>10</v>
      </c>
      <c r="D22" s="99">
        <v>4</v>
      </c>
      <c r="E22" s="99">
        <v>4</v>
      </c>
      <c r="F22" s="99">
        <v>1</v>
      </c>
      <c r="G22" s="99">
        <v>1</v>
      </c>
      <c r="H22" s="99">
        <v>0</v>
      </c>
      <c r="I22" s="99">
        <v>0</v>
      </c>
      <c r="J22" s="99">
        <v>0</v>
      </c>
      <c r="K22" s="99">
        <v>0</v>
      </c>
      <c r="L22" s="99">
        <v>0</v>
      </c>
      <c r="M22" s="100">
        <v>0.25</v>
      </c>
      <c r="N22" s="79">
        <v>0.25</v>
      </c>
      <c r="O22" s="34">
        <v>0.25</v>
      </c>
      <c r="P22" s="99">
        <v>0</v>
      </c>
      <c r="Q22" s="99">
        <v>0</v>
      </c>
      <c r="R22" s="99">
        <v>0</v>
      </c>
      <c r="S22" s="99">
        <v>0</v>
      </c>
      <c r="T22" s="99">
        <v>0</v>
      </c>
      <c r="U22" s="99">
        <v>2</v>
      </c>
      <c r="V22" s="99">
        <v>0</v>
      </c>
      <c r="W22" s="99">
        <v>0</v>
      </c>
      <c r="X22" s="99">
        <v>0</v>
      </c>
      <c r="Y22" s="85"/>
    </row>
    <row r="23" spans="1:25">
      <c r="A23" s="101" t="s">
        <v>166</v>
      </c>
      <c r="B23" s="99">
        <v>42</v>
      </c>
      <c r="C23" s="99">
        <v>291</v>
      </c>
      <c r="D23" s="99">
        <v>145</v>
      </c>
      <c r="E23" s="99">
        <v>121</v>
      </c>
      <c r="F23" s="99">
        <v>27</v>
      </c>
      <c r="G23" s="99">
        <v>25</v>
      </c>
      <c r="H23" s="99">
        <v>1</v>
      </c>
      <c r="I23" s="99">
        <v>0</v>
      </c>
      <c r="J23" s="99">
        <v>1</v>
      </c>
      <c r="K23" s="99">
        <v>12</v>
      </c>
      <c r="L23" s="99">
        <v>17</v>
      </c>
      <c r="M23" s="100">
        <v>0.223</v>
      </c>
      <c r="N23" s="79">
        <v>0.25600000000000001</v>
      </c>
      <c r="O23" s="34">
        <v>0.33300000000000002</v>
      </c>
      <c r="P23" s="99">
        <v>17</v>
      </c>
      <c r="Q23" s="99">
        <v>20</v>
      </c>
      <c r="R23" s="99">
        <v>1</v>
      </c>
      <c r="S23" s="99">
        <v>1</v>
      </c>
      <c r="T23" s="99">
        <v>1</v>
      </c>
      <c r="U23" s="99">
        <v>108</v>
      </c>
      <c r="V23" s="99">
        <v>6</v>
      </c>
      <c r="W23" s="99">
        <v>2</v>
      </c>
      <c r="X23" s="99">
        <v>0</v>
      </c>
      <c r="Y23" s="85"/>
    </row>
    <row r="24" spans="1:25">
      <c r="A24" s="101" t="s">
        <v>29</v>
      </c>
      <c r="B24" s="99">
        <v>35</v>
      </c>
      <c r="C24" s="99">
        <v>261</v>
      </c>
      <c r="D24" s="99">
        <v>131</v>
      </c>
      <c r="E24" s="99">
        <v>99</v>
      </c>
      <c r="F24" s="99">
        <v>22</v>
      </c>
      <c r="G24" s="99">
        <v>15</v>
      </c>
      <c r="H24" s="99">
        <v>5</v>
      </c>
      <c r="I24" s="99">
        <v>0</v>
      </c>
      <c r="J24" s="99">
        <v>2</v>
      </c>
      <c r="K24" s="99">
        <v>24</v>
      </c>
      <c r="L24" s="99">
        <v>12</v>
      </c>
      <c r="M24" s="100">
        <v>0.222</v>
      </c>
      <c r="N24" s="79">
        <v>0.33300000000000002</v>
      </c>
      <c r="O24" s="34">
        <v>0.38600000000000001</v>
      </c>
      <c r="P24" s="99">
        <v>23</v>
      </c>
      <c r="Q24" s="99">
        <v>23</v>
      </c>
      <c r="R24" s="99">
        <v>4</v>
      </c>
      <c r="S24" s="99">
        <v>5</v>
      </c>
      <c r="T24" s="99">
        <v>0</v>
      </c>
      <c r="U24" s="99">
        <v>24</v>
      </c>
      <c r="V24" s="99">
        <v>16</v>
      </c>
      <c r="W24" s="99">
        <v>0</v>
      </c>
      <c r="X24" s="99">
        <v>0</v>
      </c>
      <c r="Y24" s="85"/>
    </row>
    <row r="25" spans="1:25">
      <c r="A25" s="101" t="s">
        <v>161</v>
      </c>
      <c r="B25" s="99">
        <v>14</v>
      </c>
      <c r="C25" s="99">
        <v>50</v>
      </c>
      <c r="D25" s="99">
        <v>10</v>
      </c>
      <c r="E25" s="99">
        <v>9</v>
      </c>
      <c r="F25" s="99">
        <v>2</v>
      </c>
      <c r="G25" s="99">
        <v>2</v>
      </c>
      <c r="H25" s="99">
        <v>0</v>
      </c>
      <c r="I25" s="99">
        <v>0</v>
      </c>
      <c r="J25" s="99">
        <v>0</v>
      </c>
      <c r="K25" s="99">
        <v>0</v>
      </c>
      <c r="L25" s="99">
        <v>1</v>
      </c>
      <c r="M25" s="100">
        <v>0.222</v>
      </c>
      <c r="N25" s="79">
        <v>0.222</v>
      </c>
      <c r="O25" s="34">
        <v>0.222</v>
      </c>
      <c r="P25" s="99">
        <v>1</v>
      </c>
      <c r="Q25" s="99">
        <v>0</v>
      </c>
      <c r="R25" s="99">
        <v>0</v>
      </c>
      <c r="S25" s="99">
        <v>1</v>
      </c>
      <c r="T25" s="99">
        <v>0</v>
      </c>
      <c r="U25" s="99">
        <v>12</v>
      </c>
      <c r="V25" s="99">
        <v>10</v>
      </c>
      <c r="W25" s="99">
        <v>4</v>
      </c>
      <c r="X25" s="99">
        <v>0</v>
      </c>
      <c r="Y25" s="85"/>
    </row>
    <row r="26" spans="1:25">
      <c r="A26" s="101" t="s">
        <v>162</v>
      </c>
      <c r="B26" s="99">
        <v>26</v>
      </c>
      <c r="C26" s="99">
        <v>156</v>
      </c>
      <c r="D26" s="99">
        <v>76</v>
      </c>
      <c r="E26" s="99">
        <v>64</v>
      </c>
      <c r="F26" s="99">
        <v>14</v>
      </c>
      <c r="G26" s="99">
        <v>12</v>
      </c>
      <c r="H26" s="99">
        <v>2</v>
      </c>
      <c r="I26" s="99">
        <v>0</v>
      </c>
      <c r="J26" s="99">
        <v>0</v>
      </c>
      <c r="K26" s="99">
        <v>12</v>
      </c>
      <c r="L26" s="99">
        <v>9</v>
      </c>
      <c r="M26" s="100">
        <v>0.219</v>
      </c>
      <c r="N26" s="79">
        <v>0.25</v>
      </c>
      <c r="O26" s="34">
        <v>0.32900000000000001</v>
      </c>
      <c r="P26" s="99">
        <v>14</v>
      </c>
      <c r="Q26" s="99">
        <v>10</v>
      </c>
      <c r="R26" s="99">
        <v>1</v>
      </c>
      <c r="S26" s="99">
        <v>1</v>
      </c>
      <c r="T26" s="99">
        <v>0</v>
      </c>
      <c r="U26" s="99">
        <v>30</v>
      </c>
      <c r="V26" s="99">
        <v>0</v>
      </c>
      <c r="W26" s="99">
        <v>4</v>
      </c>
      <c r="X26" s="99">
        <v>0</v>
      </c>
      <c r="Y26" s="85"/>
    </row>
    <row r="27" spans="1:25">
      <c r="A27" s="101" t="s">
        <v>180</v>
      </c>
      <c r="B27" s="99">
        <v>26</v>
      </c>
      <c r="C27" s="99">
        <v>135</v>
      </c>
      <c r="D27" s="99">
        <v>62</v>
      </c>
      <c r="E27" s="99">
        <v>48</v>
      </c>
      <c r="F27" s="99">
        <v>10</v>
      </c>
      <c r="G27" s="99">
        <v>9</v>
      </c>
      <c r="H27" s="99">
        <v>1</v>
      </c>
      <c r="I27" s="99">
        <v>0</v>
      </c>
      <c r="J27" s="99">
        <v>0</v>
      </c>
      <c r="K27" s="99">
        <v>6</v>
      </c>
      <c r="L27" s="99">
        <v>1</v>
      </c>
      <c r="M27" s="100">
        <v>0.20799999999999999</v>
      </c>
      <c r="N27" s="79">
        <v>0.22900000000000001</v>
      </c>
      <c r="O27" s="34">
        <v>0.35599999999999998</v>
      </c>
      <c r="P27" s="99">
        <v>10</v>
      </c>
      <c r="Q27" s="99">
        <v>8</v>
      </c>
      <c r="R27" s="99">
        <v>3</v>
      </c>
      <c r="S27" s="99">
        <v>3</v>
      </c>
      <c r="T27" s="99">
        <v>0</v>
      </c>
      <c r="U27" s="99">
        <v>15</v>
      </c>
      <c r="V27" s="99">
        <v>32</v>
      </c>
      <c r="W27" s="99">
        <v>5</v>
      </c>
      <c r="X27" s="99">
        <v>0</v>
      </c>
      <c r="Y27" s="85"/>
    </row>
    <row r="28" spans="1:25">
      <c r="A28" s="101" t="s">
        <v>178</v>
      </c>
      <c r="B28" s="99">
        <v>17</v>
      </c>
      <c r="C28" s="99">
        <v>107</v>
      </c>
      <c r="D28" s="99">
        <v>53</v>
      </c>
      <c r="E28" s="99">
        <v>48</v>
      </c>
      <c r="F28" s="99">
        <v>9</v>
      </c>
      <c r="G28" s="99">
        <v>8</v>
      </c>
      <c r="H28" s="99">
        <v>1</v>
      </c>
      <c r="I28" s="99">
        <v>0</v>
      </c>
      <c r="J28" s="99">
        <v>0</v>
      </c>
      <c r="K28" s="99">
        <v>6</v>
      </c>
      <c r="L28" s="99">
        <v>4</v>
      </c>
      <c r="M28" s="100">
        <v>0.188</v>
      </c>
      <c r="N28" s="79">
        <v>0.20799999999999999</v>
      </c>
      <c r="O28" s="34">
        <v>0.245</v>
      </c>
      <c r="P28" s="99">
        <v>12</v>
      </c>
      <c r="Q28" s="99">
        <v>3</v>
      </c>
      <c r="R28" s="99">
        <v>1</v>
      </c>
      <c r="S28" s="99">
        <v>1</v>
      </c>
      <c r="T28" s="99">
        <v>1</v>
      </c>
      <c r="U28" s="99">
        <v>22</v>
      </c>
      <c r="V28" s="99">
        <v>8</v>
      </c>
      <c r="W28" s="99">
        <v>2</v>
      </c>
      <c r="X28" s="99">
        <v>0</v>
      </c>
      <c r="Y28" s="85"/>
    </row>
    <row r="29" spans="1:25">
      <c r="A29" s="101" t="s">
        <v>164</v>
      </c>
      <c r="B29" s="99">
        <v>27</v>
      </c>
      <c r="C29" s="99">
        <v>107</v>
      </c>
      <c r="D29" s="99">
        <v>39</v>
      </c>
      <c r="E29" s="99">
        <v>27</v>
      </c>
      <c r="F29" s="99">
        <v>5</v>
      </c>
      <c r="G29" s="99">
        <v>4</v>
      </c>
      <c r="H29" s="99">
        <v>1</v>
      </c>
      <c r="I29" s="99">
        <v>0</v>
      </c>
      <c r="J29" s="99">
        <v>0</v>
      </c>
      <c r="K29" s="99">
        <v>3</v>
      </c>
      <c r="L29" s="99">
        <v>4</v>
      </c>
      <c r="M29" s="100">
        <v>0.185</v>
      </c>
      <c r="N29" s="79">
        <v>0.222</v>
      </c>
      <c r="O29" s="34">
        <v>0.38900000000000001</v>
      </c>
      <c r="P29" s="99">
        <v>8</v>
      </c>
      <c r="Q29" s="99">
        <v>9</v>
      </c>
      <c r="R29" s="99">
        <v>0</v>
      </c>
      <c r="S29" s="99">
        <v>2</v>
      </c>
      <c r="T29" s="99">
        <v>0</v>
      </c>
      <c r="U29" s="99">
        <v>20</v>
      </c>
      <c r="V29" s="99">
        <v>23</v>
      </c>
      <c r="W29" s="99">
        <v>5</v>
      </c>
      <c r="X29" s="99">
        <v>0</v>
      </c>
      <c r="Y29" s="85"/>
    </row>
    <row r="30" spans="1:25">
      <c r="A30" s="101" t="s">
        <v>185</v>
      </c>
      <c r="B30" s="99">
        <v>19</v>
      </c>
      <c r="C30" s="99">
        <v>93</v>
      </c>
      <c r="D30" s="99">
        <v>46</v>
      </c>
      <c r="E30" s="99">
        <v>42</v>
      </c>
      <c r="F30" s="99">
        <v>7</v>
      </c>
      <c r="G30" s="99">
        <v>7</v>
      </c>
      <c r="H30" s="99">
        <v>0</v>
      </c>
      <c r="I30" s="99">
        <v>0</v>
      </c>
      <c r="J30" s="99">
        <v>0</v>
      </c>
      <c r="K30" s="99">
        <v>4</v>
      </c>
      <c r="L30" s="99">
        <v>2</v>
      </c>
      <c r="M30" s="100">
        <v>0.16700000000000001</v>
      </c>
      <c r="N30" s="79">
        <v>0.16700000000000001</v>
      </c>
      <c r="O30" s="34">
        <v>0.23899999999999999</v>
      </c>
      <c r="P30" s="99">
        <v>3</v>
      </c>
      <c r="Q30" s="99">
        <v>3</v>
      </c>
      <c r="R30" s="99">
        <v>1</v>
      </c>
      <c r="S30" s="99">
        <v>0</v>
      </c>
      <c r="T30" s="99">
        <v>0</v>
      </c>
      <c r="U30" s="99">
        <v>76</v>
      </c>
      <c r="V30" s="99">
        <v>3</v>
      </c>
      <c r="W30" s="99">
        <v>0</v>
      </c>
      <c r="X30" s="99">
        <v>0</v>
      </c>
      <c r="Y30" s="85"/>
    </row>
    <row r="31" spans="1:25">
      <c r="A31" s="101" t="s">
        <v>187</v>
      </c>
      <c r="B31" s="99">
        <v>12</v>
      </c>
      <c r="C31" s="99">
        <v>69</v>
      </c>
      <c r="D31" s="99">
        <v>37</v>
      </c>
      <c r="E31" s="99">
        <v>23</v>
      </c>
      <c r="F31" s="99">
        <v>3</v>
      </c>
      <c r="G31" s="99">
        <v>2</v>
      </c>
      <c r="H31" s="99">
        <v>1</v>
      </c>
      <c r="I31" s="99">
        <v>0</v>
      </c>
      <c r="J31" s="99">
        <v>0</v>
      </c>
      <c r="K31" s="99">
        <v>4</v>
      </c>
      <c r="L31" s="99">
        <v>2</v>
      </c>
      <c r="M31" s="100">
        <v>0.13</v>
      </c>
      <c r="N31" s="79">
        <v>0.17399999999999999</v>
      </c>
      <c r="O31" s="34">
        <v>0.45900000000000002</v>
      </c>
      <c r="P31" s="99">
        <v>5</v>
      </c>
      <c r="Q31" s="99">
        <v>10</v>
      </c>
      <c r="R31" s="99">
        <v>4</v>
      </c>
      <c r="S31" s="99">
        <v>0</v>
      </c>
      <c r="T31" s="99">
        <v>0</v>
      </c>
      <c r="U31" s="99">
        <v>7</v>
      </c>
      <c r="V31" s="99">
        <v>0</v>
      </c>
      <c r="W31" s="99">
        <v>1</v>
      </c>
      <c r="X31" s="99">
        <v>0</v>
      </c>
      <c r="Y31" s="85"/>
    </row>
    <row r="32" spans="1:25">
      <c r="A32" s="101" t="s">
        <v>165</v>
      </c>
      <c r="B32" s="99">
        <v>22</v>
      </c>
      <c r="C32" s="99">
        <v>98</v>
      </c>
      <c r="D32" s="99">
        <v>29</v>
      </c>
      <c r="E32" s="99">
        <v>27</v>
      </c>
      <c r="F32" s="99">
        <v>3</v>
      </c>
      <c r="G32" s="99">
        <v>2</v>
      </c>
      <c r="H32" s="99">
        <v>1</v>
      </c>
      <c r="I32" s="99">
        <v>0</v>
      </c>
      <c r="J32" s="99">
        <v>0</v>
      </c>
      <c r="K32" s="99">
        <v>2</v>
      </c>
      <c r="L32" s="99">
        <v>5</v>
      </c>
      <c r="M32" s="100">
        <v>0.111</v>
      </c>
      <c r="N32" s="79">
        <v>0.14799999999999999</v>
      </c>
      <c r="O32" s="34">
        <v>0.17199999999999999</v>
      </c>
      <c r="P32" s="99">
        <v>8</v>
      </c>
      <c r="Q32" s="99">
        <v>2</v>
      </c>
      <c r="R32" s="99">
        <v>0</v>
      </c>
      <c r="S32" s="99">
        <v>0</v>
      </c>
      <c r="T32" s="99">
        <v>0</v>
      </c>
      <c r="U32" s="99">
        <v>11</v>
      </c>
      <c r="V32" s="99">
        <v>23</v>
      </c>
      <c r="W32" s="99">
        <v>4</v>
      </c>
      <c r="X32" s="99">
        <v>0</v>
      </c>
      <c r="Y32" s="85"/>
    </row>
    <row r="33" spans="1:25">
      <c r="A33" s="101" t="s">
        <v>167</v>
      </c>
      <c r="B33" s="99">
        <v>15</v>
      </c>
      <c r="C33" s="99">
        <v>79</v>
      </c>
      <c r="D33" s="99">
        <v>14</v>
      </c>
      <c r="E33" s="99">
        <v>13</v>
      </c>
      <c r="F33" s="99">
        <v>1</v>
      </c>
      <c r="G33" s="99">
        <v>1</v>
      </c>
      <c r="H33" s="99">
        <v>0</v>
      </c>
      <c r="I33" s="99">
        <v>0</v>
      </c>
      <c r="J33" s="99">
        <v>0</v>
      </c>
      <c r="K33" s="99">
        <v>1</v>
      </c>
      <c r="L33" s="99">
        <v>0</v>
      </c>
      <c r="M33" s="100">
        <v>7.6999999999999999E-2</v>
      </c>
      <c r="N33" s="79">
        <v>7.6999999999999999E-2</v>
      </c>
      <c r="O33" s="34">
        <v>0.14299999999999999</v>
      </c>
      <c r="P33" s="99">
        <v>3</v>
      </c>
      <c r="Q33" s="99">
        <v>0</v>
      </c>
      <c r="R33" s="99">
        <v>1</v>
      </c>
      <c r="S33" s="99">
        <v>0</v>
      </c>
      <c r="T33" s="99">
        <v>0</v>
      </c>
      <c r="U33" s="99">
        <v>6</v>
      </c>
      <c r="V33" s="99">
        <v>10</v>
      </c>
      <c r="W33" s="99">
        <v>2</v>
      </c>
      <c r="X33" s="99">
        <v>0</v>
      </c>
      <c r="Y33" s="85"/>
    </row>
    <row r="34" spans="1:25">
      <c r="A34" s="101" t="s">
        <v>148</v>
      </c>
      <c r="B34" s="99">
        <v>10</v>
      </c>
      <c r="C34" s="99">
        <v>42</v>
      </c>
      <c r="D34" s="99">
        <v>18</v>
      </c>
      <c r="E34" s="99">
        <v>16</v>
      </c>
      <c r="F34" s="99">
        <v>1</v>
      </c>
      <c r="G34" s="99">
        <v>1</v>
      </c>
      <c r="H34" s="99">
        <v>0</v>
      </c>
      <c r="I34" s="99">
        <v>0</v>
      </c>
      <c r="J34" s="99">
        <v>0</v>
      </c>
      <c r="K34" s="99">
        <v>2</v>
      </c>
      <c r="L34" s="99">
        <v>2</v>
      </c>
      <c r="M34" s="100">
        <v>6.2E-2</v>
      </c>
      <c r="N34" s="79">
        <v>6.2E-2</v>
      </c>
      <c r="O34" s="34">
        <v>0.16700000000000001</v>
      </c>
      <c r="P34" s="99">
        <v>5</v>
      </c>
      <c r="Q34" s="99">
        <v>2</v>
      </c>
      <c r="R34" s="99">
        <v>0</v>
      </c>
      <c r="S34" s="99">
        <v>0</v>
      </c>
      <c r="T34" s="99">
        <v>0</v>
      </c>
      <c r="U34" s="99">
        <v>11</v>
      </c>
      <c r="V34" s="99">
        <v>0</v>
      </c>
      <c r="W34" s="99">
        <v>0</v>
      </c>
      <c r="X34" s="99">
        <v>0</v>
      </c>
      <c r="Y34" s="85"/>
    </row>
    <row r="35" spans="1:25">
      <c r="A35" s="101" t="s">
        <v>179</v>
      </c>
      <c r="B35" s="99">
        <v>2</v>
      </c>
      <c r="C35" s="99">
        <v>12</v>
      </c>
      <c r="D35" s="99">
        <v>5</v>
      </c>
      <c r="E35" s="99">
        <v>5</v>
      </c>
      <c r="F35" s="99">
        <v>0</v>
      </c>
      <c r="G35" s="99">
        <v>0</v>
      </c>
      <c r="H35" s="99">
        <v>0</v>
      </c>
      <c r="I35" s="99">
        <v>0</v>
      </c>
      <c r="J35" s="99">
        <v>0</v>
      </c>
      <c r="K35" s="99">
        <v>0</v>
      </c>
      <c r="L35" s="99">
        <v>0</v>
      </c>
      <c r="M35" s="100">
        <v>0</v>
      </c>
      <c r="N35" s="79">
        <v>0</v>
      </c>
      <c r="O35" s="34">
        <v>0</v>
      </c>
      <c r="P35" s="99">
        <v>1</v>
      </c>
      <c r="Q35" s="99">
        <v>0</v>
      </c>
      <c r="R35" s="99">
        <v>0</v>
      </c>
      <c r="S35" s="99">
        <v>0</v>
      </c>
      <c r="T35" s="99">
        <v>0</v>
      </c>
      <c r="U35" s="99">
        <v>3</v>
      </c>
      <c r="V35" s="99">
        <v>0</v>
      </c>
      <c r="W35" s="99">
        <v>0</v>
      </c>
      <c r="X35" s="99">
        <v>0</v>
      </c>
      <c r="Y35" s="85"/>
    </row>
    <row r="36" spans="1:25">
      <c r="A36" s="101" t="s">
        <v>21</v>
      </c>
      <c r="B36" s="99">
        <v>1</v>
      </c>
      <c r="C36" s="99">
        <v>9</v>
      </c>
      <c r="D36" s="99">
        <v>4</v>
      </c>
      <c r="E36" s="99">
        <v>3</v>
      </c>
      <c r="F36" s="99">
        <v>0</v>
      </c>
      <c r="G36" s="99">
        <v>0</v>
      </c>
      <c r="H36" s="99">
        <v>0</v>
      </c>
      <c r="I36" s="99">
        <v>0</v>
      </c>
      <c r="J36" s="99">
        <v>0</v>
      </c>
      <c r="K36" s="99">
        <v>1</v>
      </c>
      <c r="L36" s="99">
        <v>0</v>
      </c>
      <c r="M36" s="100">
        <v>0</v>
      </c>
      <c r="N36" s="79">
        <v>0</v>
      </c>
      <c r="O36" s="34">
        <v>0.25</v>
      </c>
      <c r="P36" s="99">
        <v>1</v>
      </c>
      <c r="Q36" s="99">
        <v>0</v>
      </c>
      <c r="R36" s="99">
        <v>1</v>
      </c>
      <c r="S36" s="99">
        <v>0</v>
      </c>
      <c r="T36" s="99">
        <v>0</v>
      </c>
      <c r="U36" s="99">
        <v>6</v>
      </c>
      <c r="V36" s="99">
        <v>1</v>
      </c>
      <c r="W36" s="99">
        <v>0</v>
      </c>
      <c r="X36" s="99">
        <v>0</v>
      </c>
      <c r="Y36" s="85"/>
    </row>
    <row r="37" spans="1:25">
      <c r="A37" s="101" t="s">
        <v>183</v>
      </c>
      <c r="B37" s="99">
        <v>2</v>
      </c>
      <c r="C37" s="99">
        <v>7</v>
      </c>
      <c r="D37" s="99">
        <v>3</v>
      </c>
      <c r="E37" s="99">
        <v>3</v>
      </c>
      <c r="F37" s="99">
        <v>0</v>
      </c>
      <c r="G37" s="99">
        <v>0</v>
      </c>
      <c r="H37" s="99">
        <v>0</v>
      </c>
      <c r="I37" s="99">
        <v>0</v>
      </c>
      <c r="J37" s="99">
        <v>0</v>
      </c>
      <c r="K37" s="99">
        <v>0</v>
      </c>
      <c r="L37" s="99">
        <v>0</v>
      </c>
      <c r="M37" s="100">
        <v>0</v>
      </c>
      <c r="N37" s="79">
        <v>0</v>
      </c>
      <c r="O37" s="34">
        <v>0</v>
      </c>
      <c r="P37" s="99">
        <v>1</v>
      </c>
      <c r="Q37" s="99">
        <v>0</v>
      </c>
      <c r="R37" s="99">
        <v>0</v>
      </c>
      <c r="S37" s="99">
        <v>0</v>
      </c>
      <c r="T37" s="99">
        <v>0</v>
      </c>
      <c r="U37" s="99">
        <v>1</v>
      </c>
      <c r="V37" s="99">
        <v>0</v>
      </c>
      <c r="W37" s="99">
        <v>0</v>
      </c>
      <c r="X37" s="99">
        <v>0</v>
      </c>
      <c r="Y37" s="85"/>
    </row>
    <row r="38" spans="1:25">
      <c r="A38" s="101" t="s">
        <v>177</v>
      </c>
      <c r="B38" s="99">
        <v>1</v>
      </c>
      <c r="C38" s="99">
        <v>2</v>
      </c>
      <c r="D38" s="99">
        <v>1</v>
      </c>
      <c r="E38" s="99">
        <v>1</v>
      </c>
      <c r="F38" s="99">
        <v>0</v>
      </c>
      <c r="G38" s="99">
        <v>0</v>
      </c>
      <c r="H38" s="99">
        <v>0</v>
      </c>
      <c r="I38" s="99">
        <v>0</v>
      </c>
      <c r="J38" s="99">
        <v>0</v>
      </c>
      <c r="K38" s="99">
        <v>0</v>
      </c>
      <c r="L38" s="99">
        <v>0</v>
      </c>
      <c r="M38" s="100">
        <v>0</v>
      </c>
      <c r="N38" s="79">
        <v>0</v>
      </c>
      <c r="O38" s="34">
        <v>0</v>
      </c>
      <c r="P38" s="99">
        <v>0</v>
      </c>
      <c r="Q38" s="99">
        <v>0</v>
      </c>
      <c r="R38" s="99">
        <v>0</v>
      </c>
      <c r="S38" s="99">
        <v>0</v>
      </c>
      <c r="T38" s="99">
        <v>0</v>
      </c>
      <c r="U38" s="99">
        <v>1</v>
      </c>
      <c r="V38" s="99">
        <v>1</v>
      </c>
      <c r="W38" s="99">
        <v>0</v>
      </c>
      <c r="X38" s="99">
        <v>0</v>
      </c>
      <c r="Y38" s="85"/>
    </row>
    <row r="39" spans="1:25">
      <c r="A39" s="101" t="s">
        <v>143</v>
      </c>
      <c r="B39" s="99">
        <v>2</v>
      </c>
      <c r="C39" s="99">
        <v>3</v>
      </c>
      <c r="D39" s="99">
        <v>0</v>
      </c>
      <c r="E39" s="99">
        <v>0</v>
      </c>
      <c r="F39" s="99">
        <v>0</v>
      </c>
      <c r="G39" s="99">
        <v>0</v>
      </c>
      <c r="H39" s="99">
        <v>0</v>
      </c>
      <c r="I39" s="99">
        <v>0</v>
      </c>
      <c r="J39" s="99">
        <v>0</v>
      </c>
      <c r="K39" s="99">
        <v>0</v>
      </c>
      <c r="L39" s="99">
        <v>0</v>
      </c>
      <c r="M39" s="100">
        <v>0</v>
      </c>
      <c r="N39" s="79">
        <v>0</v>
      </c>
      <c r="O39" s="34">
        <v>0</v>
      </c>
      <c r="P39" s="99">
        <v>0</v>
      </c>
      <c r="Q39" s="99">
        <v>0</v>
      </c>
      <c r="R39" s="99">
        <v>0</v>
      </c>
      <c r="S39" s="99">
        <v>0</v>
      </c>
      <c r="T39" s="99">
        <v>0</v>
      </c>
      <c r="U39" s="99">
        <v>0</v>
      </c>
      <c r="V39" s="99">
        <v>1</v>
      </c>
      <c r="W39" s="99">
        <v>1</v>
      </c>
      <c r="X39" s="99">
        <v>0</v>
      </c>
      <c r="Y39" s="85"/>
    </row>
    <row r="40" spans="1:25" s="109" customFormat="1" ht="13.8">
      <c r="A40" s="104" t="s">
        <v>45</v>
      </c>
      <c r="B40" s="105">
        <v>45</v>
      </c>
      <c r="C40" s="105">
        <v>389</v>
      </c>
      <c r="D40" s="105">
        <v>1811</v>
      </c>
      <c r="E40" s="105">
        <v>1552</v>
      </c>
      <c r="F40" s="105">
        <v>417</v>
      </c>
      <c r="G40" s="105">
        <v>339</v>
      </c>
      <c r="H40" s="105">
        <v>66</v>
      </c>
      <c r="I40" s="105">
        <v>2</v>
      </c>
      <c r="J40" s="105">
        <v>10</v>
      </c>
      <c r="K40" s="105">
        <v>242</v>
      </c>
      <c r="L40" s="105">
        <v>209</v>
      </c>
      <c r="M40" s="106">
        <v>0.26900000000000002</v>
      </c>
      <c r="N40" s="106">
        <v>0.33300000000000002</v>
      </c>
      <c r="O40" s="107">
        <v>0.35699999999999998</v>
      </c>
      <c r="P40" s="105">
        <v>233</v>
      </c>
      <c r="Q40" s="105">
        <v>181</v>
      </c>
      <c r="R40" s="105">
        <v>40</v>
      </c>
      <c r="S40" s="105">
        <v>34</v>
      </c>
      <c r="T40" s="105">
        <v>29</v>
      </c>
      <c r="U40" s="105">
        <v>1180</v>
      </c>
      <c r="V40" s="105">
        <v>452</v>
      </c>
      <c r="W40" s="105">
        <v>79</v>
      </c>
      <c r="X40" s="105">
        <v>16</v>
      </c>
      <c r="Y40" s="108"/>
    </row>
    <row r="42" spans="1:25">
      <c r="A42" s="68"/>
      <c r="B42" s="71"/>
      <c r="C42" s="71"/>
      <c r="D42" s="70" t="s">
        <v>51</v>
      </c>
      <c r="E42" s="71" t="s">
        <v>52</v>
      </c>
      <c r="F42" s="71"/>
      <c r="G42" s="71"/>
      <c r="H42" s="70" t="s">
        <v>87</v>
      </c>
      <c r="I42" s="71" t="s">
        <v>3</v>
      </c>
      <c r="J42" s="71"/>
      <c r="K42" s="71"/>
      <c r="L42" s="70" t="s">
        <v>88</v>
      </c>
      <c r="M42" s="71" t="s">
        <v>89</v>
      </c>
      <c r="N42" s="71"/>
      <c r="O42" s="71"/>
      <c r="P42" s="70" t="s">
        <v>90</v>
      </c>
      <c r="Q42" s="71" t="s">
        <v>91</v>
      </c>
      <c r="R42" s="69"/>
      <c r="S42" s="71"/>
      <c r="T42" s="70" t="s">
        <v>69</v>
      </c>
      <c r="U42" s="71" t="s">
        <v>70</v>
      </c>
      <c r="V42" s="71"/>
      <c r="W42" s="69"/>
      <c r="X42" s="69"/>
      <c r="Y42" s="71"/>
    </row>
    <row r="43" spans="1:25">
      <c r="A43" s="68"/>
      <c r="B43" s="71"/>
      <c r="C43" s="71"/>
      <c r="D43" s="70" t="s">
        <v>61</v>
      </c>
      <c r="E43" s="71" t="s">
        <v>62</v>
      </c>
      <c r="F43" s="71"/>
      <c r="G43" s="71"/>
      <c r="H43" s="70" t="s">
        <v>53</v>
      </c>
      <c r="I43" s="71" t="s">
        <v>54</v>
      </c>
      <c r="J43" s="71"/>
      <c r="K43" s="71"/>
      <c r="L43" s="70" t="s">
        <v>55</v>
      </c>
      <c r="M43" s="71" t="s">
        <v>56</v>
      </c>
      <c r="N43" s="71"/>
      <c r="O43" s="71"/>
      <c r="P43" s="70" t="s">
        <v>57</v>
      </c>
      <c r="Q43" s="71" t="s">
        <v>58</v>
      </c>
      <c r="R43" s="71"/>
      <c r="S43" s="71"/>
      <c r="T43" s="70" t="s">
        <v>77</v>
      </c>
      <c r="U43" s="71" t="s">
        <v>78</v>
      </c>
      <c r="V43" s="71"/>
      <c r="W43" s="69"/>
      <c r="X43" s="69"/>
      <c r="Y43" s="71"/>
    </row>
    <row r="44" spans="1:25">
      <c r="A44" s="68"/>
      <c r="B44" s="71"/>
      <c r="C44" s="71"/>
      <c r="D44" s="70" t="s">
        <v>71</v>
      </c>
      <c r="E44" s="71" t="s">
        <v>72</v>
      </c>
      <c r="F44" s="71"/>
      <c r="G44" s="71"/>
      <c r="H44" s="70" t="s">
        <v>63</v>
      </c>
      <c r="I44" s="71" t="s">
        <v>64</v>
      </c>
      <c r="J44" s="71"/>
      <c r="K44" s="71"/>
      <c r="L44" s="70" t="s">
        <v>65</v>
      </c>
      <c r="M44" s="71" t="s">
        <v>66</v>
      </c>
      <c r="N44" s="71"/>
      <c r="O44" s="71"/>
      <c r="P44" s="70" t="s">
        <v>67</v>
      </c>
      <c r="Q44" s="71" t="s">
        <v>68</v>
      </c>
      <c r="R44" s="71"/>
      <c r="S44" s="71"/>
      <c r="T44" s="70" t="s">
        <v>85</v>
      </c>
      <c r="U44" s="71" t="s">
        <v>86</v>
      </c>
      <c r="V44" s="71"/>
      <c r="W44" s="69"/>
      <c r="X44" s="69"/>
      <c r="Y44" s="71"/>
    </row>
    <row r="45" spans="1:25">
      <c r="A45" s="68"/>
      <c r="B45" s="71"/>
      <c r="C45" s="71"/>
      <c r="D45" s="70" t="s">
        <v>79</v>
      </c>
      <c r="E45" s="71" t="s">
        <v>80</v>
      </c>
      <c r="F45" s="71"/>
      <c r="G45" s="71"/>
      <c r="H45" s="70" t="s">
        <v>73</v>
      </c>
      <c r="I45" s="71" t="s">
        <v>74</v>
      </c>
      <c r="J45" s="71"/>
      <c r="K45" s="71"/>
      <c r="L45" s="70" t="s">
        <v>75</v>
      </c>
      <c r="M45" s="71" t="s">
        <v>76</v>
      </c>
      <c r="N45" s="71"/>
      <c r="O45" s="71"/>
      <c r="P45" s="70" t="s">
        <v>96</v>
      </c>
      <c r="Q45" s="71" t="s">
        <v>97</v>
      </c>
      <c r="R45" s="71"/>
      <c r="S45" s="71"/>
      <c r="T45" s="70" t="s">
        <v>94</v>
      </c>
      <c r="U45" s="71" t="s">
        <v>95</v>
      </c>
      <c r="V45" s="71"/>
      <c r="W45" s="69"/>
      <c r="X45" s="69"/>
      <c r="Y45" s="71"/>
    </row>
    <row r="46" spans="1:25">
      <c r="A46" s="68"/>
      <c r="B46" s="71"/>
      <c r="C46" s="71"/>
      <c r="D46" s="69"/>
      <c r="E46" s="71"/>
      <c r="F46" s="71"/>
      <c r="G46" s="71"/>
      <c r="H46" s="70" t="s">
        <v>81</v>
      </c>
      <c r="I46" s="71" t="s">
        <v>82</v>
      </c>
      <c r="J46" s="71"/>
      <c r="K46" s="71"/>
      <c r="L46" s="70" t="s">
        <v>83</v>
      </c>
      <c r="M46" s="71" t="s">
        <v>84</v>
      </c>
      <c r="N46" s="71"/>
      <c r="O46" s="71"/>
      <c r="P46" s="70" t="s">
        <v>92</v>
      </c>
      <c r="Q46" s="71" t="s">
        <v>93</v>
      </c>
      <c r="R46" s="71"/>
      <c r="S46" s="71"/>
      <c r="T46" s="71"/>
      <c r="U46" s="69"/>
      <c r="V46" s="69"/>
      <c r="W46" s="69"/>
      <c r="X46" s="69"/>
      <c r="Y46" s="71"/>
    </row>
  </sheetData>
  <mergeCells count="2">
    <mergeCell ref="A1:X1"/>
    <mergeCell ref="A2:X2"/>
  </mergeCells>
  <phoneticPr fontId="0" type="noConversion"/>
  <printOptions horizontalCentered="1"/>
  <pageMargins left="0.25" right="0.25" top="0.5" bottom="0.5" header="0.5" footer="0.5"/>
  <pageSetup scale="89" fitToHeight="2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W25"/>
  <sheetViews>
    <sheetView workbookViewId="0">
      <selection activeCell="A4" sqref="A4:A18"/>
    </sheetView>
  </sheetViews>
  <sheetFormatPr defaultColWidth="9.109375" defaultRowHeight="13.2"/>
  <cols>
    <col min="1" max="1" width="18.5546875" style="74" customWidth="1"/>
    <col min="2" max="3" width="7.109375" style="74" customWidth="1"/>
    <col min="4" max="4" width="9.109375" style="74"/>
    <col min="5" max="16" width="6.6640625" style="74" customWidth="1"/>
    <col min="17" max="16384" width="9.109375" style="74"/>
  </cols>
  <sheetData>
    <row r="1" spans="1:23" ht="44.4">
      <c r="A1" s="285" t="s">
        <v>190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4"/>
      <c r="S1" s="4"/>
      <c r="T1" s="4"/>
      <c r="U1" s="4"/>
      <c r="V1" s="4"/>
      <c r="W1" s="4"/>
    </row>
    <row r="2" spans="1:23">
      <c r="A2" s="2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</row>
    <row r="3" spans="1:23" s="43" customFormat="1" ht="10.199999999999999">
      <c r="A3" s="88" t="s">
        <v>0</v>
      </c>
      <c r="B3" s="88" t="s">
        <v>100</v>
      </c>
      <c r="C3" s="88" t="s">
        <v>101</v>
      </c>
      <c r="D3" s="89" t="s">
        <v>2</v>
      </c>
      <c r="E3" s="88" t="s">
        <v>47</v>
      </c>
      <c r="F3" s="88" t="s">
        <v>5</v>
      </c>
      <c r="G3" s="88" t="s">
        <v>6</v>
      </c>
      <c r="H3" s="88" t="s">
        <v>7</v>
      </c>
      <c r="I3" s="88" t="s">
        <v>8</v>
      </c>
      <c r="J3" s="88" t="s">
        <v>17</v>
      </c>
      <c r="K3" s="88" t="s">
        <v>102</v>
      </c>
      <c r="L3" s="88" t="s">
        <v>16</v>
      </c>
      <c r="M3" s="88" t="s">
        <v>10</v>
      </c>
      <c r="N3" s="88" t="s">
        <v>103</v>
      </c>
      <c r="O3" s="88" t="s">
        <v>104</v>
      </c>
      <c r="P3" s="88" t="s">
        <v>105</v>
      </c>
      <c r="Q3" s="90" t="s">
        <v>106</v>
      </c>
    </row>
    <row r="4" spans="1:23">
      <c r="A4" s="131" t="s">
        <v>164</v>
      </c>
      <c r="B4" s="91">
        <v>2</v>
      </c>
      <c r="C4" s="91">
        <v>2</v>
      </c>
      <c r="D4" s="92">
        <v>14</v>
      </c>
      <c r="E4" s="116">
        <v>13</v>
      </c>
      <c r="F4" s="91">
        <v>10</v>
      </c>
      <c r="G4" s="91">
        <v>2</v>
      </c>
      <c r="H4" s="91">
        <v>1</v>
      </c>
      <c r="I4" s="91">
        <v>0</v>
      </c>
      <c r="J4" s="91">
        <v>7</v>
      </c>
      <c r="K4" s="91">
        <v>2</v>
      </c>
      <c r="L4" s="91">
        <v>9</v>
      </c>
      <c r="M4" s="91">
        <v>7</v>
      </c>
      <c r="N4" s="91">
        <v>1</v>
      </c>
      <c r="O4" s="91">
        <v>0</v>
      </c>
      <c r="P4" s="91">
        <v>1</v>
      </c>
      <c r="Q4" s="93">
        <v>1.29</v>
      </c>
      <c r="R4" s="93"/>
    </row>
    <row r="5" spans="1:23">
      <c r="A5" s="131" t="s">
        <v>134</v>
      </c>
      <c r="B5" s="91">
        <v>3</v>
      </c>
      <c r="C5" s="91">
        <v>4</v>
      </c>
      <c r="D5" s="92">
        <v>39.33</v>
      </c>
      <c r="E5" s="116">
        <v>37</v>
      </c>
      <c r="F5" s="91">
        <v>30</v>
      </c>
      <c r="G5" s="91">
        <v>7</v>
      </c>
      <c r="H5" s="91">
        <v>0</v>
      </c>
      <c r="I5" s="91">
        <v>0</v>
      </c>
      <c r="J5" s="91">
        <v>19</v>
      </c>
      <c r="K5" s="91">
        <v>10</v>
      </c>
      <c r="L5" s="91">
        <v>38</v>
      </c>
      <c r="M5" s="91">
        <v>12</v>
      </c>
      <c r="N5" s="91">
        <v>2</v>
      </c>
      <c r="O5" s="91">
        <v>0</v>
      </c>
      <c r="P5" s="91">
        <v>1</v>
      </c>
      <c r="Q5" s="93">
        <v>2.29</v>
      </c>
      <c r="R5" s="93"/>
    </row>
    <row r="6" spans="1:23">
      <c r="A6" s="131" t="s">
        <v>143</v>
      </c>
      <c r="B6" s="91">
        <v>0</v>
      </c>
      <c r="C6" s="91">
        <v>0</v>
      </c>
      <c r="D6" s="92">
        <v>2</v>
      </c>
      <c r="E6" s="116">
        <v>3</v>
      </c>
      <c r="F6" s="91">
        <v>2</v>
      </c>
      <c r="G6" s="91">
        <v>1</v>
      </c>
      <c r="H6" s="91">
        <v>0</v>
      </c>
      <c r="I6" s="91">
        <v>0</v>
      </c>
      <c r="J6" s="91">
        <v>3</v>
      </c>
      <c r="K6" s="91">
        <v>1</v>
      </c>
      <c r="L6" s="91">
        <v>2</v>
      </c>
      <c r="M6" s="91">
        <v>2</v>
      </c>
      <c r="N6" s="91">
        <v>0</v>
      </c>
      <c r="O6" s="91">
        <v>0</v>
      </c>
      <c r="P6" s="91">
        <v>0</v>
      </c>
      <c r="Q6" s="93">
        <v>4.5</v>
      </c>
      <c r="R6" s="93"/>
    </row>
    <row r="7" spans="1:23">
      <c r="A7" s="131" t="s">
        <v>161</v>
      </c>
      <c r="B7" s="91">
        <v>4</v>
      </c>
      <c r="C7" s="91">
        <v>1</v>
      </c>
      <c r="D7" s="92">
        <v>37</v>
      </c>
      <c r="E7" s="116">
        <v>29</v>
      </c>
      <c r="F7" s="91">
        <v>24</v>
      </c>
      <c r="G7" s="91">
        <v>4</v>
      </c>
      <c r="H7" s="91">
        <v>1</v>
      </c>
      <c r="I7" s="91">
        <v>0</v>
      </c>
      <c r="J7" s="91">
        <v>18</v>
      </c>
      <c r="K7" s="91">
        <v>7</v>
      </c>
      <c r="L7" s="91">
        <v>30</v>
      </c>
      <c r="M7" s="91">
        <v>9</v>
      </c>
      <c r="N7" s="91">
        <v>1</v>
      </c>
      <c r="O7" s="91">
        <v>0</v>
      </c>
      <c r="P7" s="91">
        <v>1</v>
      </c>
      <c r="Q7" s="93">
        <v>1.7</v>
      </c>
      <c r="R7" s="93"/>
    </row>
    <row r="8" spans="1:23">
      <c r="A8" s="131" t="s">
        <v>160</v>
      </c>
      <c r="B8" s="91">
        <v>3</v>
      </c>
      <c r="C8" s="91">
        <v>0</v>
      </c>
      <c r="D8" s="92">
        <v>27.33</v>
      </c>
      <c r="E8" s="116">
        <v>14</v>
      </c>
      <c r="F8" s="91">
        <v>12</v>
      </c>
      <c r="G8" s="91">
        <v>2</v>
      </c>
      <c r="H8" s="91">
        <v>0</v>
      </c>
      <c r="I8" s="91">
        <v>0</v>
      </c>
      <c r="J8" s="91">
        <v>7</v>
      </c>
      <c r="K8" s="91">
        <v>7</v>
      </c>
      <c r="L8" s="91">
        <v>30</v>
      </c>
      <c r="M8" s="91">
        <v>14</v>
      </c>
      <c r="N8" s="91">
        <v>7</v>
      </c>
      <c r="O8" s="91">
        <v>0</v>
      </c>
      <c r="P8" s="91">
        <v>1</v>
      </c>
      <c r="Q8" s="93">
        <v>2.2999999999999998</v>
      </c>
      <c r="R8" s="93"/>
    </row>
    <row r="9" spans="1:23">
      <c r="A9" s="131" t="s">
        <v>181</v>
      </c>
      <c r="B9" s="91">
        <v>0</v>
      </c>
      <c r="C9" s="91">
        <v>1</v>
      </c>
      <c r="D9" s="92">
        <v>30</v>
      </c>
      <c r="E9" s="116">
        <v>30</v>
      </c>
      <c r="F9" s="91">
        <v>21</v>
      </c>
      <c r="G9" s="91">
        <v>8</v>
      </c>
      <c r="H9" s="91">
        <v>0</v>
      </c>
      <c r="I9" s="91">
        <v>1</v>
      </c>
      <c r="J9" s="91">
        <v>14</v>
      </c>
      <c r="K9" s="91">
        <v>12</v>
      </c>
      <c r="L9" s="91">
        <v>41</v>
      </c>
      <c r="M9" s="91">
        <v>11</v>
      </c>
      <c r="N9" s="91">
        <v>4</v>
      </c>
      <c r="O9" s="91">
        <v>1</v>
      </c>
      <c r="P9" s="91">
        <v>6</v>
      </c>
      <c r="Q9" s="93">
        <v>3.6</v>
      </c>
      <c r="R9" s="93"/>
    </row>
    <row r="10" spans="1:23">
      <c r="A10" s="131" t="s">
        <v>182</v>
      </c>
      <c r="B10" s="91">
        <v>2</v>
      </c>
      <c r="C10" s="91">
        <v>0</v>
      </c>
      <c r="D10" s="92">
        <v>16</v>
      </c>
      <c r="E10" s="116">
        <v>11</v>
      </c>
      <c r="F10" s="91">
        <v>7</v>
      </c>
      <c r="G10" s="91">
        <v>0</v>
      </c>
      <c r="H10" s="91">
        <v>1</v>
      </c>
      <c r="I10" s="91">
        <v>3</v>
      </c>
      <c r="J10" s="91">
        <v>15</v>
      </c>
      <c r="K10" s="91">
        <v>15</v>
      </c>
      <c r="L10" s="91">
        <v>21</v>
      </c>
      <c r="M10" s="91">
        <v>16</v>
      </c>
      <c r="N10" s="91">
        <v>1</v>
      </c>
      <c r="O10" s="91">
        <v>0</v>
      </c>
      <c r="P10" s="91">
        <v>7</v>
      </c>
      <c r="Q10" s="93">
        <v>8.44</v>
      </c>
      <c r="R10" s="93"/>
    </row>
    <row r="11" spans="1:23">
      <c r="A11" s="131" t="s">
        <v>183</v>
      </c>
      <c r="B11" s="91">
        <v>0</v>
      </c>
      <c r="C11" s="91">
        <v>0</v>
      </c>
      <c r="D11" s="92">
        <v>2</v>
      </c>
      <c r="E11" s="116">
        <v>0</v>
      </c>
      <c r="F11" s="91">
        <v>0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91">
        <v>2</v>
      </c>
      <c r="M11" s="91">
        <v>2</v>
      </c>
      <c r="N11" s="91">
        <v>1</v>
      </c>
      <c r="O11" s="91">
        <v>0</v>
      </c>
      <c r="P11" s="91">
        <v>0</v>
      </c>
      <c r="Q11" s="93">
        <v>0</v>
      </c>
      <c r="R11" s="93"/>
    </row>
    <row r="12" spans="1:23">
      <c r="A12" s="131" t="s">
        <v>29</v>
      </c>
      <c r="B12" s="91">
        <v>5</v>
      </c>
      <c r="C12" s="91">
        <v>1</v>
      </c>
      <c r="D12" s="92">
        <v>57</v>
      </c>
      <c r="E12" s="116">
        <v>49</v>
      </c>
      <c r="F12" s="91">
        <v>38</v>
      </c>
      <c r="G12" s="91">
        <v>9</v>
      </c>
      <c r="H12" s="91">
        <v>1</v>
      </c>
      <c r="I12" s="91">
        <v>1</v>
      </c>
      <c r="J12" s="91">
        <v>26</v>
      </c>
      <c r="K12" s="91">
        <v>18</v>
      </c>
      <c r="L12" s="91">
        <v>66</v>
      </c>
      <c r="M12" s="91">
        <v>22</v>
      </c>
      <c r="N12" s="91">
        <v>2</v>
      </c>
      <c r="O12" s="91">
        <v>0</v>
      </c>
      <c r="P12" s="91">
        <v>3</v>
      </c>
      <c r="Q12" s="93">
        <v>2.84</v>
      </c>
      <c r="R12" s="93"/>
    </row>
    <row r="13" spans="1:23">
      <c r="A13" s="131" t="s">
        <v>28</v>
      </c>
      <c r="B13" s="91">
        <v>0</v>
      </c>
      <c r="C13" s="91">
        <v>0</v>
      </c>
      <c r="D13" s="92">
        <v>6.33</v>
      </c>
      <c r="E13" s="116">
        <v>6</v>
      </c>
      <c r="F13" s="91">
        <v>4</v>
      </c>
      <c r="G13" s="91">
        <v>2</v>
      </c>
      <c r="H13" s="91">
        <v>0</v>
      </c>
      <c r="I13" s="91">
        <v>0</v>
      </c>
      <c r="J13" s="91">
        <v>2</v>
      </c>
      <c r="K13" s="91">
        <v>1</v>
      </c>
      <c r="L13" s="91">
        <v>8</v>
      </c>
      <c r="M13" s="91">
        <v>4</v>
      </c>
      <c r="N13" s="91">
        <v>0</v>
      </c>
      <c r="O13" s="91">
        <v>0</v>
      </c>
      <c r="P13" s="91">
        <v>1</v>
      </c>
      <c r="Q13" s="93">
        <v>1.42</v>
      </c>
      <c r="R13" s="93"/>
    </row>
    <row r="14" spans="1:23">
      <c r="A14" s="131" t="s">
        <v>170</v>
      </c>
      <c r="B14" s="91">
        <v>4</v>
      </c>
      <c r="C14" s="91">
        <v>3</v>
      </c>
      <c r="D14" s="92">
        <v>49.33</v>
      </c>
      <c r="E14" s="116">
        <v>51</v>
      </c>
      <c r="F14" s="91">
        <v>37</v>
      </c>
      <c r="G14" s="91">
        <v>12</v>
      </c>
      <c r="H14" s="91">
        <v>2</v>
      </c>
      <c r="I14" s="91">
        <v>0</v>
      </c>
      <c r="J14" s="91">
        <v>22</v>
      </c>
      <c r="K14" s="91">
        <v>13</v>
      </c>
      <c r="L14" s="91">
        <v>43</v>
      </c>
      <c r="M14" s="91">
        <v>22</v>
      </c>
      <c r="N14" s="91">
        <v>1</v>
      </c>
      <c r="O14" s="91">
        <v>2</v>
      </c>
      <c r="P14" s="91">
        <v>7</v>
      </c>
      <c r="Q14" s="93">
        <v>2.37</v>
      </c>
      <c r="R14" s="93"/>
    </row>
    <row r="15" spans="1:23">
      <c r="A15" s="131" t="s">
        <v>165</v>
      </c>
      <c r="B15" s="91">
        <v>3</v>
      </c>
      <c r="C15" s="91">
        <v>4</v>
      </c>
      <c r="D15" s="92">
        <v>43.33</v>
      </c>
      <c r="E15" s="116">
        <v>57</v>
      </c>
      <c r="F15" s="91">
        <v>45</v>
      </c>
      <c r="G15" s="91">
        <v>9</v>
      </c>
      <c r="H15" s="91">
        <v>1</v>
      </c>
      <c r="I15" s="91">
        <v>2</v>
      </c>
      <c r="J15" s="91">
        <v>44</v>
      </c>
      <c r="K15" s="91">
        <v>27</v>
      </c>
      <c r="L15" s="91">
        <v>34</v>
      </c>
      <c r="M15" s="91">
        <v>9</v>
      </c>
      <c r="N15" s="91">
        <v>3</v>
      </c>
      <c r="O15" s="91">
        <v>0</v>
      </c>
      <c r="P15" s="91">
        <v>2</v>
      </c>
      <c r="Q15" s="93">
        <v>5.61</v>
      </c>
      <c r="R15" s="93"/>
    </row>
    <row r="16" spans="1:23">
      <c r="A16" s="131" t="s">
        <v>167</v>
      </c>
      <c r="B16" s="91">
        <v>5</v>
      </c>
      <c r="C16" s="91">
        <v>4</v>
      </c>
      <c r="D16" s="92">
        <v>67</v>
      </c>
      <c r="E16" s="116">
        <v>61</v>
      </c>
      <c r="F16" s="91">
        <v>54</v>
      </c>
      <c r="G16" s="91">
        <v>7</v>
      </c>
      <c r="H16" s="91">
        <v>0</v>
      </c>
      <c r="I16" s="91">
        <v>0</v>
      </c>
      <c r="J16" s="91">
        <v>27</v>
      </c>
      <c r="K16" s="91">
        <v>24</v>
      </c>
      <c r="L16" s="91">
        <v>61</v>
      </c>
      <c r="M16" s="91">
        <v>26</v>
      </c>
      <c r="N16" s="91">
        <v>5</v>
      </c>
      <c r="O16" s="91">
        <v>0</v>
      </c>
      <c r="P16" s="91">
        <v>8</v>
      </c>
      <c r="Q16" s="93">
        <v>3.22</v>
      </c>
      <c r="R16" s="93"/>
    </row>
    <row r="17" spans="1:18">
      <c r="A17" s="131" t="s">
        <v>188</v>
      </c>
      <c r="B17" s="91">
        <v>0</v>
      </c>
      <c r="C17" s="91">
        <v>0</v>
      </c>
      <c r="D17" s="92">
        <v>2</v>
      </c>
      <c r="E17" s="116">
        <v>1</v>
      </c>
      <c r="F17" s="91">
        <v>1</v>
      </c>
      <c r="G17" s="91">
        <v>0</v>
      </c>
      <c r="H17" s="91">
        <v>0</v>
      </c>
      <c r="I17" s="91">
        <v>0</v>
      </c>
      <c r="J17" s="91">
        <v>0</v>
      </c>
      <c r="K17" s="91">
        <v>0</v>
      </c>
      <c r="L17" s="91">
        <v>2</v>
      </c>
      <c r="M17" s="91">
        <v>1</v>
      </c>
      <c r="N17" s="91">
        <v>0</v>
      </c>
      <c r="O17" s="91">
        <v>0</v>
      </c>
      <c r="P17" s="91">
        <v>0</v>
      </c>
      <c r="Q17" s="93">
        <v>0</v>
      </c>
      <c r="R17" s="93"/>
    </row>
    <row r="18" spans="1:18">
      <c r="A18" s="131" t="s">
        <v>166</v>
      </c>
      <c r="B18" s="91">
        <v>0</v>
      </c>
      <c r="C18" s="91">
        <v>0</v>
      </c>
      <c r="D18" s="92">
        <v>1</v>
      </c>
      <c r="E18" s="116">
        <v>0</v>
      </c>
      <c r="F18" s="91">
        <v>0</v>
      </c>
      <c r="G18" s="91">
        <v>0</v>
      </c>
      <c r="H18" s="91">
        <v>0</v>
      </c>
      <c r="I18" s="91">
        <v>0</v>
      </c>
      <c r="J18" s="91">
        <v>0</v>
      </c>
      <c r="K18" s="91">
        <v>0</v>
      </c>
      <c r="L18" s="91">
        <v>1</v>
      </c>
      <c r="M18" s="91">
        <v>0</v>
      </c>
      <c r="N18" s="91">
        <v>0</v>
      </c>
      <c r="O18" s="91">
        <v>0</v>
      </c>
      <c r="P18" s="91">
        <v>0</v>
      </c>
      <c r="Q18" s="93">
        <v>0</v>
      </c>
      <c r="R18" s="93"/>
    </row>
    <row r="19" spans="1:18" s="2" customFormat="1">
      <c r="A19" s="94" t="s">
        <v>45</v>
      </c>
      <c r="B19" s="94">
        <v>31</v>
      </c>
      <c r="C19" s="94">
        <v>20</v>
      </c>
      <c r="D19" s="95">
        <v>393.67</v>
      </c>
      <c r="E19" s="94">
        <v>362</v>
      </c>
      <c r="F19" s="94">
        <v>285</v>
      </c>
      <c r="G19" s="94">
        <v>63</v>
      </c>
      <c r="H19" s="94">
        <v>7</v>
      </c>
      <c r="I19" s="94">
        <v>7</v>
      </c>
      <c r="J19" s="94">
        <v>204</v>
      </c>
      <c r="K19" s="94">
        <v>137</v>
      </c>
      <c r="L19" s="94">
        <v>388</v>
      </c>
      <c r="M19" s="94">
        <v>157</v>
      </c>
      <c r="N19" s="94">
        <v>28</v>
      </c>
      <c r="O19" s="94">
        <v>3</v>
      </c>
      <c r="P19" s="94">
        <v>38</v>
      </c>
      <c r="Q19" s="96">
        <v>3.13</v>
      </c>
    </row>
    <row r="21" spans="1:18">
      <c r="A21" s="7"/>
      <c r="B21" s="3" t="s">
        <v>107</v>
      </c>
      <c r="C21" s="74" t="s">
        <v>108</v>
      </c>
      <c r="E21" s="3" t="s">
        <v>53</v>
      </c>
      <c r="F21" s="74" t="s">
        <v>54</v>
      </c>
      <c r="H21" s="3" t="s">
        <v>88</v>
      </c>
      <c r="I21" s="74" t="s">
        <v>109</v>
      </c>
      <c r="K21" s="3" t="s">
        <v>122</v>
      </c>
      <c r="L21" s="74" t="s">
        <v>123</v>
      </c>
      <c r="N21" s="75"/>
      <c r="O21" s="75"/>
      <c r="P21" s="75"/>
      <c r="Q21" s="75"/>
    </row>
    <row r="22" spans="1:18">
      <c r="A22" s="7"/>
      <c r="B22" s="3" t="s">
        <v>112</v>
      </c>
      <c r="C22" s="74" t="s">
        <v>113</v>
      </c>
      <c r="E22" s="3" t="s">
        <v>63</v>
      </c>
      <c r="F22" s="74" t="s">
        <v>64</v>
      </c>
      <c r="H22" s="3" t="s">
        <v>114</v>
      </c>
      <c r="I22" s="74" t="s">
        <v>115</v>
      </c>
      <c r="K22" s="3" t="s">
        <v>110</v>
      </c>
      <c r="L22" s="74" t="s">
        <v>111</v>
      </c>
      <c r="O22" s="75"/>
      <c r="P22" s="75"/>
      <c r="Q22" s="75"/>
    </row>
    <row r="23" spans="1:18">
      <c r="A23" s="7"/>
      <c r="B23" s="3" t="s">
        <v>61</v>
      </c>
      <c r="C23" s="74" t="s">
        <v>120</v>
      </c>
      <c r="E23" s="3" t="s">
        <v>73</v>
      </c>
      <c r="F23" s="74" t="s">
        <v>74</v>
      </c>
      <c r="H23" s="3" t="s">
        <v>90</v>
      </c>
      <c r="I23" s="74" t="s">
        <v>91</v>
      </c>
      <c r="K23" s="3" t="s">
        <v>116</v>
      </c>
      <c r="L23" s="74" t="s">
        <v>117</v>
      </c>
      <c r="O23" s="75"/>
      <c r="P23" s="75"/>
      <c r="Q23" s="75"/>
    </row>
    <row r="24" spans="1:18">
      <c r="A24" s="7"/>
      <c r="B24" s="3" t="s">
        <v>87</v>
      </c>
      <c r="C24" s="74" t="s">
        <v>3</v>
      </c>
      <c r="E24" s="3" t="s">
        <v>81</v>
      </c>
      <c r="F24" s="74" t="s">
        <v>82</v>
      </c>
      <c r="H24" s="3" t="s">
        <v>57</v>
      </c>
      <c r="I24" s="74" t="s">
        <v>121</v>
      </c>
      <c r="K24" s="3" t="s">
        <v>118</v>
      </c>
      <c r="L24" s="74" t="s">
        <v>119</v>
      </c>
      <c r="O24" s="75"/>
      <c r="P24" s="75"/>
      <c r="Q24" s="75"/>
    </row>
    <row r="25" spans="1:18">
      <c r="A25" s="7"/>
      <c r="H25" s="75"/>
      <c r="I25" s="75"/>
      <c r="J25" s="75"/>
      <c r="O25" s="75"/>
      <c r="P25" s="75"/>
      <c r="Q25" s="75"/>
    </row>
  </sheetData>
  <mergeCells count="1">
    <mergeCell ref="A1:Q1"/>
  </mergeCells>
  <phoneticPr fontId="0" type="noConversion"/>
  <pageMargins left="0.25" right="0.25" top="0.5" bottom="1" header="0.5" footer="0.5"/>
  <pageSetup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7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3" sqref="B3"/>
    </sheetView>
  </sheetViews>
  <sheetFormatPr defaultColWidth="9.109375" defaultRowHeight="13.2"/>
  <cols>
    <col min="1" max="1" width="26.109375" style="74" bestFit="1" customWidth="1"/>
    <col min="2" max="2" width="9" style="74" bestFit="1" customWidth="1"/>
    <col min="3" max="3" width="7.6640625" style="74" customWidth="1"/>
    <col min="4" max="4" width="13.88671875" style="87" bestFit="1" customWidth="1"/>
    <col min="5" max="12" width="7.6640625" style="74" customWidth="1"/>
    <col min="13" max="13" width="9.44140625" style="74" customWidth="1"/>
    <col min="14" max="17" width="7.6640625" style="74" customWidth="1"/>
    <col min="18" max="16384" width="9.109375" style="74"/>
  </cols>
  <sheetData>
    <row r="1" spans="1:24" s="81" customFormat="1" ht="44.4">
      <c r="A1" s="285" t="s">
        <v>1068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</row>
    <row r="2" spans="1:24">
      <c r="A2" s="2"/>
      <c r="B2" s="75"/>
      <c r="C2" s="75"/>
      <c r="D2" s="82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</row>
    <row r="3" spans="1:24" s="147" customFormat="1">
      <c r="A3" s="191" t="s">
        <v>124</v>
      </c>
      <c r="B3" s="191" t="s">
        <v>100</v>
      </c>
      <c r="C3" s="191" t="s">
        <v>101</v>
      </c>
      <c r="D3" s="192" t="s">
        <v>2</v>
      </c>
      <c r="E3" s="191" t="s">
        <v>47</v>
      </c>
      <c r="F3" s="191" t="s">
        <v>17</v>
      </c>
      <c r="G3" s="191" t="s">
        <v>102</v>
      </c>
      <c r="H3" s="191" t="s">
        <v>16</v>
      </c>
      <c r="I3" s="191" t="s">
        <v>10</v>
      </c>
      <c r="J3" s="191" t="s">
        <v>140</v>
      </c>
      <c r="K3" s="191" t="s">
        <v>141</v>
      </c>
      <c r="L3" s="191" t="s">
        <v>142</v>
      </c>
      <c r="M3" s="191" t="s">
        <v>106</v>
      </c>
      <c r="N3" s="191" t="s">
        <v>378</v>
      </c>
    </row>
    <row r="4" spans="1:24" s="142" customFormat="1" ht="13.8">
      <c r="A4" s="193" t="s">
        <v>312</v>
      </c>
      <c r="B4" s="194">
        <v>12</v>
      </c>
      <c r="C4" s="194">
        <v>4</v>
      </c>
      <c r="D4" s="195">
        <v>120.67</v>
      </c>
      <c r="E4" s="194">
        <v>88</v>
      </c>
      <c r="F4" s="194">
        <f>25+12</f>
        <v>37</v>
      </c>
      <c r="G4" s="194">
        <f>20+9</f>
        <v>29</v>
      </c>
      <c r="H4" s="194">
        <f>60+65</f>
        <v>125</v>
      </c>
      <c r="I4" s="194">
        <f>14+11</f>
        <v>25</v>
      </c>
      <c r="J4" s="194">
        <v>6</v>
      </c>
      <c r="K4" s="194">
        <v>0</v>
      </c>
      <c r="L4" s="194">
        <v>3</v>
      </c>
      <c r="M4" s="196">
        <f>9*G4/D4</f>
        <v>2.1629236761415429</v>
      </c>
      <c r="N4" s="194">
        <v>0</v>
      </c>
    </row>
    <row r="5" spans="1:24" s="142" customFormat="1" ht="13.8">
      <c r="A5" s="193" t="s">
        <v>314</v>
      </c>
      <c r="B5" s="194">
        <v>2</v>
      </c>
      <c r="C5" s="194">
        <v>0</v>
      </c>
      <c r="D5" s="195">
        <v>16.3</v>
      </c>
      <c r="E5" s="194">
        <v>21</v>
      </c>
      <c r="F5" s="194">
        <v>9</v>
      </c>
      <c r="G5" s="194">
        <v>9</v>
      </c>
      <c r="H5" s="194">
        <v>11</v>
      </c>
      <c r="I5" s="194">
        <v>12</v>
      </c>
      <c r="J5" s="194">
        <v>2</v>
      </c>
      <c r="K5" s="194">
        <v>0</v>
      </c>
      <c r="L5" s="194">
        <v>0</v>
      </c>
      <c r="M5" s="196">
        <f>9*G5/D5</f>
        <v>4.9693251533742329</v>
      </c>
      <c r="N5" s="194">
        <v>0</v>
      </c>
    </row>
    <row r="6" spans="1:24" s="142" customFormat="1" ht="13.8">
      <c r="A6" s="193" t="s">
        <v>1083</v>
      </c>
      <c r="B6" s="194">
        <v>0</v>
      </c>
      <c r="C6" s="194">
        <v>0</v>
      </c>
      <c r="D6" s="195">
        <v>3.33</v>
      </c>
      <c r="E6" s="194">
        <v>2</v>
      </c>
      <c r="F6" s="197">
        <v>0</v>
      </c>
      <c r="G6" s="197">
        <v>0</v>
      </c>
      <c r="H6" s="197">
        <v>2</v>
      </c>
      <c r="I6" s="197">
        <v>1</v>
      </c>
      <c r="J6" s="194">
        <v>0</v>
      </c>
      <c r="K6" s="194">
        <v>0</v>
      </c>
      <c r="L6" s="194">
        <v>0</v>
      </c>
      <c r="M6" s="196">
        <f>9*G6/D6</f>
        <v>0</v>
      </c>
      <c r="N6" s="197">
        <v>0</v>
      </c>
    </row>
    <row r="7" spans="1:24" s="142" customFormat="1" ht="13.8">
      <c r="A7" s="193" t="s">
        <v>541</v>
      </c>
      <c r="B7" s="194">
        <v>0</v>
      </c>
      <c r="C7" s="194">
        <v>1</v>
      </c>
      <c r="D7" s="195">
        <v>13.33</v>
      </c>
      <c r="E7" s="194">
        <v>13</v>
      </c>
      <c r="F7" s="197">
        <v>9</v>
      </c>
      <c r="G7" s="197">
        <v>7</v>
      </c>
      <c r="H7" s="197">
        <v>16</v>
      </c>
      <c r="I7" s="197">
        <v>6</v>
      </c>
      <c r="J7" s="194">
        <v>2</v>
      </c>
      <c r="K7" s="194">
        <v>0</v>
      </c>
      <c r="L7" s="194">
        <v>2</v>
      </c>
      <c r="M7" s="196">
        <f>9*G7/D7</f>
        <v>4.7261815453863463</v>
      </c>
      <c r="N7" s="197">
        <v>0</v>
      </c>
    </row>
    <row r="8" spans="1:24" s="142" customFormat="1" ht="13.8">
      <c r="A8" s="193" t="s">
        <v>728</v>
      </c>
      <c r="B8" s="194">
        <v>5</v>
      </c>
      <c r="C8" s="194">
        <v>1</v>
      </c>
      <c r="D8" s="195">
        <v>51</v>
      </c>
      <c r="E8" s="194">
        <v>51</v>
      </c>
      <c r="F8" s="197">
        <v>33</v>
      </c>
      <c r="G8" s="197">
        <v>22</v>
      </c>
      <c r="H8" s="197">
        <v>30</v>
      </c>
      <c r="I8" s="197">
        <v>48</v>
      </c>
      <c r="J8" s="194">
        <v>4</v>
      </c>
      <c r="K8" s="194">
        <v>0</v>
      </c>
      <c r="L8" s="194">
        <v>3</v>
      </c>
      <c r="M8" s="196">
        <f>9*G8/D8</f>
        <v>3.8823529411764706</v>
      </c>
      <c r="N8" s="197">
        <v>1</v>
      </c>
    </row>
    <row r="9" spans="1:24" s="142" customFormat="1" ht="13.8">
      <c r="A9" s="193" t="s">
        <v>539</v>
      </c>
      <c r="B9" s="194">
        <v>0</v>
      </c>
      <c r="C9" s="194">
        <v>0</v>
      </c>
      <c r="D9" s="195">
        <v>4</v>
      </c>
      <c r="E9" s="194">
        <v>8</v>
      </c>
      <c r="F9" s="197">
        <v>5</v>
      </c>
      <c r="G9" s="197">
        <v>5</v>
      </c>
      <c r="H9" s="197">
        <v>3</v>
      </c>
      <c r="I9" s="197">
        <v>2</v>
      </c>
      <c r="J9" s="194">
        <v>0</v>
      </c>
      <c r="K9" s="194">
        <v>0</v>
      </c>
      <c r="L9" s="194">
        <v>0</v>
      </c>
      <c r="M9" s="196">
        <f>9*G9/D9</f>
        <v>11.25</v>
      </c>
      <c r="N9" s="197">
        <v>0</v>
      </c>
    </row>
    <row r="10" spans="1:24" s="142" customFormat="1" ht="13.8">
      <c r="A10" s="193" t="s">
        <v>527</v>
      </c>
      <c r="B10" s="194">
        <v>1</v>
      </c>
      <c r="C10" s="194">
        <v>1</v>
      </c>
      <c r="D10" s="195">
        <v>13</v>
      </c>
      <c r="E10" s="194">
        <v>16</v>
      </c>
      <c r="F10" s="197">
        <v>5</v>
      </c>
      <c r="G10" s="197">
        <v>3</v>
      </c>
      <c r="H10" s="197">
        <v>7</v>
      </c>
      <c r="I10" s="197">
        <v>2</v>
      </c>
      <c r="J10" s="194">
        <v>0</v>
      </c>
      <c r="K10" s="194">
        <v>0</v>
      </c>
      <c r="L10" s="194">
        <v>0</v>
      </c>
      <c r="M10" s="196">
        <f>9*G10/D10</f>
        <v>2.0769230769230771</v>
      </c>
      <c r="N10" s="197">
        <v>1</v>
      </c>
    </row>
    <row r="11" spans="1:24" s="142" customFormat="1" ht="13.8">
      <c r="A11" s="193" t="s">
        <v>230</v>
      </c>
      <c r="B11" s="194">
        <v>1</v>
      </c>
      <c r="C11" s="194">
        <v>4</v>
      </c>
      <c r="D11" s="195">
        <v>45.33</v>
      </c>
      <c r="E11" s="194">
        <v>34</v>
      </c>
      <c r="F11" s="194">
        <v>32</v>
      </c>
      <c r="G11" s="194">
        <v>29</v>
      </c>
      <c r="H11" s="194">
        <v>45</v>
      </c>
      <c r="I11" s="194">
        <v>32</v>
      </c>
      <c r="J11" s="197">
        <v>1</v>
      </c>
      <c r="K11" s="197" t="s">
        <v>125</v>
      </c>
      <c r="L11" s="197" t="s">
        <v>125</v>
      </c>
      <c r="M11" s="196">
        <f>9*G11/D11</f>
        <v>5.7577763070814036</v>
      </c>
      <c r="N11" s="194">
        <v>0</v>
      </c>
    </row>
    <row r="12" spans="1:24" s="142" customFormat="1" ht="13.8">
      <c r="A12" s="193" t="s">
        <v>305</v>
      </c>
      <c r="B12" s="194">
        <v>0</v>
      </c>
      <c r="C12" s="194">
        <v>1</v>
      </c>
      <c r="D12" s="195">
        <v>5</v>
      </c>
      <c r="E12" s="194">
        <v>1</v>
      </c>
      <c r="F12" s="194">
        <v>3</v>
      </c>
      <c r="G12" s="194">
        <v>3</v>
      </c>
      <c r="H12" s="194">
        <v>2</v>
      </c>
      <c r="I12" s="194">
        <v>4</v>
      </c>
      <c r="J12" s="197" t="s">
        <v>125</v>
      </c>
      <c r="K12" s="197" t="s">
        <v>125</v>
      </c>
      <c r="L12" s="197" t="s">
        <v>125</v>
      </c>
      <c r="M12" s="196">
        <f>9*G12/D12</f>
        <v>5.4</v>
      </c>
      <c r="N12" s="194">
        <v>0</v>
      </c>
    </row>
    <row r="13" spans="1:24" s="142" customFormat="1" ht="13.8">
      <c r="A13" s="193" t="s">
        <v>769</v>
      </c>
      <c r="B13" s="194">
        <v>0</v>
      </c>
      <c r="C13" s="194">
        <v>0</v>
      </c>
      <c r="D13" s="195">
        <v>12</v>
      </c>
      <c r="E13" s="194">
        <v>9</v>
      </c>
      <c r="F13" s="194">
        <v>6</v>
      </c>
      <c r="G13" s="194">
        <v>5</v>
      </c>
      <c r="H13" s="194">
        <v>18</v>
      </c>
      <c r="I13" s="194">
        <v>6</v>
      </c>
      <c r="J13" s="194">
        <v>2</v>
      </c>
      <c r="K13" s="194">
        <v>0</v>
      </c>
      <c r="L13" s="194">
        <v>1</v>
      </c>
      <c r="M13" s="196">
        <f>9*G13/D13</f>
        <v>3.75</v>
      </c>
      <c r="N13" s="194">
        <v>0</v>
      </c>
    </row>
    <row r="14" spans="1:24" s="142" customFormat="1" ht="13.8">
      <c r="A14" s="193" t="s">
        <v>389</v>
      </c>
      <c r="B14" s="194">
        <v>0</v>
      </c>
      <c r="C14" s="194">
        <v>1</v>
      </c>
      <c r="D14" s="195">
        <v>15</v>
      </c>
      <c r="E14" s="194">
        <v>11</v>
      </c>
      <c r="F14" s="197">
        <v>7</v>
      </c>
      <c r="G14" s="197">
        <v>3</v>
      </c>
      <c r="H14" s="197">
        <v>4</v>
      </c>
      <c r="I14" s="197">
        <v>9</v>
      </c>
      <c r="J14" s="194">
        <v>0</v>
      </c>
      <c r="K14" s="194">
        <v>0</v>
      </c>
      <c r="L14" s="194">
        <v>0</v>
      </c>
      <c r="M14" s="196">
        <f>9*G14/D14</f>
        <v>1.8</v>
      </c>
      <c r="N14" s="197">
        <v>0</v>
      </c>
    </row>
    <row r="15" spans="1:24" s="142" customFormat="1" ht="13.8">
      <c r="A15" s="193" t="s">
        <v>642</v>
      </c>
      <c r="B15" s="194">
        <v>1</v>
      </c>
      <c r="C15" s="194">
        <v>1</v>
      </c>
      <c r="D15" s="195">
        <v>16.670000000000002</v>
      </c>
      <c r="E15" s="194">
        <v>8</v>
      </c>
      <c r="F15" s="197">
        <v>2</v>
      </c>
      <c r="G15" s="197">
        <v>1</v>
      </c>
      <c r="H15" s="197">
        <v>24</v>
      </c>
      <c r="I15" s="197">
        <v>11</v>
      </c>
      <c r="J15" s="194">
        <v>4</v>
      </c>
      <c r="K15" s="194">
        <v>0</v>
      </c>
      <c r="L15" s="194">
        <v>2</v>
      </c>
      <c r="M15" s="196">
        <f>9*G15/D15</f>
        <v>0.53989202159568084</v>
      </c>
      <c r="N15" s="197">
        <v>0</v>
      </c>
    </row>
    <row r="16" spans="1:24" s="142" customFormat="1" ht="13.8">
      <c r="A16" s="193" t="s">
        <v>758</v>
      </c>
      <c r="B16" s="194">
        <v>7</v>
      </c>
      <c r="C16" s="194">
        <v>9</v>
      </c>
      <c r="D16" s="195">
        <v>101</v>
      </c>
      <c r="E16" s="194">
        <v>82</v>
      </c>
      <c r="F16" s="194">
        <v>75</v>
      </c>
      <c r="G16" s="194">
        <v>58</v>
      </c>
      <c r="H16" s="194">
        <v>93</v>
      </c>
      <c r="I16" s="194">
        <v>74</v>
      </c>
      <c r="J16" s="197">
        <v>27</v>
      </c>
      <c r="K16" s="197">
        <v>0</v>
      </c>
      <c r="L16" s="197">
        <v>12</v>
      </c>
      <c r="M16" s="196">
        <f>9*G16/D16</f>
        <v>5.1683168316831685</v>
      </c>
      <c r="N16" s="197">
        <v>1</v>
      </c>
    </row>
    <row r="17" spans="1:14" s="142" customFormat="1" ht="13.8">
      <c r="A17" s="193" t="s">
        <v>1073</v>
      </c>
      <c r="B17" s="194">
        <v>0</v>
      </c>
      <c r="C17" s="194">
        <v>1</v>
      </c>
      <c r="D17" s="195">
        <v>4</v>
      </c>
      <c r="E17" s="194">
        <v>8</v>
      </c>
      <c r="F17" s="197">
        <v>7</v>
      </c>
      <c r="G17" s="197">
        <v>6</v>
      </c>
      <c r="H17" s="197">
        <v>7</v>
      </c>
      <c r="I17" s="197">
        <v>3</v>
      </c>
      <c r="J17" s="194">
        <v>2</v>
      </c>
      <c r="K17" s="194">
        <v>0</v>
      </c>
      <c r="L17" s="194">
        <v>2</v>
      </c>
      <c r="M17" s="196">
        <f>9*G17/D17</f>
        <v>13.5</v>
      </c>
      <c r="N17" s="197">
        <v>0</v>
      </c>
    </row>
    <row r="18" spans="1:14" s="142" customFormat="1" ht="13.8">
      <c r="A18" s="193" t="s">
        <v>1020</v>
      </c>
      <c r="B18" s="194">
        <v>3</v>
      </c>
      <c r="C18" s="194">
        <v>3</v>
      </c>
      <c r="D18" s="195">
        <v>32.33</v>
      </c>
      <c r="E18" s="194">
        <v>30</v>
      </c>
      <c r="F18" s="194">
        <v>21</v>
      </c>
      <c r="G18" s="194">
        <v>19</v>
      </c>
      <c r="H18" s="194">
        <v>37</v>
      </c>
      <c r="I18" s="194">
        <v>24</v>
      </c>
      <c r="J18" s="197">
        <v>6</v>
      </c>
      <c r="K18" s="197">
        <v>0</v>
      </c>
      <c r="L18" s="197">
        <v>7</v>
      </c>
      <c r="M18" s="196">
        <f>9*G18/D18</f>
        <v>5.2892050726879063</v>
      </c>
      <c r="N18" s="197">
        <v>0</v>
      </c>
    </row>
    <row r="19" spans="1:14" s="142" customFormat="1" ht="13.8">
      <c r="A19" s="193" t="s">
        <v>381</v>
      </c>
      <c r="B19" s="194">
        <v>1</v>
      </c>
      <c r="C19" s="194">
        <v>0</v>
      </c>
      <c r="D19" s="195">
        <v>3</v>
      </c>
      <c r="E19" s="194">
        <v>2</v>
      </c>
      <c r="F19" s="197">
        <v>1</v>
      </c>
      <c r="G19" s="197">
        <v>1</v>
      </c>
      <c r="H19" s="197">
        <v>1</v>
      </c>
      <c r="I19" s="197">
        <v>7</v>
      </c>
      <c r="J19" s="194">
        <v>0</v>
      </c>
      <c r="K19" s="194">
        <v>0</v>
      </c>
      <c r="L19" s="194">
        <v>0</v>
      </c>
      <c r="M19" s="196">
        <f>9*G19/D19</f>
        <v>3</v>
      </c>
      <c r="N19" s="197">
        <v>0</v>
      </c>
    </row>
    <row r="20" spans="1:14" s="142" customFormat="1" ht="13.8">
      <c r="A20" s="193" t="s">
        <v>733</v>
      </c>
      <c r="B20" s="194">
        <v>0</v>
      </c>
      <c r="C20" s="194">
        <v>1</v>
      </c>
      <c r="D20" s="195">
        <v>5.33</v>
      </c>
      <c r="E20" s="194">
        <v>8</v>
      </c>
      <c r="F20" s="197">
        <v>12</v>
      </c>
      <c r="G20" s="197">
        <v>9</v>
      </c>
      <c r="H20" s="197">
        <v>4</v>
      </c>
      <c r="I20" s="197">
        <v>10</v>
      </c>
      <c r="J20" s="194">
        <v>2</v>
      </c>
      <c r="K20" s="194">
        <v>0</v>
      </c>
      <c r="L20" s="194">
        <v>3</v>
      </c>
      <c r="M20" s="196">
        <f>9*G20/D20</f>
        <v>15.196998123827392</v>
      </c>
      <c r="N20" s="197">
        <v>0</v>
      </c>
    </row>
    <row r="21" spans="1:14" s="142" customFormat="1" ht="13.8">
      <c r="A21" s="193" t="s">
        <v>241</v>
      </c>
      <c r="B21" s="194">
        <v>0</v>
      </c>
      <c r="C21" s="194">
        <v>0</v>
      </c>
      <c r="D21" s="195">
        <v>4</v>
      </c>
      <c r="E21" s="194">
        <v>0</v>
      </c>
      <c r="F21" s="194">
        <v>0</v>
      </c>
      <c r="G21" s="194">
        <v>0</v>
      </c>
      <c r="H21" s="194">
        <v>6</v>
      </c>
      <c r="I21" s="194">
        <v>1</v>
      </c>
      <c r="J21" s="194">
        <v>0</v>
      </c>
      <c r="K21" s="194">
        <v>0</v>
      </c>
      <c r="L21" s="194">
        <v>0</v>
      </c>
      <c r="M21" s="196">
        <f>9*G21/D21</f>
        <v>0</v>
      </c>
      <c r="N21" s="194">
        <v>0</v>
      </c>
    </row>
    <row r="22" spans="1:14" s="142" customFormat="1" ht="13.8">
      <c r="A22" s="193" t="s">
        <v>348</v>
      </c>
      <c r="B22" s="194">
        <v>2</v>
      </c>
      <c r="C22" s="194">
        <v>1</v>
      </c>
      <c r="D22" s="195">
        <v>38.67</v>
      </c>
      <c r="E22" s="194">
        <v>20</v>
      </c>
      <c r="F22" s="194">
        <v>10</v>
      </c>
      <c r="G22" s="194">
        <v>8</v>
      </c>
      <c r="H22" s="194">
        <v>37</v>
      </c>
      <c r="I22" s="194">
        <v>9</v>
      </c>
      <c r="J22" s="194">
        <v>3</v>
      </c>
      <c r="K22" s="194">
        <v>0</v>
      </c>
      <c r="L22" s="194">
        <v>0</v>
      </c>
      <c r="M22" s="196">
        <f>9*G22/D22</f>
        <v>1.8619084561675716</v>
      </c>
      <c r="N22" s="194">
        <v>0</v>
      </c>
    </row>
    <row r="23" spans="1:14" s="142" customFormat="1" ht="13.8">
      <c r="A23" s="193" t="s">
        <v>304</v>
      </c>
      <c r="B23" s="194">
        <v>64</v>
      </c>
      <c r="C23" s="194">
        <v>40</v>
      </c>
      <c r="D23" s="195">
        <v>722.67</v>
      </c>
      <c r="E23" s="194">
        <v>705</v>
      </c>
      <c r="F23" s="194">
        <v>352</v>
      </c>
      <c r="G23" s="194">
        <v>279</v>
      </c>
      <c r="H23" s="194">
        <v>658</v>
      </c>
      <c r="I23" s="194">
        <v>231</v>
      </c>
      <c r="J23" s="194">
        <v>39</v>
      </c>
      <c r="K23" s="194">
        <v>0</v>
      </c>
      <c r="L23" s="194">
        <v>36</v>
      </c>
      <c r="M23" s="196">
        <f>9*G23/D23</f>
        <v>3.4746149694881483</v>
      </c>
      <c r="N23" s="194">
        <v>8</v>
      </c>
    </row>
    <row r="24" spans="1:14" s="142" customFormat="1" ht="13.8">
      <c r="A24" s="193" t="s">
        <v>766</v>
      </c>
      <c r="B24" s="194">
        <v>5</v>
      </c>
      <c r="C24" s="194">
        <v>8</v>
      </c>
      <c r="D24" s="195">
        <v>88.33</v>
      </c>
      <c r="E24" s="194">
        <v>98</v>
      </c>
      <c r="F24" s="194">
        <v>52</v>
      </c>
      <c r="G24" s="194">
        <v>48</v>
      </c>
      <c r="H24" s="194">
        <v>94</v>
      </c>
      <c r="I24" s="194">
        <v>59</v>
      </c>
      <c r="J24" s="194">
        <v>1</v>
      </c>
      <c r="K24" s="194">
        <v>0</v>
      </c>
      <c r="L24" s="194">
        <v>7</v>
      </c>
      <c r="M24" s="196">
        <f>9*G24/D24</f>
        <v>4.8907505943620517</v>
      </c>
      <c r="N24" s="194">
        <v>0</v>
      </c>
    </row>
    <row r="25" spans="1:14" s="142" customFormat="1" ht="13.8">
      <c r="A25" s="193" t="s">
        <v>311</v>
      </c>
      <c r="B25" s="194">
        <v>17</v>
      </c>
      <c r="C25" s="194">
        <v>10</v>
      </c>
      <c r="D25" s="195">
        <v>221.33</v>
      </c>
      <c r="E25" s="194">
        <v>267</v>
      </c>
      <c r="F25" s="194">
        <v>126</v>
      </c>
      <c r="G25" s="194">
        <v>98</v>
      </c>
      <c r="H25" s="194">
        <v>143</v>
      </c>
      <c r="I25" s="194">
        <v>50</v>
      </c>
      <c r="J25" s="194">
        <v>9</v>
      </c>
      <c r="K25" s="194">
        <v>0</v>
      </c>
      <c r="L25" s="194">
        <v>6</v>
      </c>
      <c r="M25" s="196">
        <f>9*G25/D25</f>
        <v>3.9849997740929832</v>
      </c>
      <c r="N25" s="194">
        <v>0</v>
      </c>
    </row>
    <row r="26" spans="1:14" s="142" customFormat="1" ht="13.8">
      <c r="A26" s="193" t="s">
        <v>949</v>
      </c>
      <c r="B26" s="194">
        <v>0</v>
      </c>
      <c r="C26" s="194">
        <v>0</v>
      </c>
      <c r="D26" s="195">
        <v>3</v>
      </c>
      <c r="E26" s="194">
        <v>3</v>
      </c>
      <c r="F26" s="197">
        <v>2</v>
      </c>
      <c r="G26" s="197">
        <v>2</v>
      </c>
      <c r="H26" s="197">
        <v>4</v>
      </c>
      <c r="I26" s="197">
        <v>0</v>
      </c>
      <c r="J26" s="194">
        <v>0</v>
      </c>
      <c r="K26" s="194">
        <v>0</v>
      </c>
      <c r="L26" s="194">
        <v>0</v>
      </c>
      <c r="M26" s="196">
        <f>9*G26/D26</f>
        <v>6</v>
      </c>
      <c r="N26" s="197">
        <v>0</v>
      </c>
    </row>
    <row r="27" spans="1:14" s="142" customFormat="1" ht="13.8">
      <c r="A27" s="193" t="s">
        <v>535</v>
      </c>
      <c r="B27" s="194">
        <v>0</v>
      </c>
      <c r="C27" s="194">
        <v>0</v>
      </c>
      <c r="D27" s="195">
        <v>1.33</v>
      </c>
      <c r="E27" s="194">
        <v>3</v>
      </c>
      <c r="F27" s="197">
        <v>3</v>
      </c>
      <c r="G27" s="197">
        <v>3</v>
      </c>
      <c r="H27" s="197">
        <v>1</v>
      </c>
      <c r="I27" s="197">
        <v>3</v>
      </c>
      <c r="J27" s="194">
        <v>0</v>
      </c>
      <c r="K27" s="194">
        <v>0</v>
      </c>
      <c r="L27" s="194">
        <v>1</v>
      </c>
      <c r="M27" s="196">
        <f>9*G27/D27</f>
        <v>20.300751879699249</v>
      </c>
      <c r="N27" s="197">
        <v>0</v>
      </c>
    </row>
    <row r="28" spans="1:14" s="142" customFormat="1" ht="13.8">
      <c r="A28" s="193" t="s">
        <v>369</v>
      </c>
      <c r="B28" s="194">
        <v>0</v>
      </c>
      <c r="C28" s="194">
        <v>0</v>
      </c>
      <c r="D28" s="195">
        <v>2</v>
      </c>
      <c r="E28" s="194">
        <v>0</v>
      </c>
      <c r="F28" s="194">
        <v>0</v>
      </c>
      <c r="G28" s="194">
        <v>0</v>
      </c>
      <c r="H28" s="194">
        <v>2</v>
      </c>
      <c r="I28" s="194">
        <v>2</v>
      </c>
      <c r="J28" s="197">
        <v>1</v>
      </c>
      <c r="K28" s="197">
        <v>0</v>
      </c>
      <c r="L28" s="197">
        <v>0</v>
      </c>
      <c r="M28" s="196">
        <f>9*G28/D28</f>
        <v>0</v>
      </c>
      <c r="N28" s="197">
        <v>0</v>
      </c>
    </row>
    <row r="29" spans="1:14" s="142" customFormat="1" ht="13.8">
      <c r="A29" s="193" t="s">
        <v>342</v>
      </c>
      <c r="B29" s="194">
        <v>6</v>
      </c>
      <c r="C29" s="194">
        <v>5</v>
      </c>
      <c r="D29" s="195">
        <v>65</v>
      </c>
      <c r="E29" s="194">
        <v>81</v>
      </c>
      <c r="F29" s="194">
        <v>60</v>
      </c>
      <c r="G29" s="194">
        <v>45</v>
      </c>
      <c r="H29" s="194">
        <v>54</v>
      </c>
      <c r="I29" s="194">
        <v>40</v>
      </c>
      <c r="J29" s="197" t="s">
        <v>125</v>
      </c>
      <c r="K29" s="197" t="s">
        <v>125</v>
      </c>
      <c r="L29" s="197" t="s">
        <v>125</v>
      </c>
      <c r="M29" s="196">
        <f>9*G29/D29</f>
        <v>6.2307692307692308</v>
      </c>
      <c r="N29" s="194">
        <v>0</v>
      </c>
    </row>
    <row r="30" spans="1:14" s="142" customFormat="1" ht="13.8">
      <c r="A30" s="193" t="s">
        <v>374</v>
      </c>
      <c r="B30" s="194">
        <v>0</v>
      </c>
      <c r="C30" s="194">
        <v>0</v>
      </c>
      <c r="D30" s="195">
        <v>1</v>
      </c>
      <c r="E30" s="194">
        <v>3</v>
      </c>
      <c r="F30" s="194">
        <v>3</v>
      </c>
      <c r="G30" s="194">
        <v>3</v>
      </c>
      <c r="H30" s="194">
        <v>1</v>
      </c>
      <c r="I30" s="194">
        <v>2</v>
      </c>
      <c r="J30" s="197">
        <v>1</v>
      </c>
      <c r="K30" s="197">
        <v>0</v>
      </c>
      <c r="L30" s="197">
        <v>1</v>
      </c>
      <c r="M30" s="196">
        <f>9*G30/D30</f>
        <v>27</v>
      </c>
      <c r="N30" s="194">
        <v>0</v>
      </c>
    </row>
    <row r="31" spans="1:14" s="142" customFormat="1" ht="13.8">
      <c r="A31" s="193" t="s">
        <v>640</v>
      </c>
      <c r="B31" s="194">
        <v>2</v>
      </c>
      <c r="C31" s="194">
        <v>2</v>
      </c>
      <c r="D31" s="195">
        <v>24</v>
      </c>
      <c r="E31" s="194">
        <v>24</v>
      </c>
      <c r="F31" s="194">
        <v>12</v>
      </c>
      <c r="G31" s="194">
        <v>11</v>
      </c>
      <c r="H31" s="194">
        <v>28</v>
      </c>
      <c r="I31" s="194">
        <v>16</v>
      </c>
      <c r="J31" s="197">
        <v>3</v>
      </c>
      <c r="K31" s="197">
        <v>0</v>
      </c>
      <c r="L31" s="197">
        <v>0</v>
      </c>
      <c r="M31" s="196">
        <f>9*G31/D31</f>
        <v>4.125</v>
      </c>
      <c r="N31" s="194">
        <v>1</v>
      </c>
    </row>
    <row r="32" spans="1:14" s="142" customFormat="1" ht="13.8">
      <c r="A32" s="193" t="s">
        <v>641</v>
      </c>
      <c r="B32" s="194">
        <v>0</v>
      </c>
      <c r="C32" s="194">
        <v>0</v>
      </c>
      <c r="D32" s="195">
        <v>2</v>
      </c>
      <c r="E32" s="194">
        <v>0</v>
      </c>
      <c r="F32" s="197">
        <v>0</v>
      </c>
      <c r="G32" s="197">
        <v>0</v>
      </c>
      <c r="H32" s="197">
        <v>3</v>
      </c>
      <c r="I32" s="197">
        <v>2</v>
      </c>
      <c r="J32" s="194">
        <v>0</v>
      </c>
      <c r="K32" s="194">
        <v>0</v>
      </c>
      <c r="L32" s="194">
        <v>0</v>
      </c>
      <c r="M32" s="196">
        <f>9*G32/D32</f>
        <v>0</v>
      </c>
      <c r="N32" s="197">
        <v>0</v>
      </c>
    </row>
    <row r="33" spans="1:14" s="142" customFormat="1" ht="13.8">
      <c r="A33" s="193" t="s">
        <v>561</v>
      </c>
      <c r="B33" s="194">
        <v>8</v>
      </c>
      <c r="C33" s="194">
        <v>2</v>
      </c>
      <c r="D33" s="195">
        <v>58</v>
      </c>
      <c r="E33" s="194">
        <v>44</v>
      </c>
      <c r="F33" s="197">
        <v>31</v>
      </c>
      <c r="G33" s="197">
        <v>25</v>
      </c>
      <c r="H33" s="197">
        <v>40</v>
      </c>
      <c r="I33" s="197">
        <v>31</v>
      </c>
      <c r="J33" s="194">
        <v>7</v>
      </c>
      <c r="K33" s="194">
        <v>0</v>
      </c>
      <c r="L33" s="194">
        <v>3</v>
      </c>
      <c r="M33" s="196">
        <f>9*G33/D33</f>
        <v>3.8793103448275863</v>
      </c>
      <c r="N33" s="197">
        <v>1</v>
      </c>
    </row>
    <row r="34" spans="1:14" s="142" customFormat="1" ht="13.8">
      <c r="A34" s="193" t="s">
        <v>362</v>
      </c>
      <c r="B34" s="194">
        <v>5</v>
      </c>
      <c r="C34" s="194">
        <v>2</v>
      </c>
      <c r="D34" s="195">
        <v>45</v>
      </c>
      <c r="E34" s="194">
        <v>38</v>
      </c>
      <c r="F34" s="194">
        <v>16</v>
      </c>
      <c r="G34" s="194">
        <v>14</v>
      </c>
      <c r="H34" s="194">
        <v>53</v>
      </c>
      <c r="I34" s="194">
        <v>18</v>
      </c>
      <c r="J34" s="197">
        <v>2</v>
      </c>
      <c r="K34" s="197">
        <v>1</v>
      </c>
      <c r="L34" s="197">
        <v>1</v>
      </c>
      <c r="M34" s="196">
        <f>9*G34/D34</f>
        <v>2.8</v>
      </c>
      <c r="N34" s="194">
        <v>0</v>
      </c>
    </row>
    <row r="35" spans="1:14" s="142" customFormat="1" ht="13.8">
      <c r="A35" s="193" t="s">
        <v>558</v>
      </c>
      <c r="B35" s="194">
        <v>0</v>
      </c>
      <c r="C35" s="194">
        <v>1</v>
      </c>
      <c r="D35" s="195">
        <v>5</v>
      </c>
      <c r="E35" s="194">
        <v>3</v>
      </c>
      <c r="F35" s="197">
        <v>5</v>
      </c>
      <c r="G35" s="197">
        <v>5</v>
      </c>
      <c r="H35" s="197">
        <v>4</v>
      </c>
      <c r="I35" s="197">
        <v>12</v>
      </c>
      <c r="J35" s="194">
        <v>1</v>
      </c>
      <c r="K35" s="194">
        <v>0</v>
      </c>
      <c r="L35" s="194">
        <v>1</v>
      </c>
      <c r="M35" s="196">
        <f>9*G35/D35</f>
        <v>9</v>
      </c>
      <c r="N35" s="197">
        <v>0</v>
      </c>
    </row>
    <row r="36" spans="1:14" s="142" customFormat="1" ht="13.8">
      <c r="A36" s="193" t="s">
        <v>250</v>
      </c>
      <c r="B36" s="194">
        <v>1</v>
      </c>
      <c r="C36" s="194">
        <v>0</v>
      </c>
      <c r="D36" s="195">
        <v>7</v>
      </c>
      <c r="E36" s="194">
        <v>12</v>
      </c>
      <c r="F36" s="194">
        <v>6</v>
      </c>
      <c r="G36" s="194">
        <v>5</v>
      </c>
      <c r="H36" s="194">
        <v>4</v>
      </c>
      <c r="I36" s="194">
        <v>5</v>
      </c>
      <c r="J36" s="197" t="s">
        <v>125</v>
      </c>
      <c r="K36" s="197" t="s">
        <v>125</v>
      </c>
      <c r="L36" s="197" t="s">
        <v>125</v>
      </c>
      <c r="M36" s="196">
        <f>9*G36/D36</f>
        <v>6.4285714285714288</v>
      </c>
      <c r="N36" s="194">
        <v>0</v>
      </c>
    </row>
    <row r="37" spans="1:14" s="142" customFormat="1" ht="13.8">
      <c r="A37" s="193" t="s">
        <v>357</v>
      </c>
      <c r="B37" s="194">
        <v>1</v>
      </c>
      <c r="C37" s="194">
        <v>1</v>
      </c>
      <c r="D37" s="195">
        <v>3</v>
      </c>
      <c r="E37" s="194">
        <v>4</v>
      </c>
      <c r="F37" s="194">
        <v>3</v>
      </c>
      <c r="G37" s="194">
        <v>2</v>
      </c>
      <c r="H37" s="194">
        <v>0</v>
      </c>
      <c r="I37" s="194">
        <v>2</v>
      </c>
      <c r="J37" s="194">
        <v>0</v>
      </c>
      <c r="K37" s="194">
        <v>0</v>
      </c>
      <c r="L37" s="194">
        <v>0</v>
      </c>
      <c r="M37" s="196">
        <f>9*G37/D37</f>
        <v>6</v>
      </c>
      <c r="N37" s="194">
        <v>0</v>
      </c>
    </row>
    <row r="38" spans="1:14" s="142" customFormat="1" ht="13.8">
      <c r="A38" s="193" t="s">
        <v>285</v>
      </c>
      <c r="B38" s="194">
        <v>0</v>
      </c>
      <c r="C38" s="194">
        <v>3</v>
      </c>
      <c r="D38" s="195">
        <v>39.67</v>
      </c>
      <c r="E38" s="194">
        <v>51</v>
      </c>
      <c r="F38" s="194">
        <v>21</v>
      </c>
      <c r="G38" s="194">
        <v>14</v>
      </c>
      <c r="H38" s="194">
        <v>24</v>
      </c>
      <c r="I38" s="194">
        <v>12</v>
      </c>
      <c r="J38" s="197">
        <v>2</v>
      </c>
      <c r="K38" s="197">
        <v>0</v>
      </c>
      <c r="L38" s="197">
        <v>4</v>
      </c>
      <c r="M38" s="196">
        <f>9*G38/D38</f>
        <v>3.1762036803629945</v>
      </c>
      <c r="N38" s="194">
        <v>0</v>
      </c>
    </row>
    <row r="39" spans="1:14" s="142" customFormat="1" ht="13.8">
      <c r="A39" s="193" t="s">
        <v>353</v>
      </c>
      <c r="B39" s="194">
        <v>4</v>
      </c>
      <c r="C39" s="194">
        <v>5</v>
      </c>
      <c r="D39" s="195">
        <v>42.67</v>
      </c>
      <c r="E39" s="194">
        <v>43</v>
      </c>
      <c r="F39" s="194">
        <v>22</v>
      </c>
      <c r="G39" s="194">
        <v>19</v>
      </c>
      <c r="H39" s="194">
        <v>35</v>
      </c>
      <c r="I39" s="194">
        <v>18</v>
      </c>
      <c r="J39" s="194">
        <v>4</v>
      </c>
      <c r="K39" s="194">
        <v>0</v>
      </c>
      <c r="L39" s="194">
        <v>3</v>
      </c>
      <c r="M39" s="196">
        <f>9*G39/D39</f>
        <v>4.0074994141082723</v>
      </c>
      <c r="N39" s="194">
        <v>0</v>
      </c>
    </row>
    <row r="40" spans="1:14" s="142" customFormat="1" ht="13.8">
      <c r="A40" s="193" t="s">
        <v>502</v>
      </c>
      <c r="B40" s="194">
        <v>1</v>
      </c>
      <c r="C40" s="194">
        <v>0</v>
      </c>
      <c r="D40" s="195">
        <v>5.67</v>
      </c>
      <c r="E40" s="194">
        <v>7</v>
      </c>
      <c r="F40" s="197">
        <v>5</v>
      </c>
      <c r="G40" s="197">
        <v>3</v>
      </c>
      <c r="H40" s="197">
        <v>10</v>
      </c>
      <c r="I40" s="197">
        <v>1</v>
      </c>
      <c r="J40" s="194">
        <v>1</v>
      </c>
      <c r="K40" s="194">
        <v>0</v>
      </c>
      <c r="L40" s="194">
        <v>1</v>
      </c>
      <c r="M40" s="196">
        <f>9*G40/D40</f>
        <v>4.7619047619047619</v>
      </c>
      <c r="N40" s="197">
        <v>0</v>
      </c>
    </row>
    <row r="41" spans="1:14" s="142" customFormat="1" ht="13.8">
      <c r="A41" s="193" t="s">
        <v>363</v>
      </c>
      <c r="B41" s="194">
        <v>4</v>
      </c>
      <c r="C41" s="194">
        <v>1</v>
      </c>
      <c r="D41" s="195">
        <v>34</v>
      </c>
      <c r="E41" s="194">
        <v>25</v>
      </c>
      <c r="F41" s="194">
        <v>24</v>
      </c>
      <c r="G41" s="194">
        <v>14</v>
      </c>
      <c r="H41" s="194">
        <v>22</v>
      </c>
      <c r="I41" s="194">
        <v>19</v>
      </c>
      <c r="J41" s="197" t="s">
        <v>125</v>
      </c>
      <c r="K41" s="197" t="s">
        <v>125</v>
      </c>
      <c r="L41" s="197" t="s">
        <v>125</v>
      </c>
      <c r="M41" s="196">
        <f>9*G41/D41</f>
        <v>3.7058823529411766</v>
      </c>
      <c r="N41" s="194">
        <v>0</v>
      </c>
    </row>
    <row r="42" spans="1:14" s="142" customFormat="1" ht="13.8">
      <c r="A42" s="193" t="s">
        <v>324</v>
      </c>
      <c r="B42" s="194">
        <v>6</v>
      </c>
      <c r="C42" s="194">
        <v>4</v>
      </c>
      <c r="D42" s="195">
        <v>122.67</v>
      </c>
      <c r="E42" s="194">
        <v>112</v>
      </c>
      <c r="F42" s="194">
        <v>53</v>
      </c>
      <c r="G42" s="194">
        <v>38</v>
      </c>
      <c r="H42" s="194">
        <v>132</v>
      </c>
      <c r="I42" s="194">
        <v>31</v>
      </c>
      <c r="J42" s="194">
        <v>5</v>
      </c>
      <c r="K42" s="194">
        <v>3</v>
      </c>
      <c r="L42" s="194">
        <v>11</v>
      </c>
      <c r="M42" s="196">
        <f>9*G42/D42</f>
        <v>2.7879677182685252</v>
      </c>
      <c r="N42" s="194">
        <v>0</v>
      </c>
    </row>
    <row r="43" spans="1:14" s="142" customFormat="1" ht="13.8">
      <c r="A43" s="193" t="s">
        <v>360</v>
      </c>
      <c r="B43" s="194">
        <v>12</v>
      </c>
      <c r="C43" s="194">
        <v>3</v>
      </c>
      <c r="D43" s="195">
        <v>129.69999999999999</v>
      </c>
      <c r="E43" s="194">
        <f>60+25</f>
        <v>85</v>
      </c>
      <c r="F43" s="194">
        <f>37+13</f>
        <v>50</v>
      </c>
      <c r="G43" s="194">
        <f>24+9</f>
        <v>33</v>
      </c>
      <c r="H43" s="194">
        <f>106+22</f>
        <v>128</v>
      </c>
      <c r="I43" s="194">
        <f>42+15</f>
        <v>57</v>
      </c>
      <c r="J43" s="194">
        <v>12</v>
      </c>
      <c r="K43" s="194">
        <v>0</v>
      </c>
      <c r="L43" s="194">
        <v>12</v>
      </c>
      <c r="M43" s="196">
        <f>9*G43/D43</f>
        <v>2.2898997686969933</v>
      </c>
      <c r="N43" s="194">
        <v>0</v>
      </c>
    </row>
    <row r="44" spans="1:14" s="142" customFormat="1" ht="13.8">
      <c r="A44" s="193" t="s">
        <v>309</v>
      </c>
      <c r="B44" s="194">
        <v>1</v>
      </c>
      <c r="C44" s="194">
        <v>0</v>
      </c>
      <c r="D44" s="195">
        <v>5</v>
      </c>
      <c r="E44" s="194">
        <v>8</v>
      </c>
      <c r="F44" s="194">
        <v>5</v>
      </c>
      <c r="G44" s="194">
        <v>5</v>
      </c>
      <c r="H44" s="194">
        <v>4</v>
      </c>
      <c r="I44" s="194">
        <v>2</v>
      </c>
      <c r="J44" s="197" t="s">
        <v>125</v>
      </c>
      <c r="K44" s="197" t="s">
        <v>125</v>
      </c>
      <c r="L44" s="197" t="s">
        <v>125</v>
      </c>
      <c r="M44" s="196">
        <f>9*G44/D44</f>
        <v>9</v>
      </c>
      <c r="N44" s="194">
        <v>0</v>
      </c>
    </row>
    <row r="45" spans="1:14" s="142" customFormat="1" ht="13.8">
      <c r="A45" s="193" t="s">
        <v>1075</v>
      </c>
      <c r="B45" s="194">
        <v>0</v>
      </c>
      <c r="C45" s="194">
        <v>0</v>
      </c>
      <c r="D45" s="195">
        <v>3.33</v>
      </c>
      <c r="E45" s="194">
        <v>4</v>
      </c>
      <c r="F45" s="197">
        <v>8</v>
      </c>
      <c r="G45" s="197">
        <v>7</v>
      </c>
      <c r="H45" s="197">
        <v>3</v>
      </c>
      <c r="I45" s="197">
        <v>7</v>
      </c>
      <c r="J45" s="194">
        <v>1</v>
      </c>
      <c r="K45" s="194">
        <v>1</v>
      </c>
      <c r="L45" s="194">
        <v>2</v>
      </c>
      <c r="M45" s="196">
        <f>9*G45/D45</f>
        <v>18.918918918918919</v>
      </c>
      <c r="N45" s="197">
        <v>0</v>
      </c>
    </row>
    <row r="46" spans="1:14" s="142" customFormat="1" ht="13.8">
      <c r="A46" s="193" t="s">
        <v>269</v>
      </c>
      <c r="B46" s="194">
        <v>0</v>
      </c>
      <c r="C46" s="194">
        <v>2</v>
      </c>
      <c r="D46" s="195">
        <v>35</v>
      </c>
      <c r="E46" s="194">
        <v>37</v>
      </c>
      <c r="F46" s="194">
        <v>19</v>
      </c>
      <c r="G46" s="194">
        <v>15</v>
      </c>
      <c r="H46" s="194">
        <v>45</v>
      </c>
      <c r="I46" s="194">
        <v>16</v>
      </c>
      <c r="J46" s="197">
        <v>6</v>
      </c>
      <c r="K46" s="197">
        <v>1</v>
      </c>
      <c r="L46" s="197">
        <v>6</v>
      </c>
      <c r="M46" s="196">
        <f>9*G46/D46</f>
        <v>3.8571428571428572</v>
      </c>
      <c r="N46" s="194">
        <v>0</v>
      </c>
    </row>
    <row r="47" spans="1:14" s="142" customFormat="1" ht="13.8">
      <c r="A47" s="193" t="s">
        <v>644</v>
      </c>
      <c r="B47" s="194">
        <v>0</v>
      </c>
      <c r="C47" s="194">
        <v>0</v>
      </c>
      <c r="D47" s="195">
        <v>2</v>
      </c>
      <c r="E47" s="194">
        <v>2</v>
      </c>
      <c r="F47" s="194">
        <v>1</v>
      </c>
      <c r="G47" s="194">
        <v>1</v>
      </c>
      <c r="H47" s="194">
        <v>3</v>
      </c>
      <c r="I47" s="194">
        <v>0</v>
      </c>
      <c r="J47" s="197">
        <v>0</v>
      </c>
      <c r="K47" s="197">
        <v>0</v>
      </c>
      <c r="L47" s="197">
        <v>0</v>
      </c>
      <c r="M47" s="196">
        <f>9*G47/D47</f>
        <v>4.5</v>
      </c>
      <c r="N47" s="197">
        <v>0</v>
      </c>
    </row>
    <row r="48" spans="1:14" s="142" customFormat="1" ht="13.8">
      <c r="A48" s="193" t="s">
        <v>542</v>
      </c>
      <c r="B48" s="194">
        <v>0</v>
      </c>
      <c r="C48" s="194">
        <v>0</v>
      </c>
      <c r="D48" s="195">
        <v>12.67</v>
      </c>
      <c r="E48" s="194">
        <v>12</v>
      </c>
      <c r="F48" s="194">
        <v>9</v>
      </c>
      <c r="G48" s="194">
        <v>6</v>
      </c>
      <c r="H48" s="194">
        <v>9</v>
      </c>
      <c r="I48" s="194">
        <v>4</v>
      </c>
      <c r="J48" s="197">
        <v>0</v>
      </c>
      <c r="K48" s="197">
        <v>0</v>
      </c>
      <c r="L48" s="197">
        <v>0</v>
      </c>
      <c r="M48" s="196">
        <f>9*G48/D48</f>
        <v>4.2620363062352009</v>
      </c>
      <c r="N48" s="194">
        <v>0</v>
      </c>
    </row>
    <row r="49" spans="1:14" s="142" customFormat="1" ht="13.8">
      <c r="A49" s="193" t="s">
        <v>354</v>
      </c>
      <c r="B49" s="194">
        <v>8</v>
      </c>
      <c r="C49" s="194">
        <v>0</v>
      </c>
      <c r="D49" s="195">
        <v>66.33</v>
      </c>
      <c r="E49" s="194">
        <v>58</v>
      </c>
      <c r="F49" s="194">
        <v>29</v>
      </c>
      <c r="G49" s="194">
        <v>20</v>
      </c>
      <c r="H49" s="194">
        <v>54</v>
      </c>
      <c r="I49" s="194">
        <v>25</v>
      </c>
      <c r="J49" s="194">
        <v>1</v>
      </c>
      <c r="K49" s="194">
        <v>0</v>
      </c>
      <c r="L49" s="194">
        <v>0</v>
      </c>
      <c r="M49" s="196">
        <f>9*G49/D49</f>
        <v>2.7137042062415198</v>
      </c>
      <c r="N49" s="194">
        <v>0</v>
      </c>
    </row>
    <row r="50" spans="1:14" s="142" customFormat="1" ht="13.8">
      <c r="A50" s="193" t="s">
        <v>725</v>
      </c>
      <c r="B50" s="194">
        <v>11</v>
      </c>
      <c r="C50" s="194">
        <v>3</v>
      </c>
      <c r="D50" s="195">
        <v>80.67</v>
      </c>
      <c r="E50" s="194">
        <v>80</v>
      </c>
      <c r="F50" s="197">
        <v>55</v>
      </c>
      <c r="G50" s="197">
        <v>40</v>
      </c>
      <c r="H50" s="197">
        <v>94</v>
      </c>
      <c r="I50" s="197">
        <v>36</v>
      </c>
      <c r="J50" s="194">
        <v>7</v>
      </c>
      <c r="K50" s="194">
        <v>0</v>
      </c>
      <c r="L50" s="194">
        <v>14</v>
      </c>
      <c r="M50" s="196">
        <f>9*G50/D50</f>
        <v>4.4626255113425062</v>
      </c>
      <c r="N50" s="197">
        <v>0</v>
      </c>
    </row>
    <row r="51" spans="1:14" s="142" customFormat="1" ht="13.8">
      <c r="A51" s="193" t="s">
        <v>1072</v>
      </c>
      <c r="B51" s="194">
        <v>0</v>
      </c>
      <c r="C51" s="194">
        <v>4</v>
      </c>
      <c r="D51" s="195">
        <v>25.33</v>
      </c>
      <c r="E51" s="194">
        <v>23</v>
      </c>
      <c r="F51" s="197">
        <v>22</v>
      </c>
      <c r="G51" s="197">
        <v>15</v>
      </c>
      <c r="H51" s="197">
        <v>29</v>
      </c>
      <c r="I51" s="197">
        <v>13</v>
      </c>
      <c r="J51" s="194">
        <v>0</v>
      </c>
      <c r="K51" s="194">
        <v>0</v>
      </c>
      <c r="L51" s="194">
        <v>2</v>
      </c>
      <c r="M51" s="196">
        <f>9*G51/D51</f>
        <v>5.329648637978682</v>
      </c>
      <c r="N51" s="197">
        <v>0</v>
      </c>
    </row>
    <row r="52" spans="1:14" s="142" customFormat="1" ht="13.8">
      <c r="A52" s="193" t="s">
        <v>361</v>
      </c>
      <c r="B52" s="194">
        <v>6</v>
      </c>
      <c r="C52" s="194">
        <v>0</v>
      </c>
      <c r="D52" s="195">
        <v>52.67</v>
      </c>
      <c r="E52" s="194">
        <v>44</v>
      </c>
      <c r="F52" s="194">
        <v>11</v>
      </c>
      <c r="G52" s="194">
        <v>8</v>
      </c>
      <c r="H52" s="194">
        <v>60</v>
      </c>
      <c r="I52" s="194">
        <v>7</v>
      </c>
      <c r="J52" s="194">
        <v>3</v>
      </c>
      <c r="K52" s="194">
        <v>0</v>
      </c>
      <c r="L52" s="194">
        <v>1</v>
      </c>
      <c r="M52" s="196">
        <f>9*G52/D52</f>
        <v>1.3670020884754128</v>
      </c>
      <c r="N52" s="194">
        <v>0</v>
      </c>
    </row>
    <row r="53" spans="1:14" s="142" customFormat="1" ht="13.8">
      <c r="A53" s="193" t="s">
        <v>765</v>
      </c>
      <c r="B53" s="194">
        <v>8</v>
      </c>
      <c r="C53" s="194">
        <v>0</v>
      </c>
      <c r="D53" s="195">
        <v>53</v>
      </c>
      <c r="E53" s="194">
        <v>23</v>
      </c>
      <c r="F53" s="194">
        <v>6</v>
      </c>
      <c r="G53" s="194">
        <v>4</v>
      </c>
      <c r="H53" s="194">
        <v>64</v>
      </c>
      <c r="I53" s="194">
        <v>17</v>
      </c>
      <c r="J53" s="194">
        <v>0</v>
      </c>
      <c r="K53" s="194">
        <v>0</v>
      </c>
      <c r="L53" s="194">
        <v>4</v>
      </c>
      <c r="M53" s="196">
        <f>9*G53/D53</f>
        <v>0.67924528301886788</v>
      </c>
      <c r="N53" s="194">
        <v>0</v>
      </c>
    </row>
    <row r="54" spans="1:14" s="142" customFormat="1" ht="13.8">
      <c r="A54" s="193" t="s">
        <v>231</v>
      </c>
      <c r="B54" s="194">
        <v>2</v>
      </c>
      <c r="C54" s="194">
        <v>0</v>
      </c>
      <c r="D54" s="195">
        <v>26</v>
      </c>
      <c r="E54" s="194">
        <v>21</v>
      </c>
      <c r="F54" s="194">
        <v>10</v>
      </c>
      <c r="G54" s="194">
        <v>7</v>
      </c>
      <c r="H54" s="194">
        <v>36</v>
      </c>
      <c r="I54" s="194">
        <v>14</v>
      </c>
      <c r="J54" s="194">
        <v>1</v>
      </c>
      <c r="K54" s="194">
        <v>0</v>
      </c>
      <c r="L54" s="194">
        <v>3</v>
      </c>
      <c r="M54" s="196">
        <f>9*G54/D54</f>
        <v>2.4230769230769229</v>
      </c>
      <c r="N54" s="194">
        <v>0</v>
      </c>
    </row>
    <row r="55" spans="1:14" s="142" customFormat="1" ht="13.8">
      <c r="A55" s="193" t="s">
        <v>951</v>
      </c>
      <c r="B55" s="194">
        <v>1</v>
      </c>
      <c r="C55" s="194">
        <v>1</v>
      </c>
      <c r="D55" s="195">
        <v>11</v>
      </c>
      <c r="E55" s="194">
        <v>13</v>
      </c>
      <c r="F55" s="197">
        <v>9</v>
      </c>
      <c r="G55" s="197">
        <v>7</v>
      </c>
      <c r="H55" s="197">
        <v>7</v>
      </c>
      <c r="I55" s="197">
        <v>5</v>
      </c>
      <c r="J55" s="194">
        <v>2</v>
      </c>
      <c r="K55" s="194">
        <v>0</v>
      </c>
      <c r="L55" s="194">
        <v>2</v>
      </c>
      <c r="M55" s="196">
        <f>9*G55/D55</f>
        <v>5.7272727272727275</v>
      </c>
      <c r="N55" s="197">
        <v>0</v>
      </c>
    </row>
    <row r="56" spans="1:14" s="142" customFormat="1" ht="13.8">
      <c r="A56" s="193" t="s">
        <v>504</v>
      </c>
      <c r="B56" s="194">
        <v>17</v>
      </c>
      <c r="C56" s="194">
        <v>6</v>
      </c>
      <c r="D56" s="195">
        <v>205</v>
      </c>
      <c r="E56" s="194">
        <v>225</v>
      </c>
      <c r="F56" s="197">
        <v>87</v>
      </c>
      <c r="G56" s="197">
        <v>57</v>
      </c>
      <c r="H56" s="197">
        <v>158</v>
      </c>
      <c r="I56" s="197">
        <v>34</v>
      </c>
      <c r="J56" s="194">
        <v>5</v>
      </c>
      <c r="K56" s="194">
        <v>1</v>
      </c>
      <c r="L56" s="194">
        <v>3</v>
      </c>
      <c r="M56" s="196">
        <f>9*G56/D56</f>
        <v>2.5024390243902439</v>
      </c>
      <c r="N56" s="197">
        <v>2</v>
      </c>
    </row>
    <row r="57" spans="1:14" s="142" customFormat="1" ht="13.8">
      <c r="A57" s="193" t="s">
        <v>367</v>
      </c>
      <c r="B57" s="194">
        <v>1</v>
      </c>
      <c r="C57" s="194">
        <v>0</v>
      </c>
      <c r="D57" s="195">
        <v>3</v>
      </c>
      <c r="E57" s="194">
        <v>3</v>
      </c>
      <c r="F57" s="194">
        <v>1</v>
      </c>
      <c r="G57" s="194">
        <v>0</v>
      </c>
      <c r="H57" s="194">
        <v>3</v>
      </c>
      <c r="I57" s="194">
        <v>1</v>
      </c>
      <c r="J57" s="197" t="s">
        <v>125</v>
      </c>
      <c r="K57" s="197" t="s">
        <v>125</v>
      </c>
      <c r="L57" s="197" t="s">
        <v>125</v>
      </c>
      <c r="M57" s="196">
        <f>9*G57/D57</f>
        <v>0</v>
      </c>
      <c r="N57" s="194">
        <v>0</v>
      </c>
    </row>
    <row r="58" spans="1:14" s="142" customFormat="1" ht="13.8">
      <c r="A58" s="193" t="s">
        <v>536</v>
      </c>
      <c r="B58" s="194">
        <v>0</v>
      </c>
      <c r="C58" s="194">
        <v>0</v>
      </c>
      <c r="D58" s="195">
        <v>5.33</v>
      </c>
      <c r="E58" s="194">
        <v>7</v>
      </c>
      <c r="F58" s="197">
        <v>2</v>
      </c>
      <c r="G58" s="197">
        <v>1</v>
      </c>
      <c r="H58" s="197">
        <v>7</v>
      </c>
      <c r="I58" s="197">
        <v>4</v>
      </c>
      <c r="J58" s="194">
        <v>1</v>
      </c>
      <c r="K58" s="194"/>
      <c r="L58" s="194"/>
      <c r="M58" s="196">
        <f>9*G58/D58</f>
        <v>1.6885553470919323</v>
      </c>
      <c r="N58" s="197">
        <v>0</v>
      </c>
    </row>
    <row r="59" spans="1:14" s="142" customFormat="1" ht="13.8">
      <c r="A59" s="193" t="s">
        <v>1084</v>
      </c>
      <c r="B59" s="194">
        <v>0</v>
      </c>
      <c r="C59" s="194">
        <v>0</v>
      </c>
      <c r="D59" s="195">
        <v>8.33</v>
      </c>
      <c r="E59" s="194">
        <v>11</v>
      </c>
      <c r="F59" s="197">
        <v>9</v>
      </c>
      <c r="G59" s="197">
        <v>8</v>
      </c>
      <c r="H59" s="197">
        <v>14</v>
      </c>
      <c r="I59" s="197">
        <v>7</v>
      </c>
      <c r="J59" s="194">
        <v>1</v>
      </c>
      <c r="K59" s="194">
        <v>0</v>
      </c>
      <c r="L59" s="194">
        <v>4</v>
      </c>
      <c r="M59" s="196">
        <f>9*G59/D59</f>
        <v>8.6434573829531818</v>
      </c>
      <c r="N59" s="197">
        <v>0</v>
      </c>
    </row>
    <row r="60" spans="1:14" s="142" customFormat="1" ht="13.8">
      <c r="A60" s="193" t="s">
        <v>345</v>
      </c>
      <c r="B60" s="194">
        <v>0</v>
      </c>
      <c r="C60" s="194">
        <v>1</v>
      </c>
      <c r="D60" s="195">
        <v>1.3</v>
      </c>
      <c r="E60" s="194">
        <v>6</v>
      </c>
      <c r="F60" s="194">
        <v>7</v>
      </c>
      <c r="G60" s="194">
        <v>4</v>
      </c>
      <c r="H60" s="194">
        <v>0</v>
      </c>
      <c r="I60" s="194">
        <v>4</v>
      </c>
      <c r="J60" s="197">
        <v>0</v>
      </c>
      <c r="K60" s="197">
        <v>0</v>
      </c>
      <c r="L60" s="197">
        <v>0</v>
      </c>
      <c r="M60" s="196">
        <f>9*G60/D60</f>
        <v>27.69230769230769</v>
      </c>
      <c r="N60" s="197">
        <v>0</v>
      </c>
    </row>
    <row r="61" spans="1:14" s="142" customFormat="1" ht="13.8">
      <c r="A61" s="193" t="s">
        <v>240</v>
      </c>
      <c r="B61" s="194">
        <v>0</v>
      </c>
      <c r="C61" s="194">
        <v>0</v>
      </c>
      <c r="D61" s="195">
        <v>1</v>
      </c>
      <c r="E61" s="194">
        <v>0</v>
      </c>
      <c r="F61" s="194">
        <v>0</v>
      </c>
      <c r="G61" s="194">
        <v>0</v>
      </c>
      <c r="H61" s="194">
        <v>1</v>
      </c>
      <c r="I61" s="194">
        <v>0</v>
      </c>
      <c r="J61" s="197">
        <v>0</v>
      </c>
      <c r="K61" s="197">
        <v>0</v>
      </c>
      <c r="L61" s="197">
        <v>0</v>
      </c>
      <c r="M61" s="196">
        <f>9*G61/D61</f>
        <v>0</v>
      </c>
      <c r="N61" s="197">
        <v>0</v>
      </c>
    </row>
    <row r="62" spans="1:14" s="142" customFormat="1" ht="13.8">
      <c r="A62" s="193" t="s">
        <v>384</v>
      </c>
      <c r="B62" s="194">
        <v>0</v>
      </c>
      <c r="C62" s="194">
        <v>0</v>
      </c>
      <c r="D62" s="195">
        <v>2.33</v>
      </c>
      <c r="E62" s="194">
        <v>3</v>
      </c>
      <c r="F62" s="197">
        <v>1</v>
      </c>
      <c r="G62" s="197">
        <v>1</v>
      </c>
      <c r="H62" s="197">
        <v>1</v>
      </c>
      <c r="I62" s="197">
        <v>5</v>
      </c>
      <c r="J62" s="194">
        <v>0</v>
      </c>
      <c r="K62" s="194">
        <v>0</v>
      </c>
      <c r="L62" s="194">
        <v>1</v>
      </c>
      <c r="M62" s="196">
        <f>9*G62/D62</f>
        <v>3.8626609442060085</v>
      </c>
      <c r="N62" s="197">
        <v>0</v>
      </c>
    </row>
    <row r="63" spans="1:14" s="142" customFormat="1" ht="13.8">
      <c r="A63" s="193" t="s">
        <v>229</v>
      </c>
      <c r="B63" s="194">
        <v>105</v>
      </c>
      <c r="C63" s="194">
        <v>42</v>
      </c>
      <c r="D63" s="195">
        <v>1102</v>
      </c>
      <c r="E63" s="194">
        <v>894</v>
      </c>
      <c r="F63" s="194">
        <v>779</v>
      </c>
      <c r="G63" s="194">
        <v>359</v>
      </c>
      <c r="H63" s="194">
        <v>1420</v>
      </c>
      <c r="I63" s="194">
        <v>545</v>
      </c>
      <c r="J63" s="194">
        <v>40</v>
      </c>
      <c r="K63" s="194">
        <v>5</v>
      </c>
      <c r="L63" s="194">
        <v>51</v>
      </c>
      <c r="M63" s="196">
        <f>9*G63/D63</f>
        <v>2.9319419237749544</v>
      </c>
      <c r="N63" s="194">
        <v>9</v>
      </c>
    </row>
    <row r="64" spans="1:14" s="142" customFormat="1" ht="13.8">
      <c r="A64" s="193" t="s">
        <v>1019</v>
      </c>
      <c r="B64" s="194">
        <v>1</v>
      </c>
      <c r="C64" s="194">
        <v>1</v>
      </c>
      <c r="D64" s="195">
        <v>14</v>
      </c>
      <c r="E64" s="194">
        <v>7</v>
      </c>
      <c r="F64" s="194">
        <v>4</v>
      </c>
      <c r="G64" s="194">
        <v>4</v>
      </c>
      <c r="H64" s="194">
        <v>11</v>
      </c>
      <c r="I64" s="194">
        <v>10</v>
      </c>
      <c r="J64" s="197">
        <v>3</v>
      </c>
      <c r="K64" s="197">
        <v>0</v>
      </c>
      <c r="L64" s="197">
        <v>1</v>
      </c>
      <c r="M64" s="196">
        <f>9*G64/D64</f>
        <v>2.5714285714285716</v>
      </c>
      <c r="N64" s="197">
        <v>1</v>
      </c>
    </row>
    <row r="65" spans="1:14" s="142" customFormat="1" ht="13.8">
      <c r="A65" s="193" t="s">
        <v>637</v>
      </c>
      <c r="B65" s="194">
        <v>16</v>
      </c>
      <c r="C65" s="194">
        <v>6</v>
      </c>
      <c r="D65" s="195">
        <v>162</v>
      </c>
      <c r="E65" s="194">
        <v>142</v>
      </c>
      <c r="F65" s="194">
        <v>57</v>
      </c>
      <c r="G65" s="194">
        <v>47</v>
      </c>
      <c r="H65" s="194">
        <v>113</v>
      </c>
      <c r="I65" s="194">
        <v>77</v>
      </c>
      <c r="J65" s="197">
        <v>9</v>
      </c>
      <c r="K65" s="197">
        <v>0</v>
      </c>
      <c r="L65" s="197">
        <v>5</v>
      </c>
      <c r="M65" s="196">
        <f>9*G65/D65</f>
        <v>2.6111111111111112</v>
      </c>
      <c r="N65" s="197">
        <v>2</v>
      </c>
    </row>
    <row r="66" spans="1:14" s="142" customFormat="1" ht="13.8">
      <c r="A66" s="193" t="s">
        <v>336</v>
      </c>
      <c r="B66" s="194">
        <v>2</v>
      </c>
      <c r="C66" s="194">
        <v>2</v>
      </c>
      <c r="D66" s="195">
        <v>41</v>
      </c>
      <c r="E66" s="194">
        <v>49</v>
      </c>
      <c r="F66" s="194">
        <v>30</v>
      </c>
      <c r="G66" s="194">
        <v>17</v>
      </c>
      <c r="H66" s="194">
        <v>41</v>
      </c>
      <c r="I66" s="194">
        <v>15</v>
      </c>
      <c r="J66" s="197" t="s">
        <v>125</v>
      </c>
      <c r="K66" s="197" t="s">
        <v>125</v>
      </c>
      <c r="L66" s="197" t="s">
        <v>125</v>
      </c>
      <c r="M66" s="196">
        <f>9*G66/D66</f>
        <v>3.7317073170731709</v>
      </c>
      <c r="N66" s="194">
        <v>0</v>
      </c>
    </row>
    <row r="67" spans="1:14" s="142" customFormat="1" ht="13.8">
      <c r="A67" s="193" t="s">
        <v>767</v>
      </c>
      <c r="B67" s="194">
        <v>2</v>
      </c>
      <c r="C67" s="194">
        <v>3</v>
      </c>
      <c r="D67" s="195">
        <v>39</v>
      </c>
      <c r="E67" s="194">
        <v>38</v>
      </c>
      <c r="F67" s="194">
        <v>34</v>
      </c>
      <c r="G67" s="194">
        <v>29</v>
      </c>
      <c r="H67" s="194">
        <v>53</v>
      </c>
      <c r="I67" s="194">
        <v>33</v>
      </c>
      <c r="J67" s="194">
        <v>5</v>
      </c>
      <c r="K67" s="194">
        <v>0</v>
      </c>
      <c r="L67" s="194">
        <v>4</v>
      </c>
      <c r="M67" s="196">
        <f>9*G67/D67</f>
        <v>6.6923076923076925</v>
      </c>
      <c r="N67" s="194">
        <v>1</v>
      </c>
    </row>
    <row r="68" spans="1:14" s="142" customFormat="1" ht="13.8">
      <c r="A68" s="193" t="s">
        <v>224</v>
      </c>
      <c r="B68" s="194">
        <v>5</v>
      </c>
      <c r="C68" s="194">
        <v>5</v>
      </c>
      <c r="D68" s="195">
        <v>70</v>
      </c>
      <c r="E68" s="194">
        <v>71</v>
      </c>
      <c r="F68" s="197">
        <v>39</v>
      </c>
      <c r="G68" s="197">
        <v>33</v>
      </c>
      <c r="H68" s="197">
        <v>46</v>
      </c>
      <c r="I68" s="197">
        <v>39</v>
      </c>
      <c r="J68" s="194">
        <v>0</v>
      </c>
      <c r="K68" s="194">
        <v>0</v>
      </c>
      <c r="L68" s="194">
        <v>9</v>
      </c>
      <c r="M68" s="196">
        <f>9*G68/D68</f>
        <v>4.2428571428571429</v>
      </c>
      <c r="N68" s="194">
        <v>0</v>
      </c>
    </row>
    <row r="69" spans="1:14" s="142" customFormat="1" ht="13.8">
      <c r="A69" s="193" t="s">
        <v>364</v>
      </c>
      <c r="B69" s="194">
        <v>3</v>
      </c>
      <c r="C69" s="194">
        <v>1</v>
      </c>
      <c r="D69" s="195">
        <v>26</v>
      </c>
      <c r="E69" s="194">
        <v>29</v>
      </c>
      <c r="F69" s="194">
        <v>17</v>
      </c>
      <c r="G69" s="194">
        <v>13</v>
      </c>
      <c r="H69" s="194">
        <v>28</v>
      </c>
      <c r="I69" s="194">
        <v>19</v>
      </c>
      <c r="J69" s="197" t="s">
        <v>125</v>
      </c>
      <c r="K69" s="197" t="s">
        <v>125</v>
      </c>
      <c r="L69" s="197" t="s">
        <v>125</v>
      </c>
      <c r="M69" s="196">
        <f>9*G69/D69</f>
        <v>4.5</v>
      </c>
      <c r="N69" s="194">
        <v>0</v>
      </c>
    </row>
    <row r="70" spans="1:14" s="142" customFormat="1" ht="13.8">
      <c r="A70" s="193" t="s">
        <v>316</v>
      </c>
      <c r="B70" s="194">
        <v>50</v>
      </c>
      <c r="C70" s="194">
        <v>30</v>
      </c>
      <c r="D70" s="195">
        <v>590.33000000000004</v>
      </c>
      <c r="E70" s="194">
        <v>516</v>
      </c>
      <c r="F70" s="194">
        <v>295</v>
      </c>
      <c r="G70" s="194">
        <v>186</v>
      </c>
      <c r="H70" s="194">
        <v>645</v>
      </c>
      <c r="I70" s="194">
        <v>297</v>
      </c>
      <c r="J70" s="197">
        <v>38</v>
      </c>
      <c r="K70" s="197">
        <v>5</v>
      </c>
      <c r="L70" s="197">
        <v>39</v>
      </c>
      <c r="M70" s="196">
        <f>9*G70/D70</f>
        <v>2.8357020649467244</v>
      </c>
      <c r="N70" s="194">
        <v>2</v>
      </c>
    </row>
    <row r="71" spans="1:14" s="142" customFormat="1" ht="13.8">
      <c r="A71" s="193" t="s">
        <v>1076</v>
      </c>
      <c r="B71" s="194">
        <v>0</v>
      </c>
      <c r="C71" s="194">
        <v>1</v>
      </c>
      <c r="D71" s="195">
        <v>15.33</v>
      </c>
      <c r="E71" s="194">
        <v>11</v>
      </c>
      <c r="F71" s="197">
        <v>15</v>
      </c>
      <c r="G71" s="197">
        <v>9</v>
      </c>
      <c r="H71" s="197">
        <v>24</v>
      </c>
      <c r="I71" s="197">
        <v>9</v>
      </c>
      <c r="J71" s="194">
        <v>1</v>
      </c>
      <c r="K71" s="194">
        <v>1</v>
      </c>
      <c r="L71" s="194">
        <v>2</v>
      </c>
      <c r="M71" s="196">
        <f>9*G71/D71</f>
        <v>5.283757338551859</v>
      </c>
      <c r="N71" s="197">
        <v>0</v>
      </c>
    </row>
    <row r="72" spans="1:14" s="142" customFormat="1" ht="13.8">
      <c r="A72" s="193" t="s">
        <v>500</v>
      </c>
      <c r="B72" s="194">
        <v>4</v>
      </c>
      <c r="C72" s="194">
        <v>2</v>
      </c>
      <c r="D72" s="195">
        <v>67.33</v>
      </c>
      <c r="E72" s="194">
        <v>48</v>
      </c>
      <c r="F72" s="197">
        <v>25</v>
      </c>
      <c r="G72" s="197">
        <v>17</v>
      </c>
      <c r="H72" s="197">
        <v>71</v>
      </c>
      <c r="I72" s="197">
        <v>29</v>
      </c>
      <c r="J72" s="194">
        <v>2</v>
      </c>
      <c r="K72" s="194">
        <v>0</v>
      </c>
      <c r="L72" s="194">
        <v>2</v>
      </c>
      <c r="M72" s="196">
        <f>9*G72/D72</f>
        <v>2.2723897222634784</v>
      </c>
      <c r="N72" s="197">
        <v>0</v>
      </c>
    </row>
    <row r="73" spans="1:14" s="142" customFormat="1" ht="13.8">
      <c r="A73" s="193" t="s">
        <v>256</v>
      </c>
      <c r="B73" s="194">
        <v>0</v>
      </c>
      <c r="C73" s="194">
        <v>0</v>
      </c>
      <c r="D73" s="195">
        <v>3</v>
      </c>
      <c r="E73" s="194">
        <v>2</v>
      </c>
      <c r="F73" s="194">
        <v>2</v>
      </c>
      <c r="G73" s="194">
        <v>0</v>
      </c>
      <c r="H73" s="194">
        <v>2</v>
      </c>
      <c r="I73" s="194">
        <v>5</v>
      </c>
      <c r="J73" s="197">
        <v>0</v>
      </c>
      <c r="K73" s="197">
        <v>0</v>
      </c>
      <c r="L73" s="197">
        <v>0</v>
      </c>
      <c r="M73" s="196">
        <f>9*G73/D73</f>
        <v>0</v>
      </c>
      <c r="N73" s="194">
        <v>0</v>
      </c>
    </row>
    <row r="74" spans="1:14" s="142" customFormat="1" ht="13.8">
      <c r="A74" s="193" t="s">
        <v>563</v>
      </c>
      <c r="B74" s="194">
        <v>0</v>
      </c>
      <c r="C74" s="194">
        <v>0</v>
      </c>
      <c r="D74" s="195">
        <v>15.67</v>
      </c>
      <c r="E74" s="194">
        <v>11</v>
      </c>
      <c r="F74" s="197">
        <v>8</v>
      </c>
      <c r="G74" s="197">
        <v>8</v>
      </c>
      <c r="H74" s="197">
        <v>27</v>
      </c>
      <c r="I74" s="197">
        <v>16</v>
      </c>
      <c r="J74" s="194">
        <v>1</v>
      </c>
      <c r="K74" s="194">
        <v>1</v>
      </c>
      <c r="L74" s="194">
        <v>8</v>
      </c>
      <c r="M74" s="196">
        <f>9*G74/D74</f>
        <v>4.5947670708359922</v>
      </c>
      <c r="N74" s="197">
        <v>0</v>
      </c>
    </row>
    <row r="75" spans="1:14" s="142" customFormat="1" ht="13.8">
      <c r="A75" s="193" t="s">
        <v>297</v>
      </c>
      <c r="B75" s="194">
        <v>5</v>
      </c>
      <c r="C75" s="194">
        <v>2</v>
      </c>
      <c r="D75" s="195">
        <v>51.67</v>
      </c>
      <c r="E75" s="194">
        <v>33</v>
      </c>
      <c r="F75" s="194">
        <v>19</v>
      </c>
      <c r="G75" s="194">
        <v>10</v>
      </c>
      <c r="H75" s="194">
        <v>40</v>
      </c>
      <c r="I75" s="194">
        <v>13</v>
      </c>
      <c r="J75" s="194">
        <v>5</v>
      </c>
      <c r="K75" s="194">
        <v>0</v>
      </c>
      <c r="L75" s="194">
        <v>3</v>
      </c>
      <c r="M75" s="196">
        <f>9*G75/D75</f>
        <v>1.7418231081865685</v>
      </c>
      <c r="N75" s="194">
        <v>0</v>
      </c>
    </row>
    <row r="76" spans="1:14" s="142" customFormat="1" ht="13.8">
      <c r="A76" s="193" t="s">
        <v>770</v>
      </c>
      <c r="B76" s="194">
        <v>1</v>
      </c>
      <c r="C76" s="194">
        <v>2</v>
      </c>
      <c r="D76" s="195">
        <v>21</v>
      </c>
      <c r="E76" s="194">
        <v>15</v>
      </c>
      <c r="F76" s="194">
        <v>17</v>
      </c>
      <c r="G76" s="194">
        <v>12</v>
      </c>
      <c r="H76" s="194">
        <v>33</v>
      </c>
      <c r="I76" s="194">
        <v>23</v>
      </c>
      <c r="J76" s="194">
        <v>2</v>
      </c>
      <c r="K76" s="194">
        <v>1</v>
      </c>
      <c r="L76" s="194">
        <v>2</v>
      </c>
      <c r="M76" s="196">
        <f>9*G76/D76</f>
        <v>5.1428571428571432</v>
      </c>
      <c r="N76" s="194">
        <v>0</v>
      </c>
    </row>
    <row r="77" spans="1:14" s="142" customFormat="1" ht="13.8">
      <c r="A77" s="193" t="s">
        <v>727</v>
      </c>
      <c r="B77" s="194">
        <v>0</v>
      </c>
      <c r="C77" s="194">
        <v>3</v>
      </c>
      <c r="D77" s="195">
        <v>36.67</v>
      </c>
      <c r="E77" s="194">
        <v>24</v>
      </c>
      <c r="F77" s="197">
        <v>15</v>
      </c>
      <c r="G77" s="197">
        <v>11</v>
      </c>
      <c r="H77" s="197">
        <v>45</v>
      </c>
      <c r="I77" s="197">
        <v>27</v>
      </c>
      <c r="J77" s="194">
        <v>0</v>
      </c>
      <c r="K77" s="194">
        <v>0</v>
      </c>
      <c r="L77" s="194">
        <v>5</v>
      </c>
      <c r="M77" s="196">
        <f>9*G77/D77</f>
        <v>2.6997545677665666</v>
      </c>
      <c r="N77" s="197">
        <v>1</v>
      </c>
    </row>
    <row r="78" spans="1:14" s="142" customFormat="1" ht="13.8">
      <c r="A78" s="193" t="s">
        <v>620</v>
      </c>
      <c r="B78" s="194">
        <v>2</v>
      </c>
      <c r="C78" s="194">
        <v>1</v>
      </c>
      <c r="D78" s="195">
        <v>25</v>
      </c>
      <c r="E78" s="194">
        <v>30</v>
      </c>
      <c r="F78" s="197">
        <v>19</v>
      </c>
      <c r="G78" s="197">
        <v>17</v>
      </c>
      <c r="H78" s="197">
        <v>20</v>
      </c>
      <c r="I78" s="197">
        <v>11</v>
      </c>
      <c r="J78" s="194">
        <v>1</v>
      </c>
      <c r="K78" s="194">
        <v>1</v>
      </c>
      <c r="L78" s="194">
        <v>1</v>
      </c>
      <c r="M78" s="196">
        <f>9*G78/D78</f>
        <v>6.12</v>
      </c>
      <c r="N78" s="197">
        <v>0</v>
      </c>
    </row>
    <row r="79" spans="1:14" s="142" customFormat="1" ht="13.8">
      <c r="A79" s="193" t="s">
        <v>328</v>
      </c>
      <c r="B79" s="194">
        <v>3</v>
      </c>
      <c r="C79" s="194">
        <v>6</v>
      </c>
      <c r="D79" s="195">
        <v>49.67</v>
      </c>
      <c r="E79" s="194">
        <v>63</v>
      </c>
      <c r="F79" s="194">
        <v>61</v>
      </c>
      <c r="G79" s="194">
        <v>40</v>
      </c>
      <c r="H79" s="194">
        <v>37</v>
      </c>
      <c r="I79" s="194">
        <v>44</v>
      </c>
      <c r="J79" s="197" t="s">
        <v>125</v>
      </c>
      <c r="K79" s="197" t="s">
        <v>125</v>
      </c>
      <c r="L79" s="197" t="s">
        <v>125</v>
      </c>
      <c r="M79" s="196">
        <f>9*G79/D79</f>
        <v>7.2478357157237765</v>
      </c>
      <c r="N79" s="194">
        <v>0</v>
      </c>
    </row>
    <row r="80" spans="1:14" s="142" customFormat="1" ht="13.8">
      <c r="A80" s="193" t="s">
        <v>756</v>
      </c>
      <c r="B80" s="194">
        <v>1</v>
      </c>
      <c r="C80" s="194">
        <v>0</v>
      </c>
      <c r="D80" s="195">
        <v>1.67</v>
      </c>
      <c r="E80" s="194">
        <v>2</v>
      </c>
      <c r="F80" s="194">
        <v>0</v>
      </c>
      <c r="G80" s="194">
        <v>0</v>
      </c>
      <c r="H80" s="194">
        <v>1</v>
      </c>
      <c r="I80" s="194">
        <v>1</v>
      </c>
      <c r="J80" s="197">
        <v>0</v>
      </c>
      <c r="K80" s="197">
        <v>0</v>
      </c>
      <c r="L80" s="197">
        <v>0</v>
      </c>
      <c r="M80" s="196">
        <f>9*G80/D80</f>
        <v>0</v>
      </c>
      <c r="N80" s="197">
        <v>0</v>
      </c>
    </row>
    <row r="81" spans="1:17" s="142" customFormat="1" ht="13.8">
      <c r="A81" s="193" t="s">
        <v>261</v>
      </c>
      <c r="B81" s="194">
        <v>0</v>
      </c>
      <c r="C81" s="194">
        <v>2</v>
      </c>
      <c r="D81" s="195">
        <v>22</v>
      </c>
      <c r="E81" s="194">
        <v>43</v>
      </c>
      <c r="F81" s="194">
        <v>39</v>
      </c>
      <c r="G81" s="194">
        <v>28</v>
      </c>
      <c r="H81" s="194">
        <v>16</v>
      </c>
      <c r="I81" s="194">
        <v>24</v>
      </c>
      <c r="J81" s="197" t="s">
        <v>125</v>
      </c>
      <c r="K81" s="197" t="s">
        <v>125</v>
      </c>
      <c r="L81" s="197" t="s">
        <v>125</v>
      </c>
      <c r="M81" s="196">
        <f>9*G81/D81</f>
        <v>11.454545454545455</v>
      </c>
      <c r="N81" s="194">
        <v>0</v>
      </c>
    </row>
    <row r="82" spans="1:17" s="142" customFormat="1" ht="13.8">
      <c r="A82" s="193" t="s">
        <v>249</v>
      </c>
      <c r="B82" s="194">
        <v>3</v>
      </c>
      <c r="C82" s="194">
        <v>1</v>
      </c>
      <c r="D82" s="195">
        <v>37</v>
      </c>
      <c r="E82" s="194">
        <v>34</v>
      </c>
      <c r="F82" s="194">
        <v>22</v>
      </c>
      <c r="G82" s="194">
        <v>14</v>
      </c>
      <c r="H82" s="194">
        <v>31</v>
      </c>
      <c r="I82" s="194">
        <v>35</v>
      </c>
      <c r="J82" s="197" t="s">
        <v>125</v>
      </c>
      <c r="K82" s="197" t="s">
        <v>125</v>
      </c>
      <c r="L82" s="197" t="s">
        <v>125</v>
      </c>
      <c r="M82" s="196">
        <f>9*G82/D82</f>
        <v>3.4054054054054053</v>
      </c>
      <c r="N82" s="194">
        <v>0</v>
      </c>
    </row>
    <row r="83" spans="1:17" s="142" customFormat="1" ht="13.8">
      <c r="A83" s="193" t="s">
        <v>950</v>
      </c>
      <c r="B83" s="194">
        <v>3</v>
      </c>
      <c r="C83" s="194">
        <v>5</v>
      </c>
      <c r="D83" s="195">
        <v>78</v>
      </c>
      <c r="E83" s="194">
        <v>75</v>
      </c>
      <c r="F83" s="197">
        <v>43</v>
      </c>
      <c r="G83" s="197">
        <v>30</v>
      </c>
      <c r="H83" s="197">
        <v>61</v>
      </c>
      <c r="I83" s="197">
        <v>31</v>
      </c>
      <c r="J83" s="194">
        <v>9</v>
      </c>
      <c r="K83" s="194">
        <v>0</v>
      </c>
      <c r="L83" s="194">
        <v>3</v>
      </c>
      <c r="M83" s="196">
        <f>9*G83/D83</f>
        <v>3.4615384615384617</v>
      </c>
      <c r="N83" s="197">
        <v>0</v>
      </c>
    </row>
    <row r="84" spans="1:17" s="142" customFormat="1" ht="13.8">
      <c r="A84" s="193" t="s">
        <v>243</v>
      </c>
      <c r="B84" s="194">
        <v>6</v>
      </c>
      <c r="C84" s="194">
        <v>4</v>
      </c>
      <c r="D84" s="195">
        <v>73</v>
      </c>
      <c r="E84" s="194">
        <v>83</v>
      </c>
      <c r="F84" s="194">
        <v>56</v>
      </c>
      <c r="G84" s="194">
        <v>42</v>
      </c>
      <c r="H84" s="194">
        <v>87</v>
      </c>
      <c r="I84" s="194">
        <v>47</v>
      </c>
      <c r="J84" s="194">
        <v>0</v>
      </c>
      <c r="K84" s="194">
        <v>0</v>
      </c>
      <c r="L84" s="194">
        <v>0</v>
      </c>
      <c r="M84" s="196">
        <f>9*G84/D84</f>
        <v>5.1780821917808222</v>
      </c>
      <c r="N84" s="194">
        <v>0</v>
      </c>
    </row>
    <row r="85" spans="1:17" s="142" customFormat="1" ht="13.8">
      <c r="A85" s="193" t="s">
        <v>639</v>
      </c>
      <c r="B85" s="194">
        <v>5</v>
      </c>
      <c r="C85" s="194">
        <v>0</v>
      </c>
      <c r="D85" s="195">
        <v>41.67</v>
      </c>
      <c r="E85" s="194">
        <v>18</v>
      </c>
      <c r="F85" s="194">
        <v>10</v>
      </c>
      <c r="G85" s="194">
        <v>5</v>
      </c>
      <c r="H85" s="194">
        <v>54</v>
      </c>
      <c r="I85" s="194">
        <v>27</v>
      </c>
      <c r="J85" s="197">
        <v>2</v>
      </c>
      <c r="K85" s="197">
        <v>0</v>
      </c>
      <c r="L85" s="197">
        <v>5</v>
      </c>
      <c r="M85" s="196">
        <f>9*G85/D85</f>
        <v>1.079913606911447</v>
      </c>
      <c r="N85" s="197">
        <v>1</v>
      </c>
    </row>
    <row r="86" spans="1:17" s="142" customFormat="1" ht="13.8">
      <c r="A86" s="193" t="s">
        <v>549</v>
      </c>
      <c r="B86" s="194">
        <v>14</v>
      </c>
      <c r="C86" s="194">
        <v>6</v>
      </c>
      <c r="D86" s="195">
        <v>158</v>
      </c>
      <c r="E86" s="194">
        <v>132</v>
      </c>
      <c r="F86" s="197">
        <v>75</v>
      </c>
      <c r="G86" s="197">
        <v>43</v>
      </c>
      <c r="H86" s="197">
        <v>154</v>
      </c>
      <c r="I86" s="197">
        <v>63</v>
      </c>
      <c r="J86" s="194">
        <v>12</v>
      </c>
      <c r="K86" s="194">
        <v>0</v>
      </c>
      <c r="L86" s="194">
        <v>10</v>
      </c>
      <c r="M86" s="196">
        <f>9*G86/D86</f>
        <v>2.4493670886075951</v>
      </c>
      <c r="N86" s="197">
        <v>0</v>
      </c>
    </row>
    <row r="87" spans="1:17" s="142" customFormat="1" ht="13.8">
      <c r="A87" s="193" t="s">
        <v>546</v>
      </c>
      <c r="B87" s="194">
        <v>0</v>
      </c>
      <c r="C87" s="194">
        <v>0</v>
      </c>
      <c r="D87" s="195">
        <v>5</v>
      </c>
      <c r="E87" s="194">
        <v>8</v>
      </c>
      <c r="F87" s="197">
        <v>9</v>
      </c>
      <c r="G87" s="197">
        <v>9</v>
      </c>
      <c r="H87" s="197">
        <v>1</v>
      </c>
      <c r="I87" s="197">
        <v>3</v>
      </c>
      <c r="J87" s="194">
        <v>2</v>
      </c>
      <c r="K87" s="194">
        <v>9</v>
      </c>
      <c r="L87" s="194">
        <v>1</v>
      </c>
      <c r="M87" s="196">
        <f>9*G87/D87</f>
        <v>16.2</v>
      </c>
      <c r="N87" s="197">
        <v>0</v>
      </c>
    </row>
    <row r="88" spans="1:17" s="144" customFormat="1" ht="15.6">
      <c r="A88" s="193" t="s">
        <v>379</v>
      </c>
      <c r="B88" s="194">
        <v>0</v>
      </c>
      <c r="C88" s="194">
        <v>0</v>
      </c>
      <c r="D88" s="195">
        <v>2</v>
      </c>
      <c r="E88" s="194">
        <v>0</v>
      </c>
      <c r="F88" s="194">
        <v>3</v>
      </c>
      <c r="G88" s="194">
        <v>0</v>
      </c>
      <c r="H88" s="194">
        <v>6</v>
      </c>
      <c r="I88" s="194">
        <v>3</v>
      </c>
      <c r="J88" s="197">
        <v>0</v>
      </c>
      <c r="K88" s="197">
        <v>0</v>
      </c>
      <c r="L88" s="197">
        <v>0</v>
      </c>
      <c r="M88" s="196">
        <f>9*G88/D88</f>
        <v>0</v>
      </c>
      <c r="N88" s="194">
        <v>0</v>
      </c>
    </row>
    <row r="89" spans="1:17" s="162" customFormat="1" ht="15.6">
      <c r="A89" s="193" t="s">
        <v>225</v>
      </c>
      <c r="B89" s="194">
        <v>1</v>
      </c>
      <c r="C89" s="194">
        <v>1</v>
      </c>
      <c r="D89" s="195">
        <v>24</v>
      </c>
      <c r="E89" s="194">
        <v>22</v>
      </c>
      <c r="F89" s="197">
        <v>12</v>
      </c>
      <c r="G89" s="197">
        <v>11</v>
      </c>
      <c r="H89" s="197">
        <v>14</v>
      </c>
      <c r="I89" s="197">
        <v>11</v>
      </c>
      <c r="J89" s="194">
        <v>0</v>
      </c>
      <c r="K89" s="194">
        <v>0</v>
      </c>
      <c r="L89" s="194">
        <v>1</v>
      </c>
      <c r="M89" s="196">
        <f>9*G89/D89</f>
        <v>4.125</v>
      </c>
      <c r="N89" s="194">
        <v>0</v>
      </c>
      <c r="O89" s="190"/>
      <c r="P89" s="143"/>
      <c r="Q89" s="84"/>
    </row>
    <row r="90" spans="1:17" s="162" customFormat="1" ht="15.6">
      <c r="A90" s="193" t="s">
        <v>763</v>
      </c>
      <c r="B90" s="194">
        <v>1</v>
      </c>
      <c r="C90" s="194">
        <v>1</v>
      </c>
      <c r="D90" s="195">
        <v>15.67</v>
      </c>
      <c r="E90" s="194">
        <v>10</v>
      </c>
      <c r="F90" s="194">
        <v>7</v>
      </c>
      <c r="G90" s="194">
        <v>6</v>
      </c>
      <c r="H90" s="194">
        <v>20</v>
      </c>
      <c r="I90" s="194">
        <v>11</v>
      </c>
      <c r="J90" s="197">
        <v>3</v>
      </c>
      <c r="K90" s="197">
        <v>0</v>
      </c>
      <c r="L90" s="197">
        <v>1</v>
      </c>
      <c r="M90" s="196">
        <f>9*G90/D90</f>
        <v>3.4460753031269942</v>
      </c>
      <c r="N90" s="197">
        <v>0</v>
      </c>
      <c r="O90" s="190"/>
      <c r="P90" s="143"/>
      <c r="Q90" s="84"/>
    </row>
    <row r="91" spans="1:17" s="162" customFormat="1" ht="15.6">
      <c r="A91" s="193" t="s">
        <v>232</v>
      </c>
      <c r="B91" s="194">
        <v>0</v>
      </c>
      <c r="C91" s="194">
        <v>0</v>
      </c>
      <c r="D91" s="195">
        <v>1</v>
      </c>
      <c r="E91" s="194">
        <v>0</v>
      </c>
      <c r="F91" s="194">
        <v>2</v>
      </c>
      <c r="G91" s="194">
        <v>2</v>
      </c>
      <c r="H91" s="194">
        <v>1</v>
      </c>
      <c r="I91" s="194">
        <v>3</v>
      </c>
      <c r="J91" s="194">
        <v>0</v>
      </c>
      <c r="K91" s="194">
        <v>0</v>
      </c>
      <c r="L91" s="194">
        <v>1</v>
      </c>
      <c r="M91" s="196">
        <f>9*G91/D91</f>
        <v>18</v>
      </c>
      <c r="N91" s="197">
        <v>0</v>
      </c>
      <c r="O91" s="190"/>
      <c r="P91" s="143"/>
      <c r="Q91" s="84"/>
    </row>
    <row r="92" spans="1:17" s="162" customFormat="1" ht="15.6">
      <c r="A92" s="193" t="s">
        <v>221</v>
      </c>
      <c r="B92" s="194">
        <v>1</v>
      </c>
      <c r="C92" s="194">
        <v>2</v>
      </c>
      <c r="D92" s="195">
        <v>8.3000000000000007</v>
      </c>
      <c r="E92" s="194">
        <v>11</v>
      </c>
      <c r="F92" s="197">
        <v>5</v>
      </c>
      <c r="G92" s="197">
        <v>5</v>
      </c>
      <c r="H92" s="197">
        <v>14</v>
      </c>
      <c r="I92" s="197">
        <v>6</v>
      </c>
      <c r="J92" s="194">
        <v>0</v>
      </c>
      <c r="K92" s="194">
        <v>0</v>
      </c>
      <c r="L92" s="194">
        <v>0</v>
      </c>
      <c r="M92" s="196">
        <f>9*G92/D92</f>
        <v>5.4216867469879517</v>
      </c>
      <c r="N92" s="194">
        <v>0</v>
      </c>
      <c r="O92" s="190"/>
      <c r="P92" s="143"/>
      <c r="Q92" s="84"/>
    </row>
    <row r="93" spans="1:17" s="162" customFormat="1" ht="15.6">
      <c r="A93" s="193" t="s">
        <v>562</v>
      </c>
      <c r="B93" s="194">
        <v>1</v>
      </c>
      <c r="C93" s="194">
        <v>0</v>
      </c>
      <c r="D93" s="195">
        <v>2</v>
      </c>
      <c r="E93" s="194">
        <v>2</v>
      </c>
      <c r="F93" s="197">
        <v>1</v>
      </c>
      <c r="G93" s="197">
        <v>1</v>
      </c>
      <c r="H93" s="197">
        <v>2</v>
      </c>
      <c r="I93" s="197">
        <v>3</v>
      </c>
      <c r="J93" s="194">
        <v>1</v>
      </c>
      <c r="K93" s="194">
        <v>0</v>
      </c>
      <c r="L93" s="194">
        <v>1</v>
      </c>
      <c r="M93" s="196">
        <f>9*G93/D93</f>
        <v>4.5</v>
      </c>
      <c r="N93" s="197">
        <v>0</v>
      </c>
      <c r="O93" s="190"/>
      <c r="P93" s="143"/>
      <c r="Q93" s="84"/>
    </row>
    <row r="94" spans="1:17" s="162" customFormat="1" ht="15.6">
      <c r="A94" s="193" t="s">
        <v>313</v>
      </c>
      <c r="B94" s="194">
        <v>2</v>
      </c>
      <c r="C94" s="194">
        <v>0</v>
      </c>
      <c r="D94" s="195">
        <v>16</v>
      </c>
      <c r="E94" s="194">
        <v>11</v>
      </c>
      <c r="F94" s="194">
        <v>15</v>
      </c>
      <c r="G94" s="194">
        <v>15</v>
      </c>
      <c r="H94" s="194">
        <v>21</v>
      </c>
      <c r="I94" s="194">
        <v>16</v>
      </c>
      <c r="J94" s="197">
        <v>1</v>
      </c>
      <c r="K94" s="197">
        <v>0</v>
      </c>
      <c r="L94" s="197">
        <v>7</v>
      </c>
      <c r="M94" s="196">
        <f>9*G94/D94</f>
        <v>8.4375</v>
      </c>
      <c r="N94" s="194">
        <v>0</v>
      </c>
      <c r="O94" s="190"/>
      <c r="P94" s="143"/>
      <c r="Q94" s="84"/>
    </row>
    <row r="95" spans="1:17" s="162" customFormat="1" ht="15.6">
      <c r="A95" s="193" t="s">
        <v>268</v>
      </c>
      <c r="B95" s="194">
        <v>3</v>
      </c>
      <c r="C95" s="194">
        <v>1</v>
      </c>
      <c r="D95" s="195">
        <v>45.33</v>
      </c>
      <c r="E95" s="194">
        <v>32</v>
      </c>
      <c r="F95" s="194">
        <v>22</v>
      </c>
      <c r="G95" s="194">
        <v>16</v>
      </c>
      <c r="H95" s="194">
        <v>29</v>
      </c>
      <c r="I95" s="194">
        <v>19</v>
      </c>
      <c r="J95" s="197">
        <v>4</v>
      </c>
      <c r="K95" s="197">
        <v>0</v>
      </c>
      <c r="L95" s="197">
        <v>2</v>
      </c>
      <c r="M95" s="196">
        <f>9*G95/D95</f>
        <v>3.1767041694242226</v>
      </c>
      <c r="N95" s="194">
        <v>0</v>
      </c>
      <c r="O95" s="190"/>
      <c r="P95" s="143"/>
      <c r="Q95" s="84"/>
    </row>
    <row r="96" spans="1:17" s="162" customFormat="1" ht="15.6">
      <c r="A96" s="193" t="s">
        <v>1085</v>
      </c>
      <c r="B96" s="194">
        <v>0</v>
      </c>
      <c r="C96" s="194">
        <v>1</v>
      </c>
      <c r="D96" s="195">
        <v>5</v>
      </c>
      <c r="E96" s="194">
        <v>7</v>
      </c>
      <c r="F96" s="197">
        <v>4</v>
      </c>
      <c r="G96" s="197">
        <v>2</v>
      </c>
      <c r="H96" s="197">
        <v>4</v>
      </c>
      <c r="I96" s="197">
        <v>4</v>
      </c>
      <c r="J96" s="194">
        <v>0</v>
      </c>
      <c r="K96" s="194">
        <v>0</v>
      </c>
      <c r="L96" s="194">
        <v>0</v>
      </c>
      <c r="M96" s="196">
        <f>9*G96/D96</f>
        <v>3.6</v>
      </c>
      <c r="N96" s="197">
        <v>0</v>
      </c>
      <c r="O96" s="190"/>
      <c r="P96" s="143"/>
      <c r="Q96" s="84"/>
    </row>
    <row r="97" spans="1:17" s="162" customFormat="1" ht="15.6">
      <c r="A97" s="193" t="s">
        <v>395</v>
      </c>
      <c r="B97" s="194">
        <v>0</v>
      </c>
      <c r="C97" s="194">
        <v>0</v>
      </c>
      <c r="D97" s="195">
        <v>2</v>
      </c>
      <c r="E97" s="194">
        <v>0</v>
      </c>
      <c r="F97" s="197">
        <v>0</v>
      </c>
      <c r="G97" s="197">
        <v>0</v>
      </c>
      <c r="H97" s="197">
        <v>2</v>
      </c>
      <c r="I97" s="197">
        <v>0</v>
      </c>
      <c r="J97" s="194">
        <v>0</v>
      </c>
      <c r="K97" s="194">
        <v>0</v>
      </c>
      <c r="L97" s="194">
        <v>0</v>
      </c>
      <c r="M97" s="196">
        <f>9*G97/D97</f>
        <v>0</v>
      </c>
      <c r="N97" s="197">
        <v>0</v>
      </c>
      <c r="O97" s="190"/>
      <c r="P97" s="143"/>
      <c r="Q97" s="84"/>
    </row>
    <row r="98" spans="1:17" s="162" customFormat="1" ht="15.6">
      <c r="A98" s="193" t="s">
        <v>333</v>
      </c>
      <c r="B98" s="194">
        <v>0</v>
      </c>
      <c r="C98" s="194">
        <v>0</v>
      </c>
      <c r="D98" s="195">
        <v>10</v>
      </c>
      <c r="E98" s="194">
        <v>10</v>
      </c>
      <c r="F98" s="194">
        <v>10</v>
      </c>
      <c r="G98" s="194">
        <v>6</v>
      </c>
      <c r="H98" s="194">
        <v>9</v>
      </c>
      <c r="I98" s="194">
        <v>13</v>
      </c>
      <c r="J98" s="194">
        <v>1</v>
      </c>
      <c r="K98" s="194">
        <v>0</v>
      </c>
      <c r="L98" s="194">
        <v>1</v>
      </c>
      <c r="M98" s="196">
        <f>9*G98/D98</f>
        <v>5.4</v>
      </c>
      <c r="N98" s="194">
        <v>0</v>
      </c>
      <c r="O98" s="168"/>
      <c r="P98" s="168"/>
      <c r="Q98" s="169"/>
    </row>
    <row r="99" spans="1:17" s="162" customFormat="1" ht="15.6">
      <c r="A99" s="193" t="s">
        <v>385</v>
      </c>
      <c r="B99" s="194">
        <v>1</v>
      </c>
      <c r="C99" s="194">
        <v>1</v>
      </c>
      <c r="D99" s="195">
        <v>24</v>
      </c>
      <c r="E99" s="194">
        <v>29</v>
      </c>
      <c r="F99" s="197">
        <v>22</v>
      </c>
      <c r="G99" s="197">
        <v>15</v>
      </c>
      <c r="H99" s="197">
        <v>19</v>
      </c>
      <c r="I99" s="197">
        <v>8</v>
      </c>
      <c r="J99" s="194">
        <v>0</v>
      </c>
      <c r="K99" s="194">
        <v>0</v>
      </c>
      <c r="L99" s="194">
        <v>1</v>
      </c>
      <c r="M99" s="196">
        <f>9*G99/D99</f>
        <v>5.625</v>
      </c>
      <c r="N99" s="197">
        <v>3</v>
      </c>
      <c r="O99" s="168"/>
      <c r="P99" s="168"/>
      <c r="Q99" s="169"/>
    </row>
    <row r="100" spans="1:17" s="162" customFormat="1" ht="15.6">
      <c r="A100" s="193" t="s">
        <v>340</v>
      </c>
      <c r="B100" s="194">
        <v>0</v>
      </c>
      <c r="C100" s="194">
        <v>0</v>
      </c>
      <c r="D100" s="195">
        <v>3</v>
      </c>
      <c r="E100" s="194">
        <v>0</v>
      </c>
      <c r="F100" s="194">
        <v>0</v>
      </c>
      <c r="G100" s="194">
        <v>0</v>
      </c>
      <c r="H100" s="194">
        <v>5</v>
      </c>
      <c r="I100" s="194">
        <v>2</v>
      </c>
      <c r="J100" s="197" t="s">
        <v>125</v>
      </c>
      <c r="K100" s="197" t="s">
        <v>125</v>
      </c>
      <c r="L100" s="197" t="s">
        <v>125</v>
      </c>
      <c r="M100" s="196">
        <f>9*G100/D100</f>
        <v>0</v>
      </c>
      <c r="N100" s="198">
        <v>0</v>
      </c>
      <c r="O100" s="168"/>
      <c r="P100" s="168"/>
      <c r="Q100" s="169"/>
    </row>
    <row r="101" spans="1:17" s="162" customFormat="1" ht="15.6">
      <c r="A101" s="193" t="s">
        <v>300</v>
      </c>
      <c r="B101" s="194">
        <v>6</v>
      </c>
      <c r="C101" s="194">
        <v>7</v>
      </c>
      <c r="D101" s="195">
        <v>136</v>
      </c>
      <c r="E101" s="194">
        <v>151</v>
      </c>
      <c r="F101" s="194">
        <v>120</v>
      </c>
      <c r="G101" s="194">
        <v>100</v>
      </c>
      <c r="H101" s="194">
        <v>149</v>
      </c>
      <c r="I101" s="194">
        <v>94</v>
      </c>
      <c r="J101" s="197" t="s">
        <v>125</v>
      </c>
      <c r="K101" s="197" t="s">
        <v>125</v>
      </c>
      <c r="L101" s="197" t="s">
        <v>125</v>
      </c>
      <c r="M101" s="196">
        <f>9*G101/D101</f>
        <v>6.617647058823529</v>
      </c>
      <c r="N101" s="194">
        <v>0</v>
      </c>
      <c r="O101" s="168"/>
      <c r="P101" s="168"/>
      <c r="Q101" s="169"/>
    </row>
    <row r="102" spans="1:17" s="162" customFormat="1" ht="15.6">
      <c r="A102" s="193" t="s">
        <v>322</v>
      </c>
      <c r="B102" s="194">
        <v>0</v>
      </c>
      <c r="C102" s="194">
        <v>1</v>
      </c>
      <c r="D102" s="195">
        <v>5</v>
      </c>
      <c r="E102" s="194">
        <v>11</v>
      </c>
      <c r="F102" s="194">
        <v>8</v>
      </c>
      <c r="G102" s="194">
        <v>8</v>
      </c>
      <c r="H102" s="194">
        <v>7</v>
      </c>
      <c r="I102" s="194">
        <v>3</v>
      </c>
      <c r="J102" s="197" t="s">
        <v>125</v>
      </c>
      <c r="K102" s="197" t="s">
        <v>125</v>
      </c>
      <c r="L102" s="197" t="s">
        <v>125</v>
      </c>
      <c r="M102" s="196">
        <f>9*G102/D102</f>
        <v>14.4</v>
      </c>
      <c r="N102" s="194">
        <v>0</v>
      </c>
      <c r="O102" s="168"/>
      <c r="P102" s="168"/>
      <c r="Q102" s="169"/>
    </row>
    <row r="103" spans="1:17" s="162" customFormat="1" ht="15.6">
      <c r="A103" s="193" t="s">
        <v>493</v>
      </c>
      <c r="B103" s="194">
        <v>0</v>
      </c>
      <c r="C103" s="194">
        <v>0</v>
      </c>
      <c r="D103" s="195">
        <v>2</v>
      </c>
      <c r="E103" s="194">
        <v>3</v>
      </c>
      <c r="F103" s="197">
        <v>3</v>
      </c>
      <c r="G103" s="197">
        <v>3</v>
      </c>
      <c r="H103" s="197">
        <v>1</v>
      </c>
      <c r="I103" s="197">
        <v>4</v>
      </c>
      <c r="J103" s="194">
        <v>0</v>
      </c>
      <c r="K103" s="194">
        <v>0</v>
      </c>
      <c r="L103" s="194">
        <v>0</v>
      </c>
      <c r="M103" s="196">
        <f>9*G103/D103</f>
        <v>13.5</v>
      </c>
      <c r="N103" s="197">
        <v>0</v>
      </c>
      <c r="O103" s="168"/>
      <c r="P103" s="168"/>
      <c r="Q103" s="169"/>
    </row>
    <row r="104" spans="1:17" s="162" customFormat="1" ht="15.6">
      <c r="A104" s="193" t="s">
        <v>321</v>
      </c>
      <c r="B104" s="194">
        <v>0</v>
      </c>
      <c r="C104" s="194">
        <v>1</v>
      </c>
      <c r="D104" s="195">
        <v>4</v>
      </c>
      <c r="E104" s="194">
        <v>11</v>
      </c>
      <c r="F104" s="194">
        <v>11</v>
      </c>
      <c r="G104" s="194">
        <v>6</v>
      </c>
      <c r="H104" s="194">
        <v>5</v>
      </c>
      <c r="I104" s="194">
        <v>1</v>
      </c>
      <c r="J104" s="197" t="s">
        <v>125</v>
      </c>
      <c r="K104" s="197" t="s">
        <v>125</v>
      </c>
      <c r="L104" s="197" t="s">
        <v>125</v>
      </c>
      <c r="M104" s="196">
        <f>9*G104/D104</f>
        <v>13.5</v>
      </c>
      <c r="N104" s="194">
        <v>0</v>
      </c>
      <c r="O104" s="168"/>
      <c r="P104" s="168"/>
      <c r="Q104" s="169"/>
    </row>
    <row r="105" spans="1:17" s="162" customFormat="1" ht="15.6">
      <c r="A105" s="193" t="s">
        <v>294</v>
      </c>
      <c r="B105" s="194">
        <v>6</v>
      </c>
      <c r="C105" s="194">
        <v>4</v>
      </c>
      <c r="D105" s="195">
        <v>41</v>
      </c>
      <c r="E105" s="194">
        <v>39</v>
      </c>
      <c r="F105" s="194">
        <v>29</v>
      </c>
      <c r="G105" s="194">
        <v>19</v>
      </c>
      <c r="H105" s="194">
        <v>29</v>
      </c>
      <c r="I105" s="194">
        <v>28</v>
      </c>
      <c r="J105" s="194">
        <v>3</v>
      </c>
      <c r="K105" s="194">
        <v>0</v>
      </c>
      <c r="L105" s="194">
        <v>6</v>
      </c>
      <c r="M105" s="196">
        <f>9*G105/D105</f>
        <v>4.1707317073170733</v>
      </c>
      <c r="N105" s="194">
        <v>0</v>
      </c>
      <c r="O105" s="168"/>
      <c r="P105" s="168"/>
      <c r="Q105" s="169"/>
    </row>
    <row r="106" spans="1:17" s="162" customFormat="1" ht="15.6">
      <c r="A106" s="193" t="s">
        <v>238</v>
      </c>
      <c r="B106" s="194">
        <v>17</v>
      </c>
      <c r="C106" s="194">
        <v>2</v>
      </c>
      <c r="D106" s="195">
        <v>175.3</v>
      </c>
      <c r="E106" s="194">
        <v>144</v>
      </c>
      <c r="F106" s="194">
        <v>48</v>
      </c>
      <c r="G106" s="194">
        <v>40</v>
      </c>
      <c r="H106" s="194">
        <v>132</v>
      </c>
      <c r="I106" s="194">
        <v>42</v>
      </c>
      <c r="J106" s="194">
        <v>10</v>
      </c>
      <c r="K106" s="194">
        <v>0</v>
      </c>
      <c r="L106" s="194">
        <v>2</v>
      </c>
      <c r="M106" s="196">
        <f>9*G106/D106</f>
        <v>2.0536223616657159</v>
      </c>
      <c r="N106" s="194">
        <v>0</v>
      </c>
      <c r="O106" s="168"/>
      <c r="P106" s="168"/>
      <c r="Q106" s="169"/>
    </row>
    <row r="107" spans="1:17" s="162" customFormat="1" ht="15.6">
      <c r="A107" s="193" t="s">
        <v>263</v>
      </c>
      <c r="B107" s="194">
        <v>31</v>
      </c>
      <c r="C107" s="194">
        <v>18</v>
      </c>
      <c r="D107" s="195">
        <v>379</v>
      </c>
      <c r="E107" s="194">
        <v>350</v>
      </c>
      <c r="F107" s="194">
        <v>208</v>
      </c>
      <c r="G107" s="194">
        <v>146</v>
      </c>
      <c r="H107" s="194">
        <v>413</v>
      </c>
      <c r="I107" s="194">
        <v>166</v>
      </c>
      <c r="J107" s="197">
        <v>12</v>
      </c>
      <c r="K107" s="197">
        <v>0</v>
      </c>
      <c r="L107" s="197">
        <v>5</v>
      </c>
      <c r="M107" s="196">
        <f>9*G107/D107</f>
        <v>3.4670184696569919</v>
      </c>
      <c r="N107" s="194">
        <v>0</v>
      </c>
      <c r="O107" s="168"/>
      <c r="P107" s="168"/>
      <c r="Q107" s="169"/>
    </row>
    <row r="108" spans="1:17" s="162" customFormat="1" ht="15.6">
      <c r="A108" s="193" t="s">
        <v>1024</v>
      </c>
      <c r="B108" s="194">
        <v>0</v>
      </c>
      <c r="C108" s="194">
        <v>1</v>
      </c>
      <c r="D108" s="195">
        <v>4</v>
      </c>
      <c r="E108" s="194">
        <v>5</v>
      </c>
      <c r="F108" s="194">
        <v>4</v>
      </c>
      <c r="G108" s="194">
        <v>2</v>
      </c>
      <c r="H108" s="194">
        <v>3</v>
      </c>
      <c r="I108" s="194">
        <v>3</v>
      </c>
      <c r="J108" s="197">
        <v>0</v>
      </c>
      <c r="K108" s="197">
        <v>0</v>
      </c>
      <c r="L108" s="197">
        <v>0</v>
      </c>
      <c r="M108" s="196">
        <f>9*G108/D108</f>
        <v>4.5</v>
      </c>
      <c r="N108" s="197">
        <v>0</v>
      </c>
      <c r="O108" s="168"/>
      <c r="P108" s="168"/>
      <c r="Q108" s="169"/>
    </row>
    <row r="109" spans="1:17" s="162" customFormat="1" ht="15.6">
      <c r="A109" s="193" t="s">
        <v>299</v>
      </c>
      <c r="B109" s="194">
        <v>1</v>
      </c>
      <c r="C109" s="194">
        <v>1</v>
      </c>
      <c r="D109" s="195">
        <v>22</v>
      </c>
      <c r="E109" s="194">
        <v>22</v>
      </c>
      <c r="F109" s="194">
        <v>12</v>
      </c>
      <c r="G109" s="194">
        <v>12</v>
      </c>
      <c r="H109" s="194">
        <v>14</v>
      </c>
      <c r="I109" s="194">
        <v>10</v>
      </c>
      <c r="J109" s="197">
        <v>1</v>
      </c>
      <c r="K109" s="197"/>
      <c r="L109" s="197"/>
      <c r="M109" s="196">
        <f>9*G109/D109</f>
        <v>4.9090909090909092</v>
      </c>
      <c r="N109" s="194">
        <v>0</v>
      </c>
      <c r="O109" s="168"/>
      <c r="P109" s="168"/>
      <c r="Q109" s="169"/>
    </row>
    <row r="110" spans="1:17" s="162" customFormat="1" ht="15.6">
      <c r="A110" s="193" t="s">
        <v>387</v>
      </c>
      <c r="B110" s="194">
        <v>1</v>
      </c>
      <c r="C110" s="194">
        <v>1</v>
      </c>
      <c r="D110" s="195">
        <v>10</v>
      </c>
      <c r="E110" s="194">
        <v>9</v>
      </c>
      <c r="F110" s="197">
        <v>8</v>
      </c>
      <c r="G110" s="197">
        <v>7</v>
      </c>
      <c r="H110" s="197">
        <v>13</v>
      </c>
      <c r="I110" s="197">
        <v>13</v>
      </c>
      <c r="J110" s="194">
        <v>0</v>
      </c>
      <c r="K110" s="194">
        <v>0</v>
      </c>
      <c r="L110" s="194">
        <v>1</v>
      </c>
      <c r="M110" s="196">
        <f>9*G110/D110</f>
        <v>6.3</v>
      </c>
      <c r="N110" s="197">
        <v>1</v>
      </c>
      <c r="O110" s="168"/>
      <c r="P110" s="168"/>
      <c r="Q110" s="169"/>
    </row>
    <row r="111" spans="1:17" s="162" customFormat="1" ht="15.6">
      <c r="A111" s="193" t="s">
        <v>772</v>
      </c>
      <c r="B111" s="194">
        <v>6</v>
      </c>
      <c r="C111" s="194">
        <v>3</v>
      </c>
      <c r="D111" s="195">
        <v>51.67</v>
      </c>
      <c r="E111" s="194">
        <v>54</v>
      </c>
      <c r="F111" s="197">
        <v>28</v>
      </c>
      <c r="G111" s="197">
        <v>25</v>
      </c>
      <c r="H111" s="197">
        <v>33</v>
      </c>
      <c r="I111" s="197">
        <v>21</v>
      </c>
      <c r="J111" s="194">
        <v>0</v>
      </c>
      <c r="K111" s="194">
        <v>0</v>
      </c>
      <c r="L111" s="194">
        <v>3</v>
      </c>
      <c r="M111" s="196">
        <f>9*G111/D111</f>
        <v>4.3545577704664211</v>
      </c>
      <c r="N111" s="197">
        <v>0</v>
      </c>
      <c r="O111" s="168"/>
      <c r="P111" s="168"/>
      <c r="Q111" s="169"/>
    </row>
    <row r="112" spans="1:17" s="162" customFormat="1" ht="15.6">
      <c r="A112" s="193" t="s">
        <v>388</v>
      </c>
      <c r="B112" s="194">
        <v>2</v>
      </c>
      <c r="C112" s="194">
        <v>3</v>
      </c>
      <c r="D112" s="195">
        <v>23.67</v>
      </c>
      <c r="E112" s="194">
        <v>20</v>
      </c>
      <c r="F112" s="197">
        <v>8</v>
      </c>
      <c r="G112" s="197">
        <v>7</v>
      </c>
      <c r="H112" s="197">
        <v>34</v>
      </c>
      <c r="I112" s="197">
        <v>15</v>
      </c>
      <c r="J112" s="194">
        <v>1</v>
      </c>
      <c r="K112" s="194">
        <v>0</v>
      </c>
      <c r="L112" s="194">
        <v>1</v>
      </c>
      <c r="M112" s="196">
        <f>9*G112/D112</f>
        <v>2.6615969581749046</v>
      </c>
      <c r="N112" s="197">
        <v>0</v>
      </c>
      <c r="O112" s="168"/>
      <c r="P112" s="168"/>
      <c r="Q112" s="169"/>
    </row>
    <row r="113" spans="1:17" s="162" customFormat="1" ht="15.6">
      <c r="A113" s="193" t="s">
        <v>524</v>
      </c>
      <c r="B113" s="194">
        <v>0</v>
      </c>
      <c r="C113" s="194">
        <v>0</v>
      </c>
      <c r="D113" s="195">
        <v>2</v>
      </c>
      <c r="E113" s="194">
        <v>0</v>
      </c>
      <c r="F113" s="197">
        <v>0</v>
      </c>
      <c r="G113" s="197">
        <v>0</v>
      </c>
      <c r="H113" s="197">
        <v>2</v>
      </c>
      <c r="I113" s="197">
        <v>1</v>
      </c>
      <c r="J113" s="194">
        <v>0</v>
      </c>
      <c r="K113" s="194">
        <v>0</v>
      </c>
      <c r="L113" s="194">
        <v>0</v>
      </c>
      <c r="M113" s="196">
        <f>9*G113/D113</f>
        <v>0</v>
      </c>
      <c r="N113" s="197">
        <v>0</v>
      </c>
      <c r="O113" s="168"/>
      <c r="P113" s="168"/>
      <c r="Q113" s="169"/>
    </row>
    <row r="114" spans="1:17" s="162" customFormat="1" ht="15.6">
      <c r="A114" s="193" t="s">
        <v>372</v>
      </c>
      <c r="B114" s="194">
        <v>0</v>
      </c>
      <c r="C114" s="194">
        <v>3</v>
      </c>
      <c r="D114" s="195">
        <v>10</v>
      </c>
      <c r="E114" s="194">
        <v>16</v>
      </c>
      <c r="F114" s="194">
        <v>23</v>
      </c>
      <c r="G114" s="194">
        <v>18</v>
      </c>
      <c r="H114" s="194">
        <v>4</v>
      </c>
      <c r="I114" s="194">
        <v>15</v>
      </c>
      <c r="J114" s="197" t="s">
        <v>125</v>
      </c>
      <c r="K114" s="197" t="s">
        <v>125</v>
      </c>
      <c r="L114" s="197" t="s">
        <v>125</v>
      </c>
      <c r="M114" s="196">
        <f>9*G114/D114</f>
        <v>16.2</v>
      </c>
      <c r="N114" s="194">
        <v>0</v>
      </c>
      <c r="O114" s="168"/>
      <c r="P114" s="168"/>
      <c r="Q114" s="169"/>
    </row>
    <row r="115" spans="1:17" s="162" customFormat="1" ht="15.6">
      <c r="A115" s="193" t="s">
        <v>370</v>
      </c>
      <c r="B115" s="194">
        <v>0</v>
      </c>
      <c r="C115" s="194">
        <v>1</v>
      </c>
      <c r="D115" s="195">
        <v>5</v>
      </c>
      <c r="E115" s="194">
        <v>2</v>
      </c>
      <c r="F115" s="194">
        <v>8</v>
      </c>
      <c r="G115" s="194">
        <v>7</v>
      </c>
      <c r="H115" s="194">
        <v>6</v>
      </c>
      <c r="I115" s="194">
        <v>14</v>
      </c>
      <c r="J115" s="197" t="s">
        <v>125</v>
      </c>
      <c r="K115" s="197" t="s">
        <v>125</v>
      </c>
      <c r="L115" s="197" t="s">
        <v>125</v>
      </c>
      <c r="M115" s="196">
        <f>9*G115/D115</f>
        <v>12.6</v>
      </c>
      <c r="N115" s="194">
        <v>0</v>
      </c>
      <c r="O115" s="168"/>
      <c r="P115" s="168"/>
      <c r="Q115" s="169"/>
    </row>
    <row r="116" spans="1:17" s="162" customFormat="1" ht="15.6">
      <c r="A116" s="193" t="s">
        <v>1067</v>
      </c>
      <c r="B116" s="194">
        <v>0</v>
      </c>
      <c r="C116" s="194">
        <v>0</v>
      </c>
      <c r="D116" s="195">
        <v>5.33</v>
      </c>
      <c r="E116" s="194">
        <v>5</v>
      </c>
      <c r="F116" s="197">
        <v>11</v>
      </c>
      <c r="G116" s="197">
        <v>8</v>
      </c>
      <c r="H116" s="197">
        <v>3</v>
      </c>
      <c r="I116" s="197">
        <v>10</v>
      </c>
      <c r="J116" s="194">
        <v>3</v>
      </c>
      <c r="K116" s="194">
        <v>0</v>
      </c>
      <c r="L116" s="194">
        <v>2</v>
      </c>
      <c r="M116" s="196">
        <f>9*G116/D116</f>
        <v>13.508442776735459</v>
      </c>
      <c r="N116" s="197">
        <v>0</v>
      </c>
      <c r="O116" s="168"/>
      <c r="P116" s="168"/>
      <c r="Q116" s="169"/>
    </row>
    <row r="117" spans="1:17" s="162" customFormat="1" ht="15.6">
      <c r="A117" s="193" t="s">
        <v>365</v>
      </c>
      <c r="B117" s="194">
        <v>1</v>
      </c>
      <c r="C117" s="194">
        <v>0</v>
      </c>
      <c r="D117" s="195">
        <v>12</v>
      </c>
      <c r="E117" s="194">
        <v>11</v>
      </c>
      <c r="F117" s="194">
        <v>9</v>
      </c>
      <c r="G117" s="194">
        <v>7</v>
      </c>
      <c r="H117" s="194">
        <v>8</v>
      </c>
      <c r="I117" s="194">
        <v>7</v>
      </c>
      <c r="J117" s="197" t="s">
        <v>125</v>
      </c>
      <c r="K117" s="197" t="s">
        <v>125</v>
      </c>
      <c r="L117" s="197" t="s">
        <v>125</v>
      </c>
      <c r="M117" s="196">
        <f>9*G117/D117</f>
        <v>5.25</v>
      </c>
      <c r="N117" s="194">
        <v>0</v>
      </c>
      <c r="O117" s="168"/>
      <c r="P117" s="168"/>
      <c r="Q117" s="169"/>
    </row>
    <row r="118" spans="1:17" s="162" customFormat="1" ht="15.6">
      <c r="A118" s="193" t="s">
        <v>235</v>
      </c>
      <c r="B118" s="194">
        <v>7</v>
      </c>
      <c r="C118" s="194">
        <v>3</v>
      </c>
      <c r="D118" s="195">
        <v>73</v>
      </c>
      <c r="E118" s="194">
        <v>65</v>
      </c>
      <c r="F118" s="194">
        <v>36</v>
      </c>
      <c r="G118" s="194">
        <v>26</v>
      </c>
      <c r="H118" s="194">
        <v>90</v>
      </c>
      <c r="I118" s="194">
        <v>32</v>
      </c>
      <c r="J118" s="194">
        <v>0</v>
      </c>
      <c r="K118" s="194">
        <v>0</v>
      </c>
      <c r="L118" s="194">
        <v>4</v>
      </c>
      <c r="M118" s="196">
        <f>9*G118/D118</f>
        <v>3.2054794520547945</v>
      </c>
      <c r="N118" s="194">
        <v>0</v>
      </c>
      <c r="O118" s="168"/>
      <c r="P118" s="168"/>
      <c r="Q118" s="169"/>
    </row>
    <row r="119" spans="1:17" s="162" customFormat="1" ht="15.6">
      <c r="A119" s="193" t="s">
        <v>368</v>
      </c>
      <c r="B119" s="194">
        <v>0</v>
      </c>
      <c r="C119" s="194">
        <v>0</v>
      </c>
      <c r="D119" s="195">
        <v>3.33</v>
      </c>
      <c r="E119" s="194">
        <v>4</v>
      </c>
      <c r="F119" s="194">
        <v>1</v>
      </c>
      <c r="G119" s="194">
        <v>0</v>
      </c>
      <c r="H119" s="194">
        <v>1</v>
      </c>
      <c r="I119" s="194">
        <v>2</v>
      </c>
      <c r="J119" s="197">
        <v>0</v>
      </c>
      <c r="K119" s="197">
        <v>0</v>
      </c>
      <c r="L119" s="197">
        <v>0</v>
      </c>
      <c r="M119" s="196">
        <f>9*G119/D119</f>
        <v>0</v>
      </c>
      <c r="N119" s="194">
        <v>0</v>
      </c>
      <c r="O119" s="168"/>
      <c r="P119" s="168"/>
      <c r="Q119" s="169"/>
    </row>
    <row r="120" spans="1:17" s="162" customFormat="1" ht="15.6">
      <c r="A120" s="193" t="s">
        <v>732</v>
      </c>
      <c r="B120" s="194">
        <v>4</v>
      </c>
      <c r="C120" s="194">
        <v>3</v>
      </c>
      <c r="D120" s="195">
        <v>81.33</v>
      </c>
      <c r="E120" s="194">
        <v>68</v>
      </c>
      <c r="F120" s="194">
        <v>45</v>
      </c>
      <c r="G120" s="194">
        <v>35</v>
      </c>
      <c r="H120" s="194">
        <v>100</v>
      </c>
      <c r="I120" s="194">
        <v>54</v>
      </c>
      <c r="J120" s="194">
        <v>18</v>
      </c>
      <c r="K120" s="194">
        <v>1</v>
      </c>
      <c r="L120" s="194">
        <v>3</v>
      </c>
      <c r="M120" s="196">
        <f>9*G120/D120</f>
        <v>3.8731095536702327</v>
      </c>
      <c r="N120" s="194">
        <v>0</v>
      </c>
      <c r="O120" s="168"/>
      <c r="P120" s="168"/>
      <c r="Q120" s="169"/>
    </row>
    <row r="121" spans="1:17" s="162" customFormat="1" ht="15.6">
      <c r="A121" s="193" t="s">
        <v>1082</v>
      </c>
      <c r="B121" s="194">
        <v>1</v>
      </c>
      <c r="C121" s="194">
        <v>0</v>
      </c>
      <c r="D121" s="195">
        <v>13</v>
      </c>
      <c r="E121" s="194">
        <v>12</v>
      </c>
      <c r="F121" s="197">
        <v>8</v>
      </c>
      <c r="G121" s="197">
        <v>3</v>
      </c>
      <c r="H121" s="197">
        <v>13</v>
      </c>
      <c r="I121" s="197">
        <v>6</v>
      </c>
      <c r="J121" s="194">
        <v>0</v>
      </c>
      <c r="K121" s="194">
        <v>0</v>
      </c>
      <c r="L121" s="194">
        <v>0</v>
      </c>
      <c r="M121" s="196">
        <f>9*G121/D121</f>
        <v>2.0769230769230771</v>
      </c>
      <c r="N121" s="197">
        <v>0</v>
      </c>
      <c r="O121" s="168"/>
      <c r="P121" s="168"/>
      <c r="Q121" s="169"/>
    </row>
    <row r="122" spans="1:17" s="162" customFormat="1" ht="15.6">
      <c r="A122" s="193" t="s">
        <v>287</v>
      </c>
      <c r="B122" s="194">
        <v>24</v>
      </c>
      <c r="C122" s="194">
        <v>9</v>
      </c>
      <c r="D122" s="195">
        <v>240.7</v>
      </c>
      <c r="E122" s="194">
        <v>195</v>
      </c>
      <c r="F122" s="194">
        <v>96</v>
      </c>
      <c r="G122" s="194">
        <v>53</v>
      </c>
      <c r="H122" s="194">
        <v>224</v>
      </c>
      <c r="I122" s="194">
        <v>47</v>
      </c>
      <c r="J122" s="194">
        <v>20</v>
      </c>
      <c r="K122" s="194">
        <v>0</v>
      </c>
      <c r="L122" s="194">
        <v>9</v>
      </c>
      <c r="M122" s="196">
        <f>9*G122/D122</f>
        <v>1.9817199833818031</v>
      </c>
      <c r="N122" s="194">
        <v>0</v>
      </c>
      <c r="O122" s="168"/>
      <c r="P122" s="168"/>
      <c r="Q122" s="169"/>
    </row>
    <row r="123" spans="1:17" s="162" customFormat="1" ht="15.6">
      <c r="A123" s="193" t="s">
        <v>323</v>
      </c>
      <c r="B123" s="194">
        <v>14</v>
      </c>
      <c r="C123" s="194">
        <v>4</v>
      </c>
      <c r="D123" s="195">
        <v>118</v>
      </c>
      <c r="E123" s="194">
        <v>98</v>
      </c>
      <c r="F123" s="194">
        <v>37</v>
      </c>
      <c r="G123" s="194">
        <v>26</v>
      </c>
      <c r="H123" s="194">
        <v>142</v>
      </c>
      <c r="I123" s="194">
        <v>41</v>
      </c>
      <c r="J123" s="194">
        <v>10</v>
      </c>
      <c r="K123" s="194">
        <v>2</v>
      </c>
      <c r="L123" s="194">
        <v>7</v>
      </c>
      <c r="M123" s="196">
        <f>9*G123/D123</f>
        <v>1.9830508474576272</v>
      </c>
      <c r="N123" s="194">
        <v>0</v>
      </c>
      <c r="O123" s="168"/>
      <c r="P123" s="168"/>
      <c r="Q123" s="169"/>
    </row>
    <row r="124" spans="1:17" s="162" customFormat="1" ht="15.6">
      <c r="A124" s="193" t="s">
        <v>228</v>
      </c>
      <c r="B124" s="194">
        <v>0</v>
      </c>
      <c r="C124" s="194">
        <v>2</v>
      </c>
      <c r="D124" s="195">
        <v>16.670000000000002</v>
      </c>
      <c r="E124" s="194">
        <v>21</v>
      </c>
      <c r="F124" s="197">
        <v>11</v>
      </c>
      <c r="G124" s="197">
        <v>10</v>
      </c>
      <c r="H124" s="197">
        <v>11</v>
      </c>
      <c r="I124" s="197">
        <v>4</v>
      </c>
      <c r="J124" s="194">
        <v>2</v>
      </c>
      <c r="K124" s="194">
        <v>0</v>
      </c>
      <c r="L124" s="194">
        <v>0</v>
      </c>
      <c r="M124" s="196">
        <f>9*G124/D124</f>
        <v>5.3989202159568084</v>
      </c>
      <c r="N124" s="197">
        <v>2</v>
      </c>
      <c r="O124" s="168"/>
      <c r="P124" s="168"/>
      <c r="Q124" s="169"/>
    </row>
    <row r="125" spans="1:17" s="162" customFormat="1" ht="15.6">
      <c r="A125" s="193" t="s">
        <v>638</v>
      </c>
      <c r="B125" s="194">
        <v>4</v>
      </c>
      <c r="C125" s="194">
        <v>1</v>
      </c>
      <c r="D125" s="195">
        <v>57.33</v>
      </c>
      <c r="E125" s="194">
        <v>60</v>
      </c>
      <c r="F125" s="194">
        <v>37</v>
      </c>
      <c r="G125" s="194">
        <v>27</v>
      </c>
      <c r="H125" s="194">
        <v>61</v>
      </c>
      <c r="I125" s="194">
        <v>17</v>
      </c>
      <c r="J125" s="197">
        <v>3</v>
      </c>
      <c r="K125" s="197">
        <v>0</v>
      </c>
      <c r="L125" s="197">
        <v>3</v>
      </c>
      <c r="M125" s="196">
        <f>9*G125/D125</f>
        <v>4.2386185243328098</v>
      </c>
      <c r="N125" s="197">
        <v>1</v>
      </c>
      <c r="O125" s="168"/>
      <c r="P125" s="168"/>
      <c r="Q125" s="169"/>
    </row>
    <row r="126" spans="1:17" s="162" customFormat="1" ht="15.6">
      <c r="A126" s="193" t="s">
        <v>723</v>
      </c>
      <c r="B126" s="194">
        <v>0</v>
      </c>
      <c r="C126" s="194">
        <v>1</v>
      </c>
      <c r="D126" s="195">
        <v>2</v>
      </c>
      <c r="E126" s="194">
        <v>2</v>
      </c>
      <c r="F126" s="197">
        <v>2</v>
      </c>
      <c r="G126" s="197">
        <v>2</v>
      </c>
      <c r="H126" s="197">
        <v>0</v>
      </c>
      <c r="I126" s="197">
        <v>2</v>
      </c>
      <c r="J126" s="194">
        <v>0</v>
      </c>
      <c r="K126" s="194">
        <v>0</v>
      </c>
      <c r="L126" s="194">
        <v>0</v>
      </c>
      <c r="M126" s="196">
        <f>9*G126/D126</f>
        <v>9</v>
      </c>
      <c r="N126" s="197">
        <v>0</v>
      </c>
      <c r="O126" s="168"/>
      <c r="P126" s="168"/>
      <c r="Q126" s="169"/>
    </row>
    <row r="127" spans="1:17" s="162" customFormat="1" ht="15.6">
      <c r="A127" s="193" t="s">
        <v>1069</v>
      </c>
      <c r="B127" s="194">
        <v>0</v>
      </c>
      <c r="C127" s="194">
        <v>1</v>
      </c>
      <c r="D127" s="195">
        <v>5</v>
      </c>
      <c r="E127" s="194">
        <v>7</v>
      </c>
      <c r="F127" s="197">
        <v>7</v>
      </c>
      <c r="G127" s="197">
        <v>7</v>
      </c>
      <c r="H127" s="197">
        <v>4</v>
      </c>
      <c r="I127" s="197">
        <v>5</v>
      </c>
      <c r="J127" s="194">
        <v>0</v>
      </c>
      <c r="K127" s="194">
        <v>0</v>
      </c>
      <c r="L127" s="194">
        <v>0</v>
      </c>
      <c r="M127" s="196">
        <f>9*G127/D127</f>
        <v>12.6</v>
      </c>
      <c r="N127" s="197">
        <v>0</v>
      </c>
      <c r="O127" s="168"/>
      <c r="P127" s="168"/>
      <c r="Q127" s="169"/>
    </row>
    <row r="128" spans="1:17" s="162" customFormat="1" ht="15.6">
      <c r="A128" s="193" t="s">
        <v>1064</v>
      </c>
      <c r="B128" s="194">
        <v>1</v>
      </c>
      <c r="C128" s="194">
        <v>2</v>
      </c>
      <c r="D128" s="195">
        <v>19.670000000000002</v>
      </c>
      <c r="E128" s="194">
        <v>31</v>
      </c>
      <c r="F128" s="197">
        <v>19</v>
      </c>
      <c r="G128" s="197">
        <v>17</v>
      </c>
      <c r="H128" s="197">
        <v>15</v>
      </c>
      <c r="I128" s="197">
        <v>13</v>
      </c>
      <c r="J128" s="194">
        <v>0</v>
      </c>
      <c r="K128" s="194">
        <v>1</v>
      </c>
      <c r="L128" s="194">
        <v>1</v>
      </c>
      <c r="M128" s="196">
        <f>9*G128/D128</f>
        <v>7.7783426537874929</v>
      </c>
      <c r="N128" s="197">
        <v>0</v>
      </c>
      <c r="O128" s="168"/>
      <c r="P128" s="168"/>
      <c r="Q128" s="169"/>
    </row>
    <row r="129" spans="1:17" s="162" customFormat="1" ht="15.6">
      <c r="A129" s="193" t="s">
        <v>952</v>
      </c>
      <c r="B129" s="194">
        <v>0</v>
      </c>
      <c r="C129" s="194">
        <v>0</v>
      </c>
      <c r="D129" s="195">
        <v>2</v>
      </c>
      <c r="E129" s="194">
        <v>0</v>
      </c>
      <c r="F129" s="197">
        <v>0</v>
      </c>
      <c r="G129" s="197">
        <v>0</v>
      </c>
      <c r="H129" s="197">
        <v>5</v>
      </c>
      <c r="I129" s="197">
        <v>1</v>
      </c>
      <c r="J129" s="194">
        <v>0</v>
      </c>
      <c r="K129" s="194">
        <v>0</v>
      </c>
      <c r="L129" s="194">
        <v>0</v>
      </c>
      <c r="M129" s="196">
        <f>9*G129/D129</f>
        <v>0</v>
      </c>
      <c r="N129" s="197">
        <v>0</v>
      </c>
      <c r="O129" s="168"/>
      <c r="P129" s="168"/>
      <c r="Q129" s="169"/>
    </row>
    <row r="130" spans="1:17" s="162" customFormat="1" ht="15.6">
      <c r="A130" s="193" t="s">
        <v>551</v>
      </c>
      <c r="B130" s="194">
        <v>4</v>
      </c>
      <c r="C130" s="194">
        <v>0</v>
      </c>
      <c r="D130" s="195">
        <v>27</v>
      </c>
      <c r="E130" s="194">
        <v>31</v>
      </c>
      <c r="F130" s="197">
        <v>12</v>
      </c>
      <c r="G130" s="197">
        <v>4</v>
      </c>
      <c r="H130" s="197">
        <v>18</v>
      </c>
      <c r="I130" s="197">
        <v>12</v>
      </c>
      <c r="J130" s="194">
        <v>3</v>
      </c>
      <c r="K130" s="194">
        <v>0</v>
      </c>
      <c r="L130" s="194">
        <v>2</v>
      </c>
      <c r="M130" s="196">
        <f>9*G130/D130</f>
        <v>1.3333333333333333</v>
      </c>
      <c r="N130" s="197">
        <v>0</v>
      </c>
      <c r="O130" s="168"/>
      <c r="P130" s="168"/>
      <c r="Q130" s="169"/>
    </row>
    <row r="131" spans="1:17" s="162" customFormat="1" ht="15.6">
      <c r="A131" s="193" t="s">
        <v>283</v>
      </c>
      <c r="B131" s="194">
        <v>1</v>
      </c>
      <c r="C131" s="194">
        <v>0</v>
      </c>
      <c r="D131" s="195">
        <v>9</v>
      </c>
      <c r="E131" s="194">
        <v>21</v>
      </c>
      <c r="F131" s="194">
        <v>12</v>
      </c>
      <c r="G131" s="194">
        <v>11</v>
      </c>
      <c r="H131" s="194">
        <v>2</v>
      </c>
      <c r="I131" s="194">
        <v>3</v>
      </c>
      <c r="J131" s="197" t="s">
        <v>125</v>
      </c>
      <c r="K131" s="197" t="s">
        <v>125</v>
      </c>
      <c r="L131" s="197" t="s">
        <v>125</v>
      </c>
      <c r="M131" s="196">
        <f>9*G131/D131</f>
        <v>11</v>
      </c>
      <c r="N131" s="194">
        <v>0</v>
      </c>
      <c r="O131" s="168"/>
      <c r="P131" s="168"/>
      <c r="Q131" s="169"/>
    </row>
    <row r="132" spans="1:17" s="162" customFormat="1" ht="15.6">
      <c r="A132" s="193" t="s">
        <v>307</v>
      </c>
      <c r="B132" s="194">
        <v>9</v>
      </c>
      <c r="C132" s="194">
        <v>11</v>
      </c>
      <c r="D132" s="195">
        <v>143</v>
      </c>
      <c r="E132" s="194">
        <v>132</v>
      </c>
      <c r="F132" s="194">
        <v>80</v>
      </c>
      <c r="G132" s="194">
        <v>65</v>
      </c>
      <c r="H132" s="194">
        <v>148</v>
      </c>
      <c r="I132" s="194">
        <v>79</v>
      </c>
      <c r="J132" s="197">
        <v>14</v>
      </c>
      <c r="K132" s="197">
        <v>1</v>
      </c>
      <c r="L132" s="197">
        <v>22</v>
      </c>
      <c r="M132" s="196">
        <f>9*G132/D132</f>
        <v>4.0909090909090908</v>
      </c>
      <c r="N132" s="194">
        <v>0</v>
      </c>
      <c r="O132" s="168"/>
      <c r="P132" s="168"/>
      <c r="Q132" s="169"/>
    </row>
    <row r="133" spans="1:17" s="162" customFormat="1" ht="15.6">
      <c r="A133" s="193" t="s">
        <v>768</v>
      </c>
      <c r="B133" s="194">
        <v>1</v>
      </c>
      <c r="C133" s="194">
        <v>1</v>
      </c>
      <c r="D133" s="195">
        <v>12</v>
      </c>
      <c r="E133" s="194">
        <v>7</v>
      </c>
      <c r="F133" s="194">
        <v>13</v>
      </c>
      <c r="G133" s="194">
        <v>10</v>
      </c>
      <c r="H133" s="194">
        <v>18</v>
      </c>
      <c r="I133" s="194">
        <v>18</v>
      </c>
      <c r="J133" s="194">
        <v>2</v>
      </c>
      <c r="K133" s="194">
        <v>0</v>
      </c>
      <c r="L133" s="194">
        <v>3</v>
      </c>
      <c r="M133" s="196">
        <f>9*G133/D133</f>
        <v>7.5</v>
      </c>
      <c r="N133" s="194">
        <v>0</v>
      </c>
      <c r="O133" s="168"/>
      <c r="P133" s="168"/>
      <c r="Q133" s="169"/>
    </row>
    <row r="134" spans="1:17" s="162" customFormat="1" ht="15.6">
      <c r="A134" s="193" t="s">
        <v>953</v>
      </c>
      <c r="B134" s="194">
        <v>11</v>
      </c>
      <c r="C134" s="194">
        <v>2</v>
      </c>
      <c r="D134" s="195">
        <v>134.66999999999999</v>
      </c>
      <c r="E134" s="194">
        <v>124</v>
      </c>
      <c r="F134" s="197">
        <v>54</v>
      </c>
      <c r="G134" s="197">
        <v>41</v>
      </c>
      <c r="H134" s="197">
        <v>129</v>
      </c>
      <c r="I134" s="197">
        <v>31</v>
      </c>
      <c r="J134" s="194">
        <v>3</v>
      </c>
      <c r="K134" s="194">
        <v>0</v>
      </c>
      <c r="L134" s="194">
        <v>4</v>
      </c>
      <c r="M134" s="196">
        <f>9*G134/D134</f>
        <v>2.7400311873468479</v>
      </c>
      <c r="N134" s="197">
        <v>1</v>
      </c>
      <c r="O134" s="168"/>
      <c r="P134" s="168"/>
      <c r="Q134" s="169"/>
    </row>
    <row r="135" spans="1:17" s="162" customFormat="1" ht="15.6">
      <c r="A135" s="193" t="s">
        <v>254</v>
      </c>
      <c r="B135" s="194">
        <v>1</v>
      </c>
      <c r="C135" s="194">
        <v>0</v>
      </c>
      <c r="D135" s="195">
        <v>7</v>
      </c>
      <c r="E135" s="194">
        <v>10</v>
      </c>
      <c r="F135" s="194">
        <v>9</v>
      </c>
      <c r="G135" s="194">
        <v>8</v>
      </c>
      <c r="H135" s="194">
        <v>3</v>
      </c>
      <c r="I135" s="194">
        <v>8</v>
      </c>
      <c r="J135" s="197" t="s">
        <v>125</v>
      </c>
      <c r="K135" s="197" t="s">
        <v>125</v>
      </c>
      <c r="L135" s="197" t="s">
        <v>125</v>
      </c>
      <c r="M135" s="196">
        <f>9*G135/D135</f>
        <v>10.285714285714286</v>
      </c>
      <c r="N135" s="194">
        <v>0</v>
      </c>
      <c r="O135" s="168"/>
      <c r="P135" s="168"/>
      <c r="Q135" s="169"/>
    </row>
    <row r="136" spans="1:17" s="162" customFormat="1" ht="15.6">
      <c r="A136" s="193" t="s">
        <v>371</v>
      </c>
      <c r="B136" s="194">
        <v>0</v>
      </c>
      <c r="C136" s="194">
        <v>1</v>
      </c>
      <c r="D136" s="195">
        <v>5</v>
      </c>
      <c r="E136" s="194">
        <v>10</v>
      </c>
      <c r="F136" s="194">
        <v>8</v>
      </c>
      <c r="G136" s="194">
        <v>5</v>
      </c>
      <c r="H136" s="194">
        <v>4</v>
      </c>
      <c r="I136" s="194">
        <v>2</v>
      </c>
      <c r="J136" s="197">
        <v>1</v>
      </c>
      <c r="K136" s="197">
        <v>0</v>
      </c>
      <c r="L136" s="197">
        <v>0</v>
      </c>
      <c r="M136" s="196">
        <f>9*G136/D136</f>
        <v>9</v>
      </c>
      <c r="N136" s="194">
        <v>0</v>
      </c>
      <c r="O136" s="168"/>
      <c r="P136" s="168"/>
      <c r="Q136" s="169"/>
    </row>
    <row r="137" spans="1:17" s="162" customFormat="1" ht="15.6">
      <c r="A137" s="193" t="s">
        <v>501</v>
      </c>
      <c r="B137" s="194">
        <v>7</v>
      </c>
      <c r="C137" s="194">
        <v>2</v>
      </c>
      <c r="D137" s="195">
        <v>79.33</v>
      </c>
      <c r="E137" s="194">
        <v>72</v>
      </c>
      <c r="F137" s="197">
        <v>34</v>
      </c>
      <c r="G137" s="197">
        <v>23</v>
      </c>
      <c r="H137" s="197">
        <v>71</v>
      </c>
      <c r="I137" s="197">
        <v>32</v>
      </c>
      <c r="J137" s="194">
        <v>4</v>
      </c>
      <c r="K137" s="194">
        <v>0</v>
      </c>
      <c r="L137" s="194">
        <v>0</v>
      </c>
      <c r="M137" s="196">
        <f>9*G137/D137</f>
        <v>2.6093533341737047</v>
      </c>
      <c r="N137" s="197">
        <v>0</v>
      </c>
      <c r="O137" s="168"/>
      <c r="P137" s="168"/>
      <c r="Q137" s="169"/>
    </row>
    <row r="138" spans="1:17" s="162" customFormat="1" ht="15.6">
      <c r="A138" s="193" t="s">
        <v>559</v>
      </c>
      <c r="B138" s="194">
        <v>2</v>
      </c>
      <c r="C138" s="194">
        <v>2</v>
      </c>
      <c r="D138" s="195">
        <v>30.67</v>
      </c>
      <c r="E138" s="194">
        <v>38</v>
      </c>
      <c r="F138" s="197">
        <v>15</v>
      </c>
      <c r="G138" s="197">
        <v>13</v>
      </c>
      <c r="H138" s="197">
        <v>34</v>
      </c>
      <c r="I138" s="197">
        <v>5</v>
      </c>
      <c r="J138" s="194">
        <v>4</v>
      </c>
      <c r="K138" s="194">
        <v>0</v>
      </c>
      <c r="L138" s="194">
        <v>1</v>
      </c>
      <c r="M138" s="196">
        <f>9*G138/D138</f>
        <v>3.8148027388327352</v>
      </c>
      <c r="N138" s="197">
        <v>1</v>
      </c>
      <c r="O138" s="168"/>
      <c r="P138" s="168"/>
      <c r="Q138" s="169"/>
    </row>
    <row r="139" spans="1:17" s="162" customFormat="1" ht="15.6">
      <c r="A139" s="193" t="s">
        <v>227</v>
      </c>
      <c r="B139" s="194">
        <v>0</v>
      </c>
      <c r="C139" s="194">
        <v>0</v>
      </c>
      <c r="D139" s="195">
        <v>20</v>
      </c>
      <c r="E139" s="194">
        <v>17</v>
      </c>
      <c r="F139" s="197">
        <v>15</v>
      </c>
      <c r="G139" s="197">
        <v>11</v>
      </c>
      <c r="H139" s="197">
        <v>14</v>
      </c>
      <c r="I139" s="197">
        <v>2</v>
      </c>
      <c r="J139" s="194">
        <v>3</v>
      </c>
      <c r="K139" s="194">
        <v>0</v>
      </c>
      <c r="L139" s="194">
        <v>0</v>
      </c>
      <c r="M139" s="196">
        <f>9*G139/D139</f>
        <v>4.95</v>
      </c>
      <c r="N139" s="194">
        <v>0</v>
      </c>
      <c r="O139" s="168"/>
      <c r="P139" s="168"/>
      <c r="Q139" s="169"/>
    </row>
    <row r="140" spans="1:17" s="162" customFormat="1" ht="15.6">
      <c r="A140" s="193" t="s">
        <v>499</v>
      </c>
      <c r="B140" s="194">
        <v>18</v>
      </c>
      <c r="C140" s="194">
        <v>8</v>
      </c>
      <c r="D140" s="195">
        <v>178.33</v>
      </c>
      <c r="E140" s="194">
        <v>183</v>
      </c>
      <c r="F140" s="197">
        <v>82</v>
      </c>
      <c r="G140" s="197">
        <v>53</v>
      </c>
      <c r="H140" s="197">
        <v>184</v>
      </c>
      <c r="I140" s="197">
        <v>61</v>
      </c>
      <c r="J140" s="194">
        <v>16</v>
      </c>
      <c r="K140" s="194">
        <v>0</v>
      </c>
      <c r="L140" s="194">
        <v>10</v>
      </c>
      <c r="M140" s="196">
        <f>9*G140/D140</f>
        <v>2.6748163517075083</v>
      </c>
      <c r="N140" s="197">
        <v>4</v>
      </c>
      <c r="O140" s="168"/>
      <c r="P140" s="168"/>
      <c r="Q140" s="169"/>
    </row>
    <row r="141" spans="1:17" s="162" customFormat="1" ht="15.6">
      <c r="A141" s="193" t="s">
        <v>764</v>
      </c>
      <c r="B141" s="194">
        <v>0</v>
      </c>
      <c r="C141" s="194">
        <v>1</v>
      </c>
      <c r="D141" s="195">
        <v>11.67</v>
      </c>
      <c r="E141" s="194">
        <v>13</v>
      </c>
      <c r="F141" s="197">
        <v>12</v>
      </c>
      <c r="G141" s="197">
        <v>4</v>
      </c>
      <c r="H141" s="197">
        <v>17</v>
      </c>
      <c r="I141" s="197">
        <v>13</v>
      </c>
      <c r="J141" s="194">
        <v>2</v>
      </c>
      <c r="K141" s="194">
        <v>0</v>
      </c>
      <c r="L141" s="194">
        <v>2</v>
      </c>
      <c r="M141" s="196">
        <f>9*G141/D141</f>
        <v>3.0848329048843186</v>
      </c>
      <c r="N141" s="197">
        <v>0</v>
      </c>
      <c r="O141" s="168"/>
      <c r="P141" s="168"/>
      <c r="Q141" s="169"/>
    </row>
    <row r="142" spans="1:17" s="162" customFormat="1" ht="15.6">
      <c r="A142" s="193" t="s">
        <v>234</v>
      </c>
      <c r="B142" s="194">
        <v>0</v>
      </c>
      <c r="C142" s="194">
        <v>1</v>
      </c>
      <c r="D142" s="195">
        <v>2</v>
      </c>
      <c r="E142" s="194">
        <v>3</v>
      </c>
      <c r="F142" s="194">
        <v>4</v>
      </c>
      <c r="G142" s="194">
        <v>3</v>
      </c>
      <c r="H142" s="194">
        <v>0</v>
      </c>
      <c r="I142" s="194">
        <v>1</v>
      </c>
      <c r="J142" s="197" t="s">
        <v>125</v>
      </c>
      <c r="K142" s="197" t="s">
        <v>125</v>
      </c>
      <c r="L142" s="197" t="s">
        <v>125</v>
      </c>
      <c r="M142" s="196">
        <f>9*G142/D142</f>
        <v>13.5</v>
      </c>
      <c r="N142" s="197">
        <v>0</v>
      </c>
      <c r="O142" s="168"/>
      <c r="P142" s="168"/>
      <c r="Q142" s="169"/>
    </row>
    <row r="143" spans="1:17" s="162" customFormat="1" ht="15.6">
      <c r="A143" s="193" t="s">
        <v>270</v>
      </c>
      <c r="B143" s="194">
        <v>3</v>
      </c>
      <c r="C143" s="194">
        <v>0</v>
      </c>
      <c r="D143" s="195">
        <v>28.3</v>
      </c>
      <c r="E143" s="194">
        <v>36</v>
      </c>
      <c r="F143" s="194">
        <v>28</v>
      </c>
      <c r="G143" s="194">
        <v>19</v>
      </c>
      <c r="H143" s="194">
        <v>23</v>
      </c>
      <c r="I143" s="194">
        <v>29</v>
      </c>
      <c r="J143" s="197">
        <v>5</v>
      </c>
      <c r="K143" s="197">
        <v>1</v>
      </c>
      <c r="L143" s="197">
        <v>7</v>
      </c>
      <c r="M143" s="196">
        <f>9*G143/D143</f>
        <v>6.0424028268551231</v>
      </c>
      <c r="N143" s="194">
        <v>0</v>
      </c>
      <c r="O143" s="168"/>
      <c r="P143" s="168"/>
      <c r="Q143" s="169"/>
    </row>
    <row r="144" spans="1:17" s="162" customFormat="1" ht="15.6">
      <c r="A144" s="193" t="s">
        <v>1013</v>
      </c>
      <c r="B144" s="194">
        <v>3</v>
      </c>
      <c r="C144" s="194">
        <v>3</v>
      </c>
      <c r="D144" s="195">
        <v>38</v>
      </c>
      <c r="E144" s="194">
        <v>44</v>
      </c>
      <c r="F144" s="194">
        <v>27</v>
      </c>
      <c r="G144" s="194">
        <v>23</v>
      </c>
      <c r="H144" s="194">
        <v>27</v>
      </c>
      <c r="I144" s="194">
        <v>14</v>
      </c>
      <c r="J144" s="197">
        <v>3</v>
      </c>
      <c r="K144" s="197">
        <v>0</v>
      </c>
      <c r="L144" s="197">
        <v>2</v>
      </c>
      <c r="M144" s="196">
        <f>9*G144/D144</f>
        <v>5.4473684210526319</v>
      </c>
      <c r="N144" s="197">
        <v>0</v>
      </c>
      <c r="O144" s="168"/>
      <c r="P144" s="168"/>
      <c r="Q144" s="169"/>
    </row>
    <row r="145" spans="1:17" s="162" customFormat="1" ht="15.6">
      <c r="A145" s="193" t="s">
        <v>774</v>
      </c>
      <c r="B145" s="194">
        <v>0</v>
      </c>
      <c r="C145" s="194">
        <v>0</v>
      </c>
      <c r="D145" s="195">
        <v>1</v>
      </c>
      <c r="E145" s="194">
        <v>2</v>
      </c>
      <c r="F145" s="194">
        <v>2</v>
      </c>
      <c r="G145" s="194">
        <v>2</v>
      </c>
      <c r="H145" s="194">
        <v>0</v>
      </c>
      <c r="I145" s="194">
        <v>2</v>
      </c>
      <c r="J145" s="197">
        <v>0</v>
      </c>
      <c r="K145" s="197">
        <v>0</v>
      </c>
      <c r="L145" s="197">
        <v>1</v>
      </c>
      <c r="M145" s="196">
        <f>9*G145/D145</f>
        <v>18</v>
      </c>
      <c r="N145" s="197">
        <v>0</v>
      </c>
      <c r="O145" s="168"/>
      <c r="P145" s="168"/>
      <c r="Q145" s="169"/>
    </row>
    <row r="146" spans="1:17" s="162" customFormat="1" ht="15.6">
      <c r="A146" s="193" t="s">
        <v>366</v>
      </c>
      <c r="B146" s="194">
        <v>1</v>
      </c>
      <c r="C146" s="194">
        <v>0</v>
      </c>
      <c r="D146" s="195">
        <v>5</v>
      </c>
      <c r="E146" s="194">
        <v>2</v>
      </c>
      <c r="F146" s="194">
        <v>1</v>
      </c>
      <c r="G146" s="194">
        <v>0</v>
      </c>
      <c r="H146" s="194">
        <v>7</v>
      </c>
      <c r="I146" s="194">
        <v>1</v>
      </c>
      <c r="J146" s="194">
        <v>1</v>
      </c>
      <c r="K146" s="194">
        <v>0</v>
      </c>
      <c r="L146" s="194">
        <v>0</v>
      </c>
      <c r="M146" s="196">
        <f>9*G146/D146</f>
        <v>0</v>
      </c>
      <c r="N146" s="194">
        <v>0</v>
      </c>
      <c r="O146" s="168"/>
      <c r="P146" s="168"/>
      <c r="Q146" s="169"/>
    </row>
    <row r="147" spans="1:17" s="162" customFormat="1" ht="15.6">
      <c r="A147" s="193" t="s">
        <v>636</v>
      </c>
      <c r="B147" s="194">
        <v>0</v>
      </c>
      <c r="C147" s="194">
        <v>0</v>
      </c>
      <c r="D147" s="195">
        <v>3</v>
      </c>
      <c r="E147" s="194">
        <v>3</v>
      </c>
      <c r="F147" s="197">
        <v>2</v>
      </c>
      <c r="G147" s="197">
        <v>2</v>
      </c>
      <c r="H147" s="197">
        <v>3</v>
      </c>
      <c r="I147" s="197">
        <v>2</v>
      </c>
      <c r="J147" s="194">
        <v>0</v>
      </c>
      <c r="K147" s="194">
        <v>0</v>
      </c>
      <c r="L147" s="194">
        <v>0</v>
      </c>
      <c r="M147" s="196">
        <f>9*G147/D147</f>
        <v>6</v>
      </c>
      <c r="N147" s="197">
        <v>0</v>
      </c>
      <c r="O147" s="168"/>
      <c r="P147" s="168"/>
      <c r="Q147" s="169"/>
    </row>
    <row r="148" spans="1:17" s="162" customFormat="1" ht="15.6">
      <c r="A148" s="193" t="s">
        <v>331</v>
      </c>
      <c r="B148" s="194">
        <v>10</v>
      </c>
      <c r="C148" s="194">
        <v>4</v>
      </c>
      <c r="D148" s="195">
        <v>101.67</v>
      </c>
      <c r="E148" s="194">
        <v>88</v>
      </c>
      <c r="F148" s="194">
        <v>54</v>
      </c>
      <c r="G148" s="194">
        <v>43</v>
      </c>
      <c r="H148" s="194">
        <v>111</v>
      </c>
      <c r="I148" s="194">
        <v>59</v>
      </c>
      <c r="J148" s="194">
        <v>7</v>
      </c>
      <c r="K148" s="194">
        <v>0</v>
      </c>
      <c r="L148" s="194">
        <v>10</v>
      </c>
      <c r="M148" s="196">
        <f>9*G148/D148</f>
        <v>3.8064325759811153</v>
      </c>
      <c r="N148" s="194">
        <v>0</v>
      </c>
      <c r="O148" s="168"/>
      <c r="P148" s="168"/>
      <c r="Q148" s="169"/>
    </row>
    <row r="149" spans="1:17" s="162" customFormat="1" ht="15.6">
      <c r="A149" s="193" t="s">
        <v>1071</v>
      </c>
      <c r="B149" s="194">
        <v>0</v>
      </c>
      <c r="C149" s="194">
        <v>2</v>
      </c>
      <c r="D149" s="195">
        <v>12.33</v>
      </c>
      <c r="E149" s="194">
        <v>15</v>
      </c>
      <c r="F149" s="197">
        <v>15</v>
      </c>
      <c r="G149" s="197">
        <v>11</v>
      </c>
      <c r="H149" s="197">
        <v>8</v>
      </c>
      <c r="I149" s="197">
        <v>14</v>
      </c>
      <c r="J149" s="194">
        <v>2</v>
      </c>
      <c r="K149" s="194">
        <v>0</v>
      </c>
      <c r="L149" s="194">
        <v>6</v>
      </c>
      <c r="M149" s="196">
        <f>9*G149/D149</f>
        <v>8.0291970802919703</v>
      </c>
      <c r="N149" s="197">
        <v>0</v>
      </c>
      <c r="O149" s="168"/>
      <c r="P149" s="168"/>
      <c r="Q149" s="169"/>
    </row>
    <row r="150" spans="1:17" s="162" customFormat="1" ht="15.6">
      <c r="A150" s="193" t="s">
        <v>560</v>
      </c>
      <c r="B150" s="194">
        <v>1</v>
      </c>
      <c r="C150" s="194">
        <v>1</v>
      </c>
      <c r="D150" s="195">
        <v>9</v>
      </c>
      <c r="E150" s="194">
        <v>8</v>
      </c>
      <c r="F150" s="197">
        <v>7</v>
      </c>
      <c r="G150" s="197">
        <v>3</v>
      </c>
      <c r="H150" s="197">
        <v>9</v>
      </c>
      <c r="I150" s="197">
        <v>8</v>
      </c>
      <c r="J150" s="194">
        <v>1</v>
      </c>
      <c r="K150" s="194">
        <v>0</v>
      </c>
      <c r="L150" s="194">
        <v>0</v>
      </c>
      <c r="M150" s="196">
        <f>9*G150/D150</f>
        <v>3</v>
      </c>
      <c r="N150" s="197">
        <v>0</v>
      </c>
      <c r="O150" s="168"/>
      <c r="P150" s="168"/>
      <c r="Q150" s="169"/>
    </row>
    <row r="151" spans="1:17" s="162" customFormat="1" ht="15.6">
      <c r="A151" s="193" t="s">
        <v>386</v>
      </c>
      <c r="B151" s="194">
        <v>2</v>
      </c>
      <c r="C151" s="194">
        <v>1</v>
      </c>
      <c r="D151" s="195">
        <v>17</v>
      </c>
      <c r="E151" s="194">
        <v>11</v>
      </c>
      <c r="F151" s="197">
        <v>9</v>
      </c>
      <c r="G151" s="197">
        <v>7</v>
      </c>
      <c r="H151" s="197">
        <v>13</v>
      </c>
      <c r="I151" s="197">
        <v>10</v>
      </c>
      <c r="J151" s="194">
        <v>0</v>
      </c>
      <c r="K151" s="194">
        <v>0</v>
      </c>
      <c r="L151" s="194">
        <v>0</v>
      </c>
      <c r="M151" s="196">
        <f>9*G151/D151</f>
        <v>3.7058823529411766</v>
      </c>
      <c r="N151" s="197">
        <v>1</v>
      </c>
      <c r="O151" s="168"/>
      <c r="P151" s="168"/>
      <c r="Q151" s="169"/>
    </row>
    <row r="152" spans="1:17" s="162" customFormat="1" ht="15.6">
      <c r="A152" s="193" t="s">
        <v>762</v>
      </c>
      <c r="B152" s="194">
        <v>2</v>
      </c>
      <c r="C152" s="194">
        <v>2</v>
      </c>
      <c r="D152" s="195">
        <v>62.33</v>
      </c>
      <c r="E152" s="194">
        <v>54</v>
      </c>
      <c r="F152" s="194">
        <v>39</v>
      </c>
      <c r="G152" s="194">
        <v>33</v>
      </c>
      <c r="H152" s="194">
        <v>78</v>
      </c>
      <c r="I152" s="194">
        <v>37</v>
      </c>
      <c r="J152" s="197">
        <v>10</v>
      </c>
      <c r="K152" s="197">
        <v>1</v>
      </c>
      <c r="L152" s="197">
        <v>13</v>
      </c>
      <c r="M152" s="196">
        <f>9*G152/D152</f>
        <v>4.7649606930851922</v>
      </c>
      <c r="N152" s="197">
        <v>0</v>
      </c>
      <c r="O152" s="168"/>
      <c r="P152" s="168"/>
      <c r="Q152" s="169"/>
    </row>
    <row r="153" spans="1:17" s="162" customFormat="1" ht="15.6">
      <c r="A153" s="193" t="s">
        <v>359</v>
      </c>
      <c r="B153" s="194">
        <v>14</v>
      </c>
      <c r="C153" s="194">
        <v>5</v>
      </c>
      <c r="D153" s="195">
        <v>147</v>
      </c>
      <c r="E153" s="194">
        <v>157</v>
      </c>
      <c r="F153" s="194">
        <v>85</v>
      </c>
      <c r="G153" s="194">
        <v>63</v>
      </c>
      <c r="H153" s="194">
        <v>137</v>
      </c>
      <c r="I153" s="194">
        <v>51</v>
      </c>
      <c r="J153" s="197" t="s">
        <v>125</v>
      </c>
      <c r="K153" s="197" t="s">
        <v>125</v>
      </c>
      <c r="L153" s="197" t="s">
        <v>125</v>
      </c>
      <c r="M153" s="196">
        <f>9*G153/D153</f>
        <v>3.8571428571428572</v>
      </c>
      <c r="N153" s="194">
        <v>0</v>
      </c>
      <c r="O153" s="168"/>
      <c r="P153" s="168"/>
      <c r="Q153" s="169"/>
    </row>
    <row r="154" spans="1:17" s="162" customFormat="1" ht="15.6">
      <c r="A154" s="193" t="s">
        <v>341</v>
      </c>
      <c r="B154" s="194">
        <v>3</v>
      </c>
      <c r="C154" s="194">
        <v>1</v>
      </c>
      <c r="D154" s="195">
        <v>35.67</v>
      </c>
      <c r="E154" s="194">
        <v>43</v>
      </c>
      <c r="F154" s="194">
        <v>21</v>
      </c>
      <c r="G154" s="194">
        <v>16</v>
      </c>
      <c r="H154" s="194">
        <v>34</v>
      </c>
      <c r="I154" s="194">
        <v>18</v>
      </c>
      <c r="J154" s="197" t="s">
        <v>125</v>
      </c>
      <c r="K154" s="197" t="s">
        <v>125</v>
      </c>
      <c r="L154" s="197" t="s">
        <v>125</v>
      </c>
      <c r="M154" s="196">
        <f>9*G154/D154</f>
        <v>4.0370058873002526</v>
      </c>
      <c r="N154" s="194">
        <v>0</v>
      </c>
      <c r="O154" s="168"/>
      <c r="P154" s="168"/>
      <c r="Q154" s="169"/>
    </row>
    <row r="155" spans="1:17" s="162" customFormat="1" ht="15.6">
      <c r="A155" s="193" t="s">
        <v>495</v>
      </c>
      <c r="B155" s="194">
        <v>4</v>
      </c>
      <c r="C155" s="194">
        <v>2</v>
      </c>
      <c r="D155" s="195">
        <v>50.33</v>
      </c>
      <c r="E155" s="194">
        <v>36</v>
      </c>
      <c r="F155" s="197">
        <v>30</v>
      </c>
      <c r="G155" s="197">
        <v>20</v>
      </c>
      <c r="H155" s="197">
        <v>49</v>
      </c>
      <c r="I155" s="197">
        <v>23</v>
      </c>
      <c r="J155" s="194">
        <v>7</v>
      </c>
      <c r="K155" s="194">
        <v>0</v>
      </c>
      <c r="L155" s="194">
        <v>3</v>
      </c>
      <c r="M155" s="196">
        <f>9*G155/D155</f>
        <v>3.5763957878005166</v>
      </c>
      <c r="N155" s="197">
        <v>3</v>
      </c>
      <c r="O155" s="168"/>
      <c r="P155" s="168"/>
      <c r="Q155" s="169"/>
    </row>
    <row r="156" spans="1:17" s="162" customFormat="1" ht="15.6">
      <c r="A156" s="193" t="s">
        <v>1066</v>
      </c>
      <c r="B156" s="194">
        <v>0</v>
      </c>
      <c r="C156" s="194">
        <v>1</v>
      </c>
      <c r="D156" s="195">
        <v>9.67</v>
      </c>
      <c r="E156" s="194">
        <v>11</v>
      </c>
      <c r="F156" s="197">
        <v>12</v>
      </c>
      <c r="G156" s="197">
        <v>7</v>
      </c>
      <c r="H156" s="197">
        <v>12</v>
      </c>
      <c r="I156" s="197">
        <v>8</v>
      </c>
      <c r="J156" s="194">
        <v>3</v>
      </c>
      <c r="K156" s="194">
        <v>0</v>
      </c>
      <c r="L156" s="194">
        <v>0</v>
      </c>
      <c r="M156" s="196">
        <f>9*G156/D156</f>
        <v>6.5149948293691828</v>
      </c>
      <c r="N156" s="197">
        <v>0</v>
      </c>
      <c r="O156" s="168"/>
      <c r="P156" s="168"/>
      <c r="Q156" s="169"/>
    </row>
    <row r="157" spans="1:17" s="162" customFormat="1" ht="15.6">
      <c r="A157" s="193" t="s">
        <v>377</v>
      </c>
      <c r="B157" s="194">
        <v>3</v>
      </c>
      <c r="C157" s="194">
        <v>6</v>
      </c>
      <c r="D157" s="195">
        <v>85.67</v>
      </c>
      <c r="E157" s="194">
        <v>62</v>
      </c>
      <c r="F157" s="194">
        <v>34</v>
      </c>
      <c r="G157" s="194">
        <v>23</v>
      </c>
      <c r="H157" s="194">
        <v>111</v>
      </c>
      <c r="I157" s="194">
        <v>28</v>
      </c>
      <c r="J157" s="194">
        <v>9</v>
      </c>
      <c r="K157" s="194">
        <v>0</v>
      </c>
      <c r="L157" s="194">
        <v>0</v>
      </c>
      <c r="M157" s="196">
        <f>9*G157/D157</f>
        <v>2.4162483950040854</v>
      </c>
      <c r="N157" s="194">
        <v>5</v>
      </c>
      <c r="O157" s="168"/>
      <c r="P157" s="168"/>
      <c r="Q157" s="169"/>
    </row>
    <row r="158" spans="1:17" s="162" customFormat="1" ht="15.6">
      <c r="A158" s="193" t="s">
        <v>1021</v>
      </c>
      <c r="B158" s="194">
        <v>1</v>
      </c>
      <c r="C158" s="194">
        <v>1</v>
      </c>
      <c r="D158" s="195">
        <v>21.33</v>
      </c>
      <c r="E158" s="194">
        <v>25</v>
      </c>
      <c r="F158" s="194">
        <v>10</v>
      </c>
      <c r="G158" s="194">
        <v>6</v>
      </c>
      <c r="H158" s="194">
        <v>11</v>
      </c>
      <c r="I158" s="194">
        <v>4</v>
      </c>
      <c r="J158" s="197">
        <v>2</v>
      </c>
      <c r="K158" s="197">
        <v>0</v>
      </c>
      <c r="L158" s="197">
        <v>1</v>
      </c>
      <c r="M158" s="196">
        <f>9*G158/D158</f>
        <v>2.5316455696202533</v>
      </c>
      <c r="N158" s="197">
        <v>1</v>
      </c>
      <c r="O158" s="168"/>
      <c r="P158" s="168"/>
      <c r="Q158" s="169"/>
    </row>
    <row r="159" spans="1:17" s="162" customFormat="1" ht="15.6">
      <c r="A159" s="193" t="s">
        <v>290</v>
      </c>
      <c r="B159" s="194">
        <v>3</v>
      </c>
      <c r="C159" s="194">
        <v>2</v>
      </c>
      <c r="D159" s="195">
        <v>17</v>
      </c>
      <c r="E159" s="194">
        <v>16</v>
      </c>
      <c r="F159" s="194">
        <v>8</v>
      </c>
      <c r="G159" s="194">
        <v>8</v>
      </c>
      <c r="H159" s="194">
        <v>17</v>
      </c>
      <c r="I159" s="194">
        <v>10</v>
      </c>
      <c r="J159" s="197" t="s">
        <v>125</v>
      </c>
      <c r="K159" s="197" t="s">
        <v>125</v>
      </c>
      <c r="L159" s="197" t="s">
        <v>125</v>
      </c>
      <c r="M159" s="196">
        <f>9*G159/D159</f>
        <v>4.2352941176470589</v>
      </c>
      <c r="N159" s="194">
        <v>1</v>
      </c>
      <c r="O159" s="168"/>
      <c r="P159" s="168"/>
      <c r="Q159" s="169"/>
    </row>
    <row r="160" spans="1:17" s="162" customFormat="1" ht="15.6">
      <c r="A160" s="193" t="s">
        <v>394</v>
      </c>
      <c r="B160" s="194">
        <v>0</v>
      </c>
      <c r="C160" s="194">
        <v>0</v>
      </c>
      <c r="D160" s="195">
        <v>3.33</v>
      </c>
      <c r="E160" s="194">
        <v>8</v>
      </c>
      <c r="F160" s="197">
        <v>3</v>
      </c>
      <c r="G160" s="197">
        <v>3</v>
      </c>
      <c r="H160" s="197">
        <v>2</v>
      </c>
      <c r="I160" s="197">
        <v>2</v>
      </c>
      <c r="J160" s="194">
        <v>0</v>
      </c>
      <c r="K160" s="194">
        <v>0</v>
      </c>
      <c r="L160" s="194">
        <v>1</v>
      </c>
      <c r="M160" s="196">
        <f>9*G160/D160</f>
        <v>8.1081081081081088</v>
      </c>
      <c r="N160" s="197">
        <v>0</v>
      </c>
      <c r="O160" s="168"/>
      <c r="P160" s="168"/>
      <c r="Q160" s="169"/>
    </row>
    <row r="161" spans="1:17" s="162" customFormat="1" ht="15.6">
      <c r="A161" s="193" t="s">
        <v>220</v>
      </c>
      <c r="B161" s="194">
        <v>0</v>
      </c>
      <c r="C161" s="194">
        <v>0</v>
      </c>
      <c r="D161" s="195">
        <v>6.67</v>
      </c>
      <c r="E161" s="194">
        <v>4</v>
      </c>
      <c r="F161" s="197">
        <v>7</v>
      </c>
      <c r="G161" s="197">
        <v>7</v>
      </c>
      <c r="H161" s="197">
        <v>5</v>
      </c>
      <c r="I161" s="197">
        <v>13</v>
      </c>
      <c r="J161" s="194">
        <v>4</v>
      </c>
      <c r="K161" s="194">
        <v>0</v>
      </c>
      <c r="L161" s="194">
        <v>4</v>
      </c>
      <c r="M161" s="196">
        <f>9*G161/D161</f>
        <v>9.4452773613193397</v>
      </c>
      <c r="N161" s="194">
        <v>0</v>
      </c>
      <c r="O161" s="168"/>
      <c r="P161" s="168"/>
      <c r="Q161" s="169"/>
    </row>
    <row r="162" spans="1:17" s="162" customFormat="1" ht="15.6">
      <c r="A162" s="193" t="s">
        <v>255</v>
      </c>
      <c r="B162" s="194">
        <v>7</v>
      </c>
      <c r="C162" s="194">
        <v>4</v>
      </c>
      <c r="D162" s="195">
        <v>90</v>
      </c>
      <c r="E162" s="194">
        <v>72</v>
      </c>
      <c r="F162" s="194">
        <v>50</v>
      </c>
      <c r="G162" s="194">
        <v>32</v>
      </c>
      <c r="H162" s="194">
        <v>139</v>
      </c>
      <c r="I162" s="194">
        <v>49</v>
      </c>
      <c r="J162" s="197" t="s">
        <v>125</v>
      </c>
      <c r="K162" s="197" t="s">
        <v>125</v>
      </c>
      <c r="L162" s="197" t="s">
        <v>125</v>
      </c>
      <c r="M162" s="196">
        <f>9*G162/D162</f>
        <v>3.2</v>
      </c>
      <c r="N162" s="194">
        <v>0</v>
      </c>
      <c r="O162" s="168"/>
      <c r="P162" s="168"/>
      <c r="Q162" s="169"/>
    </row>
    <row r="163" spans="1:17" s="162" customFormat="1" ht="15.6">
      <c r="A163" s="193" t="s">
        <v>226</v>
      </c>
      <c r="B163" s="194">
        <v>0</v>
      </c>
      <c r="C163" s="194">
        <v>2</v>
      </c>
      <c r="D163" s="195">
        <v>17</v>
      </c>
      <c r="E163" s="194">
        <v>17</v>
      </c>
      <c r="F163" s="197">
        <v>11</v>
      </c>
      <c r="G163" s="197">
        <v>9</v>
      </c>
      <c r="H163" s="197">
        <v>14</v>
      </c>
      <c r="I163" s="197">
        <v>11</v>
      </c>
      <c r="J163" s="194">
        <v>0</v>
      </c>
      <c r="K163" s="194">
        <v>0</v>
      </c>
      <c r="L163" s="194">
        <v>1</v>
      </c>
      <c r="M163" s="196">
        <f>9*G163/D163</f>
        <v>4.7647058823529411</v>
      </c>
      <c r="N163" s="194">
        <v>0</v>
      </c>
      <c r="O163" s="168"/>
      <c r="P163" s="168"/>
      <c r="Q163" s="169"/>
    </row>
    <row r="164" spans="1:17" s="162" customFormat="1" ht="15.6">
      <c r="A164" s="193" t="s">
        <v>643</v>
      </c>
      <c r="B164" s="194">
        <v>0</v>
      </c>
      <c r="C164" s="194">
        <v>0</v>
      </c>
      <c r="D164" s="195">
        <v>4</v>
      </c>
      <c r="E164" s="194">
        <v>0</v>
      </c>
      <c r="F164" s="197">
        <v>0</v>
      </c>
      <c r="G164" s="197">
        <v>0</v>
      </c>
      <c r="H164" s="197">
        <v>7</v>
      </c>
      <c r="I164" s="197">
        <v>1</v>
      </c>
      <c r="J164" s="194">
        <v>0</v>
      </c>
      <c r="K164" s="194">
        <v>0</v>
      </c>
      <c r="L164" s="194">
        <v>0</v>
      </c>
      <c r="M164" s="196">
        <f>9*G164/D164</f>
        <v>0</v>
      </c>
      <c r="N164" s="194">
        <v>0</v>
      </c>
      <c r="O164" s="168"/>
      <c r="P164" s="168"/>
      <c r="Q164" s="169"/>
    </row>
    <row r="165" spans="1:17" s="162" customFormat="1" ht="15.6">
      <c r="A165" s="193" t="s">
        <v>223</v>
      </c>
      <c r="B165" s="194">
        <v>4</v>
      </c>
      <c r="C165" s="194">
        <v>1</v>
      </c>
      <c r="D165" s="195">
        <v>32</v>
      </c>
      <c r="E165" s="194">
        <v>25</v>
      </c>
      <c r="F165" s="197">
        <v>14</v>
      </c>
      <c r="G165" s="197">
        <v>9</v>
      </c>
      <c r="H165" s="197">
        <v>35</v>
      </c>
      <c r="I165" s="197">
        <v>17</v>
      </c>
      <c r="J165" s="194">
        <v>2</v>
      </c>
      <c r="K165" s="194">
        <v>0</v>
      </c>
      <c r="L165" s="194">
        <v>0</v>
      </c>
      <c r="M165" s="196">
        <f>9*G165/D165</f>
        <v>2.53125</v>
      </c>
      <c r="N165" s="194">
        <v>0</v>
      </c>
      <c r="O165" s="168"/>
      <c r="P165" s="168"/>
      <c r="Q165" s="169"/>
    </row>
    <row r="166" spans="1:17" s="162" customFormat="1" ht="15.6">
      <c r="A166" s="193" t="s">
        <v>338</v>
      </c>
      <c r="B166" s="194">
        <v>0</v>
      </c>
      <c r="C166" s="194">
        <v>0</v>
      </c>
      <c r="D166" s="195">
        <v>10</v>
      </c>
      <c r="E166" s="194">
        <v>6</v>
      </c>
      <c r="F166" s="194">
        <v>8</v>
      </c>
      <c r="G166" s="194">
        <v>5</v>
      </c>
      <c r="H166" s="194">
        <v>7</v>
      </c>
      <c r="I166" s="194">
        <v>15</v>
      </c>
      <c r="J166" s="197" t="s">
        <v>125</v>
      </c>
      <c r="K166" s="197" t="s">
        <v>125</v>
      </c>
      <c r="L166" s="197" t="s">
        <v>125</v>
      </c>
      <c r="M166" s="196">
        <f>9*G166/D166</f>
        <v>4.5</v>
      </c>
      <c r="N166" s="194">
        <v>0</v>
      </c>
      <c r="O166" s="168"/>
      <c r="P166" s="168"/>
      <c r="Q166" s="169"/>
    </row>
    <row r="167" spans="1:17" s="162" customFormat="1" ht="15.6">
      <c r="A167" s="193" t="s">
        <v>327</v>
      </c>
      <c r="B167" s="194">
        <v>0</v>
      </c>
      <c r="C167" s="194">
        <v>0</v>
      </c>
      <c r="D167" s="195">
        <v>2</v>
      </c>
      <c r="E167" s="194">
        <v>1</v>
      </c>
      <c r="F167" s="194">
        <v>0</v>
      </c>
      <c r="G167" s="194">
        <v>0</v>
      </c>
      <c r="H167" s="194">
        <v>2</v>
      </c>
      <c r="I167" s="194">
        <v>1</v>
      </c>
      <c r="J167" s="197">
        <v>0</v>
      </c>
      <c r="K167" s="197">
        <v>0</v>
      </c>
      <c r="L167" s="197">
        <v>0</v>
      </c>
      <c r="M167" s="196">
        <f>9*G167/D167</f>
        <v>0</v>
      </c>
      <c r="N167" s="197">
        <v>0</v>
      </c>
      <c r="O167" s="168"/>
      <c r="P167" s="168"/>
      <c r="Q167" s="169"/>
    </row>
    <row r="168" spans="1:17" s="162" customFormat="1" ht="15.6">
      <c r="A168" s="193" t="s">
        <v>530</v>
      </c>
      <c r="B168" s="194">
        <v>14</v>
      </c>
      <c r="C168" s="194">
        <v>8</v>
      </c>
      <c r="D168" s="195">
        <v>173.67</v>
      </c>
      <c r="E168" s="194">
        <v>152</v>
      </c>
      <c r="F168" s="197">
        <v>70</v>
      </c>
      <c r="G168" s="197">
        <v>58</v>
      </c>
      <c r="H168" s="197">
        <v>149</v>
      </c>
      <c r="I168" s="197">
        <v>45</v>
      </c>
      <c r="J168" s="194">
        <v>7</v>
      </c>
      <c r="K168" s="194">
        <v>0</v>
      </c>
      <c r="L168" s="194">
        <v>10</v>
      </c>
      <c r="M168" s="196">
        <f>9*G168/D168</f>
        <v>3.0057004664017968</v>
      </c>
      <c r="N168" s="197">
        <v>0</v>
      </c>
      <c r="O168" s="168"/>
      <c r="P168" s="168"/>
      <c r="Q168" s="169"/>
    </row>
    <row r="169" spans="1:17" s="162" customFormat="1" ht="15.6">
      <c r="A169" s="193" t="s">
        <v>326</v>
      </c>
      <c r="B169" s="194">
        <v>0</v>
      </c>
      <c r="C169" s="194">
        <v>0</v>
      </c>
      <c r="D169" s="195">
        <v>3</v>
      </c>
      <c r="E169" s="194">
        <v>0</v>
      </c>
      <c r="F169" s="194">
        <v>0</v>
      </c>
      <c r="G169" s="194">
        <v>0</v>
      </c>
      <c r="H169" s="194">
        <v>7</v>
      </c>
      <c r="I169" s="194">
        <v>2</v>
      </c>
      <c r="J169" s="197">
        <v>0</v>
      </c>
      <c r="K169" s="197">
        <v>0</v>
      </c>
      <c r="L169" s="197">
        <v>0</v>
      </c>
      <c r="M169" s="196">
        <f>9*G169/D169</f>
        <v>0</v>
      </c>
      <c r="N169" s="197">
        <v>0</v>
      </c>
      <c r="O169" s="168"/>
      <c r="P169" s="168"/>
      <c r="Q169" s="169"/>
    </row>
    <row r="170" spans="1:17" s="162" customFormat="1" ht="15.6">
      <c r="A170" s="193" t="s">
        <v>505</v>
      </c>
      <c r="B170" s="194">
        <v>1</v>
      </c>
      <c r="C170" s="194">
        <v>0</v>
      </c>
      <c r="D170" s="195">
        <v>5</v>
      </c>
      <c r="E170" s="194">
        <v>4</v>
      </c>
      <c r="F170" s="197">
        <v>2</v>
      </c>
      <c r="G170" s="197">
        <v>1</v>
      </c>
      <c r="H170" s="197">
        <v>3</v>
      </c>
      <c r="I170" s="197">
        <v>7</v>
      </c>
      <c r="J170" s="194">
        <v>0</v>
      </c>
      <c r="K170" s="194">
        <v>0</v>
      </c>
      <c r="L170" s="194">
        <v>0</v>
      </c>
      <c r="M170" s="196">
        <f>9*G170/D170</f>
        <v>1.8</v>
      </c>
      <c r="N170" s="197">
        <v>0</v>
      </c>
      <c r="O170" s="168"/>
      <c r="P170" s="168"/>
      <c r="Q170" s="169"/>
    </row>
    <row r="171" spans="1:17" s="162" customFormat="1" ht="15.6">
      <c r="A171" s="156"/>
      <c r="B171" s="66"/>
      <c r="C171" s="66"/>
      <c r="D171" s="170"/>
      <c r="E171" s="66"/>
      <c r="F171" s="168"/>
      <c r="G171" s="168"/>
      <c r="H171" s="168"/>
      <c r="I171" s="168"/>
      <c r="J171" s="66"/>
      <c r="K171" s="66"/>
      <c r="L171" s="66"/>
      <c r="M171" s="169"/>
      <c r="N171" s="168"/>
      <c r="O171" s="168"/>
      <c r="P171" s="168"/>
      <c r="Q171" s="169"/>
    </row>
    <row r="172" spans="1:17" s="162" customFormat="1" ht="15.6">
      <c r="A172" s="193" t="s">
        <v>45</v>
      </c>
      <c r="B172" s="194">
        <f>SUM(B4:B170)</f>
        <v>723</v>
      </c>
      <c r="C172" s="194">
        <f>SUM(C4:C170)</f>
        <v>412</v>
      </c>
      <c r="D172" s="194">
        <f>SUM(D4:D170)</f>
        <v>8801.2400000000016</v>
      </c>
      <c r="E172" s="194">
        <f>SUM(E4:E170)</f>
        <v>8091</v>
      </c>
      <c r="F172" s="194">
        <f>SUM(F4:F170)</f>
        <v>4940</v>
      </c>
      <c r="G172" s="194">
        <f>SUM(G4:G170)</f>
        <v>3428</v>
      </c>
      <c r="H172" s="194">
        <f>SUM(H4:H170)</f>
        <v>8895</v>
      </c>
      <c r="I172" s="194">
        <f>SUM(I4:I170)</f>
        <v>4059</v>
      </c>
      <c r="J172" s="194">
        <f>SUM(J4:J170)</f>
        <v>517</v>
      </c>
      <c r="K172" s="194">
        <f>SUM(K4:K170)</f>
        <v>37</v>
      </c>
      <c r="L172" s="194">
        <f>SUM(L4:L170)</f>
        <v>480</v>
      </c>
      <c r="M172" s="196">
        <f t="shared" ref="M172" si="0">9*G172/D172</f>
        <v>3.5054151460476017</v>
      </c>
      <c r="N172" s="194">
        <f>SUM(N4:N170)</f>
        <v>56</v>
      </c>
      <c r="O172" s="168"/>
      <c r="P172" s="168"/>
      <c r="Q172" s="169"/>
    </row>
    <row r="173" spans="1:17" ht="15.6">
      <c r="A173" s="162"/>
      <c r="B173" s="162"/>
      <c r="C173" s="162"/>
      <c r="D173" s="162"/>
      <c r="E173" s="162"/>
      <c r="F173" s="162"/>
      <c r="G173" s="162"/>
      <c r="H173" s="162"/>
      <c r="I173" s="162"/>
      <c r="J173" s="162"/>
      <c r="K173" s="162"/>
      <c r="L173" s="162"/>
      <c r="M173" s="162"/>
      <c r="N173" s="162"/>
      <c r="O173" s="162"/>
      <c r="P173" s="162"/>
      <c r="Q173" s="163"/>
    </row>
    <row r="174" spans="1:17">
      <c r="C174" s="3" t="s">
        <v>107</v>
      </c>
      <c r="D174" s="87" t="s">
        <v>108</v>
      </c>
      <c r="E174" s="75"/>
      <c r="F174" s="3" t="s">
        <v>53</v>
      </c>
      <c r="G174" s="74" t="s">
        <v>54</v>
      </c>
      <c r="I174" s="3" t="s">
        <v>88</v>
      </c>
      <c r="J174" s="74" t="s">
        <v>109</v>
      </c>
      <c r="L174" s="3" t="s">
        <v>122</v>
      </c>
      <c r="M174" s="74" t="s">
        <v>123</v>
      </c>
    </row>
    <row r="175" spans="1:17">
      <c r="C175" s="3" t="s">
        <v>112</v>
      </c>
      <c r="D175" s="87" t="s">
        <v>113</v>
      </c>
      <c r="E175" s="75"/>
      <c r="F175" s="3" t="s">
        <v>63</v>
      </c>
      <c r="G175" s="74" t="s">
        <v>64</v>
      </c>
      <c r="I175" s="3" t="s">
        <v>114</v>
      </c>
      <c r="J175" s="74" t="s">
        <v>115</v>
      </c>
      <c r="L175" s="3" t="s">
        <v>110</v>
      </c>
      <c r="M175" s="74" t="s">
        <v>111</v>
      </c>
    </row>
    <row r="176" spans="1:17">
      <c r="C176" s="3" t="s">
        <v>61</v>
      </c>
      <c r="D176" s="87" t="s">
        <v>120</v>
      </c>
      <c r="E176" s="75"/>
      <c r="F176" s="3" t="s">
        <v>73</v>
      </c>
      <c r="G176" s="74" t="s">
        <v>74</v>
      </c>
      <c r="I176" s="3" t="s">
        <v>90</v>
      </c>
      <c r="J176" s="74" t="s">
        <v>91</v>
      </c>
      <c r="L176" s="3" t="s">
        <v>116</v>
      </c>
      <c r="M176" s="74" t="s">
        <v>117</v>
      </c>
    </row>
    <row r="177" spans="3:13">
      <c r="C177" s="3" t="s">
        <v>87</v>
      </c>
      <c r="D177" s="87" t="s">
        <v>3</v>
      </c>
      <c r="E177" s="75"/>
      <c r="F177" s="3" t="s">
        <v>81</v>
      </c>
      <c r="G177" s="74" t="s">
        <v>82</v>
      </c>
      <c r="I177" s="3" t="s">
        <v>57</v>
      </c>
      <c r="J177" s="74" t="s">
        <v>121</v>
      </c>
      <c r="L177" s="3" t="s">
        <v>118</v>
      </c>
      <c r="M177" s="74" t="s">
        <v>119</v>
      </c>
    </row>
    <row r="178" spans="3:13">
      <c r="L178" s="3" t="s">
        <v>137</v>
      </c>
      <c r="M178" s="77" t="s">
        <v>136</v>
      </c>
    </row>
  </sheetData>
  <autoFilter ref="A3:N170" xr:uid="{00000000-0009-0000-0000-000001000000}">
    <sortState xmlns:xlrd2="http://schemas.microsoft.com/office/spreadsheetml/2017/richdata2" ref="A4:N170">
      <sortCondition ref="A3:A170"/>
    </sortState>
  </autoFilter>
  <sortState xmlns:xlrd2="http://schemas.microsoft.com/office/spreadsheetml/2017/richdata2" ref="A4:N134">
    <sortCondition ref="A4"/>
  </sortState>
  <mergeCells count="1">
    <mergeCell ref="A1:X1"/>
  </mergeCells>
  <phoneticPr fontId="0" type="noConversion"/>
  <printOptions horizontalCentered="1"/>
  <pageMargins left="0.25" right="0.25" top="0.5" bottom="0.5" header="0.5" footer="0.5"/>
  <pageSetup scale="89" fitToHeight="2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1"/>
  <sheetViews>
    <sheetView workbookViewId="0">
      <selection activeCell="A4" sqref="A4:A34"/>
    </sheetView>
  </sheetViews>
  <sheetFormatPr defaultColWidth="9.109375" defaultRowHeight="13.2"/>
  <cols>
    <col min="1" max="1" width="21.109375" style="74" customWidth="1"/>
    <col min="2" max="5" width="6.44140625" style="75" customWidth="1"/>
    <col min="6" max="12" width="5" style="75" customWidth="1"/>
    <col min="13" max="15" width="7.109375" style="103" customWidth="1"/>
    <col min="16" max="21" width="5" style="75" customWidth="1"/>
    <col min="22" max="24" width="5" style="74" customWidth="1"/>
    <col min="25" max="16384" width="9.109375" style="74"/>
  </cols>
  <sheetData>
    <row r="1" spans="1:24" s="97" customFormat="1" ht="44.4">
      <c r="A1" s="285" t="s">
        <v>175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</row>
    <row r="2" spans="1:24" ht="13.5" customHeight="1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</row>
    <row r="3" spans="1:24" s="43" customFormat="1" ht="10.199999999999999">
      <c r="A3" s="88" t="s">
        <v>0</v>
      </c>
      <c r="B3" s="88" t="s">
        <v>1</v>
      </c>
      <c r="C3" s="88" t="s">
        <v>2</v>
      </c>
      <c r="D3" s="88" t="s">
        <v>18</v>
      </c>
      <c r="E3" s="88" t="s">
        <v>4</v>
      </c>
      <c r="F3" s="88" t="s">
        <v>47</v>
      </c>
      <c r="G3" s="88" t="s">
        <v>5</v>
      </c>
      <c r="H3" s="88" t="s">
        <v>6</v>
      </c>
      <c r="I3" s="88" t="s">
        <v>7</v>
      </c>
      <c r="J3" s="88" t="s">
        <v>8</v>
      </c>
      <c r="K3" s="88" t="s">
        <v>17</v>
      </c>
      <c r="L3" s="88" t="s">
        <v>48</v>
      </c>
      <c r="M3" s="98" t="s">
        <v>49</v>
      </c>
      <c r="N3" s="98" t="s">
        <v>9</v>
      </c>
      <c r="O3" s="98" t="s">
        <v>13</v>
      </c>
      <c r="P3" s="88" t="s">
        <v>16</v>
      </c>
      <c r="Q3" s="88" t="s">
        <v>10</v>
      </c>
      <c r="R3" s="88" t="s">
        <v>11</v>
      </c>
      <c r="S3" s="88" t="s">
        <v>12</v>
      </c>
      <c r="T3" s="88" t="s">
        <v>14</v>
      </c>
      <c r="U3" s="88" t="s">
        <v>15</v>
      </c>
      <c r="V3" s="88" t="s">
        <v>98</v>
      </c>
      <c r="W3" s="88" t="s">
        <v>99</v>
      </c>
      <c r="X3" s="88" t="s">
        <v>46</v>
      </c>
    </row>
    <row r="4" spans="1:24" s="85" customFormat="1" ht="14.25" customHeight="1">
      <c r="A4" s="101" t="s">
        <v>22</v>
      </c>
      <c r="B4" s="99">
        <v>1</v>
      </c>
      <c r="C4" s="99">
        <v>4</v>
      </c>
      <c r="D4" s="99">
        <v>4</v>
      </c>
      <c r="E4" s="99">
        <v>1</v>
      </c>
      <c r="F4" s="99">
        <v>1</v>
      </c>
      <c r="G4" s="99">
        <v>1</v>
      </c>
      <c r="H4" s="99">
        <v>0</v>
      </c>
      <c r="I4" s="99">
        <v>0</v>
      </c>
      <c r="J4" s="99">
        <v>0</v>
      </c>
      <c r="K4" s="99">
        <v>3</v>
      </c>
      <c r="L4" s="99">
        <v>0</v>
      </c>
      <c r="M4" s="100">
        <v>1</v>
      </c>
      <c r="N4" s="79">
        <f t="shared" ref="N4:N31" si="0">(G4+(2*H4)+(3*I4)+(4*J4))/E4</f>
        <v>1</v>
      </c>
      <c r="O4" s="34">
        <f t="shared" ref="O4:O31" si="1">(F4+Q4+R4)/(D4-S4)</f>
        <v>1</v>
      </c>
      <c r="P4" s="99">
        <v>0</v>
      </c>
      <c r="Q4" s="99">
        <v>3</v>
      </c>
      <c r="R4" s="99">
        <v>0</v>
      </c>
      <c r="S4" s="99">
        <v>0</v>
      </c>
      <c r="T4" s="99">
        <v>1</v>
      </c>
      <c r="U4" s="99">
        <v>0</v>
      </c>
      <c r="V4" s="99">
        <v>0</v>
      </c>
      <c r="W4" s="99">
        <v>0</v>
      </c>
      <c r="X4" s="99">
        <v>0</v>
      </c>
    </row>
    <row r="5" spans="1:24" s="85" customFormat="1" ht="14.25" customHeight="1">
      <c r="A5" s="101" t="s">
        <v>167</v>
      </c>
      <c r="B5" s="99">
        <v>7</v>
      </c>
      <c r="C5" s="99">
        <v>31</v>
      </c>
      <c r="D5" s="99">
        <v>1</v>
      </c>
      <c r="E5" s="99">
        <v>1</v>
      </c>
      <c r="F5" s="99">
        <v>1</v>
      </c>
      <c r="G5" s="99">
        <v>1</v>
      </c>
      <c r="H5" s="99">
        <v>0</v>
      </c>
      <c r="I5" s="99">
        <v>0</v>
      </c>
      <c r="J5" s="99">
        <v>0</v>
      </c>
      <c r="K5" s="99">
        <v>0</v>
      </c>
      <c r="L5" s="99">
        <v>0</v>
      </c>
      <c r="M5" s="100">
        <v>1</v>
      </c>
      <c r="N5" s="79">
        <f t="shared" si="0"/>
        <v>1</v>
      </c>
      <c r="O5" s="34">
        <f t="shared" si="1"/>
        <v>1</v>
      </c>
      <c r="P5" s="99">
        <v>0</v>
      </c>
      <c r="Q5" s="99">
        <v>0</v>
      </c>
      <c r="R5" s="99">
        <v>0</v>
      </c>
      <c r="S5" s="99">
        <v>0</v>
      </c>
      <c r="T5" s="99">
        <v>0</v>
      </c>
      <c r="U5" s="99">
        <v>4</v>
      </c>
      <c r="V5" s="99">
        <v>5</v>
      </c>
      <c r="W5" s="99">
        <v>1</v>
      </c>
      <c r="X5" s="99">
        <v>0</v>
      </c>
    </row>
    <row r="6" spans="1:24" s="85" customFormat="1" ht="14.25" customHeight="1">
      <c r="A6" s="101" t="s">
        <v>32</v>
      </c>
      <c r="B6" s="99">
        <v>16</v>
      </c>
      <c r="C6" s="99">
        <v>114</v>
      </c>
      <c r="D6" s="99">
        <v>58</v>
      </c>
      <c r="E6" s="99">
        <v>50</v>
      </c>
      <c r="F6" s="99">
        <v>22</v>
      </c>
      <c r="G6" s="99">
        <v>18</v>
      </c>
      <c r="H6" s="99">
        <v>3</v>
      </c>
      <c r="I6" s="99">
        <v>0</v>
      </c>
      <c r="J6" s="99">
        <v>1</v>
      </c>
      <c r="K6" s="99">
        <v>13</v>
      </c>
      <c r="L6" s="99">
        <v>10</v>
      </c>
      <c r="M6" s="100">
        <v>0.44</v>
      </c>
      <c r="N6" s="79">
        <f t="shared" si="0"/>
        <v>0.56000000000000005</v>
      </c>
      <c r="O6" s="34">
        <f t="shared" si="1"/>
        <v>0.5</v>
      </c>
      <c r="P6" s="99">
        <v>3</v>
      </c>
      <c r="Q6" s="99">
        <v>6</v>
      </c>
      <c r="R6" s="99">
        <v>0</v>
      </c>
      <c r="S6" s="99">
        <v>2</v>
      </c>
      <c r="T6" s="99">
        <v>0</v>
      </c>
      <c r="U6" s="99">
        <v>98</v>
      </c>
      <c r="V6" s="99">
        <v>0</v>
      </c>
      <c r="W6" s="99">
        <v>1</v>
      </c>
      <c r="X6" s="99">
        <v>0</v>
      </c>
    </row>
    <row r="7" spans="1:24" s="85" customFormat="1" ht="14.25" customHeight="1">
      <c r="A7" s="101" t="s">
        <v>172</v>
      </c>
      <c r="B7" s="99">
        <v>10</v>
      </c>
      <c r="C7" s="99">
        <v>42</v>
      </c>
      <c r="D7" s="99">
        <v>20</v>
      </c>
      <c r="E7" s="99">
        <v>16</v>
      </c>
      <c r="F7" s="99">
        <v>7</v>
      </c>
      <c r="G7" s="99">
        <v>7</v>
      </c>
      <c r="H7" s="99">
        <v>0</v>
      </c>
      <c r="I7" s="99">
        <v>0</v>
      </c>
      <c r="J7" s="99">
        <v>0</v>
      </c>
      <c r="K7" s="99">
        <v>4</v>
      </c>
      <c r="L7" s="99">
        <v>6</v>
      </c>
      <c r="M7" s="100">
        <v>0.438</v>
      </c>
      <c r="N7" s="79">
        <f t="shared" si="0"/>
        <v>0.4375</v>
      </c>
      <c r="O7" s="34">
        <f t="shared" si="1"/>
        <v>0.5</v>
      </c>
      <c r="P7" s="99">
        <v>1</v>
      </c>
      <c r="Q7" s="99">
        <v>2</v>
      </c>
      <c r="R7" s="99">
        <v>0</v>
      </c>
      <c r="S7" s="99">
        <v>2</v>
      </c>
      <c r="T7" s="99">
        <v>1</v>
      </c>
      <c r="U7" s="99">
        <v>0</v>
      </c>
      <c r="V7" s="99">
        <v>6</v>
      </c>
      <c r="W7" s="99">
        <v>0</v>
      </c>
      <c r="X7" s="99">
        <v>0</v>
      </c>
    </row>
    <row r="8" spans="1:24" s="85" customFormat="1" ht="14.25" customHeight="1">
      <c r="A8" s="101" t="s">
        <v>153</v>
      </c>
      <c r="B8" s="99">
        <v>13</v>
      </c>
      <c r="C8" s="99">
        <v>71</v>
      </c>
      <c r="D8" s="99">
        <v>8</v>
      </c>
      <c r="E8" s="99">
        <v>7</v>
      </c>
      <c r="F8" s="99">
        <v>3</v>
      </c>
      <c r="G8" s="99">
        <v>3</v>
      </c>
      <c r="H8" s="99">
        <v>0</v>
      </c>
      <c r="I8" s="99">
        <v>0</v>
      </c>
      <c r="J8" s="99">
        <v>0</v>
      </c>
      <c r="K8" s="99">
        <v>2</v>
      </c>
      <c r="L8" s="99">
        <v>2</v>
      </c>
      <c r="M8" s="100">
        <v>0.42899999999999999</v>
      </c>
      <c r="N8" s="79">
        <f t="shared" si="0"/>
        <v>0.42857142857142855</v>
      </c>
      <c r="O8" s="34">
        <f t="shared" si="1"/>
        <v>0.42857142857142855</v>
      </c>
      <c r="P8" s="99">
        <v>1</v>
      </c>
      <c r="Q8" s="99">
        <v>0</v>
      </c>
      <c r="R8" s="99">
        <v>0</v>
      </c>
      <c r="S8" s="99">
        <v>1</v>
      </c>
      <c r="T8" s="99">
        <v>0</v>
      </c>
      <c r="U8" s="99">
        <v>5</v>
      </c>
      <c r="V8" s="99">
        <v>12</v>
      </c>
      <c r="W8" s="99">
        <v>0</v>
      </c>
      <c r="X8" s="99">
        <v>0</v>
      </c>
    </row>
    <row r="9" spans="1:24" s="85" customFormat="1" ht="14.25" customHeight="1">
      <c r="A9" s="101" t="s">
        <v>168</v>
      </c>
      <c r="B9" s="99">
        <v>36</v>
      </c>
      <c r="C9" s="99">
        <v>239</v>
      </c>
      <c r="D9" s="99">
        <v>127</v>
      </c>
      <c r="E9" s="99">
        <v>112</v>
      </c>
      <c r="F9" s="99">
        <v>38</v>
      </c>
      <c r="G9" s="99">
        <v>34</v>
      </c>
      <c r="H9" s="99">
        <v>3</v>
      </c>
      <c r="I9" s="99">
        <v>1</v>
      </c>
      <c r="J9" s="99">
        <v>0</v>
      </c>
      <c r="K9" s="99">
        <v>21</v>
      </c>
      <c r="L9" s="99">
        <v>19</v>
      </c>
      <c r="M9" s="100">
        <v>0.33900000000000002</v>
      </c>
      <c r="N9" s="79">
        <f t="shared" si="0"/>
        <v>0.38392857142857145</v>
      </c>
      <c r="O9" s="34">
        <f t="shared" si="1"/>
        <v>0.40799999999999997</v>
      </c>
      <c r="P9" s="99">
        <v>13</v>
      </c>
      <c r="Q9" s="99">
        <v>12</v>
      </c>
      <c r="R9" s="99">
        <v>1</v>
      </c>
      <c r="S9" s="99">
        <v>2</v>
      </c>
      <c r="T9" s="99">
        <v>15</v>
      </c>
      <c r="U9" s="99">
        <v>39</v>
      </c>
      <c r="V9" s="99">
        <v>13</v>
      </c>
      <c r="W9" s="99">
        <v>2</v>
      </c>
      <c r="X9" s="99">
        <v>0</v>
      </c>
    </row>
    <row r="10" spans="1:24" s="85" customFormat="1" ht="14.25" customHeight="1">
      <c r="A10" s="101" t="s">
        <v>166</v>
      </c>
      <c r="B10" s="99">
        <v>47</v>
      </c>
      <c r="C10" s="99">
        <v>311</v>
      </c>
      <c r="D10" s="99">
        <v>156</v>
      </c>
      <c r="E10" s="99">
        <v>138</v>
      </c>
      <c r="F10" s="99">
        <v>46</v>
      </c>
      <c r="G10" s="99">
        <v>36</v>
      </c>
      <c r="H10" s="99">
        <v>10</v>
      </c>
      <c r="I10" s="99">
        <v>0</v>
      </c>
      <c r="J10" s="99">
        <v>0</v>
      </c>
      <c r="K10" s="99">
        <v>17</v>
      </c>
      <c r="L10" s="99">
        <v>26</v>
      </c>
      <c r="M10" s="100">
        <v>0.33300000000000002</v>
      </c>
      <c r="N10" s="79">
        <f t="shared" si="0"/>
        <v>0.40579710144927539</v>
      </c>
      <c r="O10" s="34">
        <f t="shared" si="1"/>
        <v>0.39473684210526316</v>
      </c>
      <c r="P10" s="99">
        <v>26</v>
      </c>
      <c r="Q10" s="99">
        <v>12</v>
      </c>
      <c r="R10" s="99">
        <v>2</v>
      </c>
      <c r="S10" s="99">
        <v>4</v>
      </c>
      <c r="T10" s="99">
        <v>1</v>
      </c>
      <c r="U10" s="99">
        <v>71</v>
      </c>
      <c r="V10" s="99">
        <v>6</v>
      </c>
      <c r="W10" s="99">
        <v>0</v>
      </c>
      <c r="X10" s="99">
        <v>0</v>
      </c>
    </row>
    <row r="11" spans="1:24" s="85" customFormat="1" ht="14.25" customHeight="1">
      <c r="A11" s="101" t="s">
        <v>28</v>
      </c>
      <c r="B11" s="99">
        <v>46</v>
      </c>
      <c r="C11" s="99">
        <v>339</v>
      </c>
      <c r="D11" s="99">
        <v>178</v>
      </c>
      <c r="E11" s="99">
        <v>151</v>
      </c>
      <c r="F11" s="99">
        <v>49</v>
      </c>
      <c r="G11" s="99">
        <v>30</v>
      </c>
      <c r="H11" s="99">
        <v>13</v>
      </c>
      <c r="I11" s="99">
        <v>0</v>
      </c>
      <c r="J11" s="99">
        <v>6</v>
      </c>
      <c r="K11" s="99">
        <v>29</v>
      </c>
      <c r="L11" s="99">
        <v>36</v>
      </c>
      <c r="M11" s="100">
        <v>0.32500000000000001</v>
      </c>
      <c r="N11" s="79">
        <f t="shared" si="0"/>
        <v>0.5298013245033113</v>
      </c>
      <c r="O11" s="34">
        <f t="shared" si="1"/>
        <v>0.41714285714285715</v>
      </c>
      <c r="P11" s="99">
        <v>16</v>
      </c>
      <c r="Q11" s="99">
        <v>17</v>
      </c>
      <c r="R11" s="99">
        <v>7</v>
      </c>
      <c r="S11" s="99">
        <v>3</v>
      </c>
      <c r="T11" s="99">
        <v>0</v>
      </c>
      <c r="U11" s="99">
        <v>21</v>
      </c>
      <c r="V11" s="99">
        <v>62</v>
      </c>
      <c r="W11" s="99">
        <v>18</v>
      </c>
      <c r="X11" s="99">
        <v>0</v>
      </c>
    </row>
    <row r="12" spans="1:24" s="85" customFormat="1" ht="14.25" customHeight="1">
      <c r="A12" s="101" t="s">
        <v>29</v>
      </c>
      <c r="B12" s="99">
        <v>40</v>
      </c>
      <c r="C12" s="99">
        <v>301</v>
      </c>
      <c r="D12" s="99">
        <v>157</v>
      </c>
      <c r="E12" s="99">
        <v>126</v>
      </c>
      <c r="F12" s="99">
        <v>41</v>
      </c>
      <c r="G12" s="99">
        <v>30</v>
      </c>
      <c r="H12" s="99">
        <v>10</v>
      </c>
      <c r="I12" s="99">
        <v>0</v>
      </c>
      <c r="J12" s="99">
        <v>1</v>
      </c>
      <c r="K12" s="99">
        <v>33</v>
      </c>
      <c r="L12" s="99">
        <v>15</v>
      </c>
      <c r="M12" s="100">
        <v>0.32500000000000001</v>
      </c>
      <c r="N12" s="79">
        <f t="shared" si="0"/>
        <v>0.42857142857142855</v>
      </c>
      <c r="O12" s="34">
        <f t="shared" si="1"/>
        <v>0.4370860927152318</v>
      </c>
      <c r="P12" s="99">
        <v>20</v>
      </c>
      <c r="Q12" s="99">
        <v>22</v>
      </c>
      <c r="R12" s="99">
        <v>3</v>
      </c>
      <c r="S12" s="99">
        <v>6</v>
      </c>
      <c r="T12" s="99">
        <v>0</v>
      </c>
      <c r="U12" s="99">
        <v>29</v>
      </c>
      <c r="V12" s="99">
        <v>14</v>
      </c>
      <c r="W12" s="99">
        <v>0</v>
      </c>
      <c r="X12" s="99">
        <v>0</v>
      </c>
    </row>
    <row r="13" spans="1:24" s="85" customFormat="1" ht="14.25" customHeight="1">
      <c r="A13" s="101" t="s">
        <v>160</v>
      </c>
      <c r="B13" s="99">
        <v>46</v>
      </c>
      <c r="C13" s="99">
        <v>333</v>
      </c>
      <c r="D13" s="99">
        <v>166</v>
      </c>
      <c r="E13" s="99">
        <v>145</v>
      </c>
      <c r="F13" s="99">
        <v>46</v>
      </c>
      <c r="G13" s="99">
        <v>36</v>
      </c>
      <c r="H13" s="99">
        <v>7</v>
      </c>
      <c r="I13" s="99">
        <v>1</v>
      </c>
      <c r="J13" s="99">
        <v>2</v>
      </c>
      <c r="K13" s="99">
        <v>13</v>
      </c>
      <c r="L13" s="99">
        <v>23</v>
      </c>
      <c r="M13" s="100">
        <v>0.317</v>
      </c>
      <c r="N13" s="79">
        <f t="shared" si="0"/>
        <v>0.4206896551724138</v>
      </c>
      <c r="O13" s="34">
        <f t="shared" si="1"/>
        <v>0.39263803680981596</v>
      </c>
      <c r="P13" s="99">
        <v>20</v>
      </c>
      <c r="Q13" s="99">
        <v>15</v>
      </c>
      <c r="R13" s="99">
        <v>3</v>
      </c>
      <c r="S13" s="99">
        <v>3</v>
      </c>
      <c r="T13" s="99">
        <v>4</v>
      </c>
      <c r="U13" s="99">
        <v>54</v>
      </c>
      <c r="V13" s="99">
        <v>44</v>
      </c>
      <c r="W13" s="99">
        <v>13</v>
      </c>
      <c r="X13" s="99">
        <v>0</v>
      </c>
    </row>
    <row r="14" spans="1:24" s="85" customFormat="1" ht="14.25" customHeight="1">
      <c r="A14" s="101" t="s">
        <v>157</v>
      </c>
      <c r="B14" s="99">
        <v>34</v>
      </c>
      <c r="C14" s="99">
        <v>147</v>
      </c>
      <c r="D14" s="99">
        <v>65</v>
      </c>
      <c r="E14" s="99">
        <v>59</v>
      </c>
      <c r="F14" s="99">
        <v>18</v>
      </c>
      <c r="G14" s="99">
        <v>15</v>
      </c>
      <c r="H14" s="99">
        <v>2</v>
      </c>
      <c r="I14" s="99">
        <v>1</v>
      </c>
      <c r="J14" s="99">
        <v>0</v>
      </c>
      <c r="K14" s="99">
        <v>13</v>
      </c>
      <c r="L14" s="99">
        <v>6</v>
      </c>
      <c r="M14" s="100">
        <v>0.30499999999999999</v>
      </c>
      <c r="N14" s="79">
        <f t="shared" si="0"/>
        <v>0.3728813559322034</v>
      </c>
      <c r="O14" s="34">
        <f t="shared" si="1"/>
        <v>0.359375</v>
      </c>
      <c r="P14" s="99">
        <v>15</v>
      </c>
      <c r="Q14" s="99">
        <v>3</v>
      </c>
      <c r="R14" s="99">
        <v>2</v>
      </c>
      <c r="S14" s="99">
        <v>1</v>
      </c>
      <c r="T14" s="99">
        <v>1</v>
      </c>
      <c r="U14" s="99">
        <v>21</v>
      </c>
      <c r="V14" s="99">
        <v>0</v>
      </c>
      <c r="W14" s="99">
        <v>0</v>
      </c>
      <c r="X14" s="99">
        <v>0</v>
      </c>
    </row>
    <row r="15" spans="1:24" s="85" customFormat="1" ht="14.25" customHeight="1">
      <c r="A15" s="101" t="s">
        <v>31</v>
      </c>
      <c r="B15" s="99">
        <v>16</v>
      </c>
      <c r="C15" s="99">
        <v>128</v>
      </c>
      <c r="D15" s="99">
        <v>63</v>
      </c>
      <c r="E15" s="99">
        <v>53</v>
      </c>
      <c r="F15" s="99">
        <v>16</v>
      </c>
      <c r="G15" s="99">
        <v>9</v>
      </c>
      <c r="H15" s="99">
        <v>4</v>
      </c>
      <c r="I15" s="99">
        <v>1</v>
      </c>
      <c r="J15" s="99">
        <v>2</v>
      </c>
      <c r="K15" s="99">
        <v>11</v>
      </c>
      <c r="L15" s="99">
        <v>9</v>
      </c>
      <c r="M15" s="100">
        <v>0.30199999999999999</v>
      </c>
      <c r="N15" s="79">
        <f t="shared" si="0"/>
        <v>0.52830188679245282</v>
      </c>
      <c r="O15" s="34">
        <f t="shared" si="1"/>
        <v>0.40322580645161288</v>
      </c>
      <c r="P15" s="99">
        <v>14</v>
      </c>
      <c r="Q15" s="99">
        <v>6</v>
      </c>
      <c r="R15" s="99">
        <v>3</v>
      </c>
      <c r="S15" s="99">
        <v>1</v>
      </c>
      <c r="T15" s="99">
        <v>0</v>
      </c>
      <c r="U15" s="99">
        <v>11</v>
      </c>
      <c r="V15" s="99">
        <v>30</v>
      </c>
      <c r="W15" s="99">
        <v>7</v>
      </c>
      <c r="X15" s="99">
        <v>0</v>
      </c>
    </row>
    <row r="16" spans="1:24" s="85" customFormat="1" ht="14.25" customHeight="1">
      <c r="A16" s="101" t="s">
        <v>148</v>
      </c>
      <c r="B16" s="99">
        <v>24</v>
      </c>
      <c r="C16" s="99">
        <v>90</v>
      </c>
      <c r="D16" s="99">
        <v>37</v>
      </c>
      <c r="E16" s="99">
        <v>34</v>
      </c>
      <c r="F16" s="99">
        <v>10</v>
      </c>
      <c r="G16" s="99">
        <v>7</v>
      </c>
      <c r="H16" s="99">
        <v>2</v>
      </c>
      <c r="I16" s="99">
        <v>1</v>
      </c>
      <c r="J16" s="99">
        <v>0</v>
      </c>
      <c r="K16" s="99">
        <v>6</v>
      </c>
      <c r="L16" s="99">
        <v>4</v>
      </c>
      <c r="M16" s="100">
        <v>0.29399999999999998</v>
      </c>
      <c r="N16" s="79">
        <f t="shared" si="0"/>
        <v>0.41176470588235292</v>
      </c>
      <c r="O16" s="34">
        <f t="shared" si="1"/>
        <v>0.33333333333333331</v>
      </c>
      <c r="P16" s="99">
        <v>10</v>
      </c>
      <c r="Q16" s="99">
        <v>2</v>
      </c>
      <c r="R16" s="99">
        <v>0</v>
      </c>
      <c r="S16" s="99">
        <v>1</v>
      </c>
      <c r="T16" s="99">
        <v>1</v>
      </c>
      <c r="U16" s="99">
        <v>73</v>
      </c>
      <c r="V16" s="99">
        <v>6</v>
      </c>
      <c r="W16" s="99">
        <v>0</v>
      </c>
      <c r="X16" s="99">
        <v>0</v>
      </c>
    </row>
    <row r="17" spans="1:24" s="85" customFormat="1" ht="14.25" customHeight="1">
      <c r="A17" s="101" t="s">
        <v>39</v>
      </c>
      <c r="B17" s="99">
        <v>29</v>
      </c>
      <c r="C17" s="99">
        <v>217</v>
      </c>
      <c r="D17" s="99">
        <v>108</v>
      </c>
      <c r="E17" s="99">
        <v>97</v>
      </c>
      <c r="F17" s="99">
        <v>28</v>
      </c>
      <c r="G17" s="99">
        <v>23</v>
      </c>
      <c r="H17" s="99">
        <v>4</v>
      </c>
      <c r="I17" s="99">
        <v>1</v>
      </c>
      <c r="J17" s="99">
        <v>0</v>
      </c>
      <c r="K17" s="99">
        <v>13</v>
      </c>
      <c r="L17" s="99">
        <v>14</v>
      </c>
      <c r="M17" s="100">
        <v>0.28899999999999998</v>
      </c>
      <c r="N17" s="79">
        <f t="shared" si="0"/>
        <v>0.35051546391752575</v>
      </c>
      <c r="O17" s="34">
        <f t="shared" si="1"/>
        <v>0.35514018691588783</v>
      </c>
      <c r="P17" s="99">
        <v>12</v>
      </c>
      <c r="Q17" s="99">
        <v>10</v>
      </c>
      <c r="R17" s="99">
        <v>0</v>
      </c>
      <c r="S17" s="99">
        <v>1</v>
      </c>
      <c r="T17" s="99">
        <v>0</v>
      </c>
      <c r="U17" s="99">
        <v>212</v>
      </c>
      <c r="V17" s="99">
        <v>12</v>
      </c>
      <c r="W17" s="99">
        <v>2</v>
      </c>
      <c r="X17" s="99">
        <v>6</v>
      </c>
    </row>
    <row r="18" spans="1:24" s="85" customFormat="1" ht="14.25" customHeight="1">
      <c r="A18" s="101" t="s">
        <v>162</v>
      </c>
      <c r="B18" s="99">
        <v>46</v>
      </c>
      <c r="C18" s="99">
        <v>314</v>
      </c>
      <c r="D18" s="99">
        <v>156</v>
      </c>
      <c r="E18" s="99">
        <v>129</v>
      </c>
      <c r="F18" s="99">
        <v>33</v>
      </c>
      <c r="G18" s="99">
        <v>26</v>
      </c>
      <c r="H18" s="99">
        <v>7</v>
      </c>
      <c r="I18" s="99">
        <v>0</v>
      </c>
      <c r="J18" s="99">
        <v>0</v>
      </c>
      <c r="K18" s="99">
        <v>22</v>
      </c>
      <c r="L18" s="99">
        <v>18</v>
      </c>
      <c r="M18" s="100">
        <v>0.25600000000000001</v>
      </c>
      <c r="N18" s="79">
        <f t="shared" si="0"/>
        <v>0.31007751937984496</v>
      </c>
      <c r="O18" s="34">
        <f t="shared" si="1"/>
        <v>0.36423841059602646</v>
      </c>
      <c r="P18" s="99">
        <v>29</v>
      </c>
      <c r="Q18" s="99">
        <v>18</v>
      </c>
      <c r="R18" s="99">
        <v>4</v>
      </c>
      <c r="S18" s="99">
        <v>5</v>
      </c>
      <c r="T18" s="99">
        <v>1</v>
      </c>
      <c r="U18" s="99">
        <v>68</v>
      </c>
      <c r="V18" s="99">
        <v>0</v>
      </c>
      <c r="W18" s="99">
        <v>2</v>
      </c>
      <c r="X18" s="99">
        <v>0</v>
      </c>
    </row>
    <row r="19" spans="1:24" s="85" customFormat="1" ht="14.25" customHeight="1">
      <c r="A19" s="101" t="s">
        <v>42</v>
      </c>
      <c r="B19" s="99">
        <v>39</v>
      </c>
      <c r="C19" s="99">
        <v>269</v>
      </c>
      <c r="D19" s="99">
        <v>136</v>
      </c>
      <c r="E19" s="99">
        <v>116</v>
      </c>
      <c r="F19" s="99">
        <v>29</v>
      </c>
      <c r="G19" s="99">
        <v>18</v>
      </c>
      <c r="H19" s="99">
        <v>7</v>
      </c>
      <c r="I19" s="99">
        <v>2</v>
      </c>
      <c r="J19" s="99">
        <v>2</v>
      </c>
      <c r="K19" s="99">
        <v>28</v>
      </c>
      <c r="L19" s="99">
        <v>15</v>
      </c>
      <c r="M19" s="100">
        <v>0.25</v>
      </c>
      <c r="N19" s="79">
        <f t="shared" si="0"/>
        <v>0.39655172413793105</v>
      </c>
      <c r="O19" s="34">
        <f t="shared" si="1"/>
        <v>0.34090909090909088</v>
      </c>
      <c r="P19" s="99">
        <v>24</v>
      </c>
      <c r="Q19" s="99">
        <v>11</v>
      </c>
      <c r="R19" s="99">
        <v>5</v>
      </c>
      <c r="S19" s="99">
        <v>4</v>
      </c>
      <c r="T19" s="99">
        <v>1</v>
      </c>
      <c r="U19" s="99">
        <v>36</v>
      </c>
      <c r="V19" s="99">
        <v>73</v>
      </c>
      <c r="W19" s="99">
        <v>12</v>
      </c>
      <c r="X19" s="99">
        <v>0</v>
      </c>
    </row>
    <row r="20" spans="1:24" s="85" customFormat="1" ht="14.25" customHeight="1">
      <c r="A20" s="101" t="s">
        <v>169</v>
      </c>
      <c r="B20" s="99">
        <v>21</v>
      </c>
      <c r="C20" s="99">
        <v>128</v>
      </c>
      <c r="D20" s="99">
        <v>69</v>
      </c>
      <c r="E20" s="99">
        <v>60</v>
      </c>
      <c r="F20" s="99">
        <v>15</v>
      </c>
      <c r="G20" s="99">
        <v>12</v>
      </c>
      <c r="H20" s="99">
        <v>3</v>
      </c>
      <c r="I20" s="99">
        <v>0</v>
      </c>
      <c r="J20" s="99">
        <v>0</v>
      </c>
      <c r="K20" s="99">
        <v>8</v>
      </c>
      <c r="L20" s="99">
        <v>10</v>
      </c>
      <c r="M20" s="100">
        <v>0.25</v>
      </c>
      <c r="N20" s="79">
        <f t="shared" si="0"/>
        <v>0.3</v>
      </c>
      <c r="O20" s="34">
        <f t="shared" si="1"/>
        <v>0.31818181818181818</v>
      </c>
      <c r="P20" s="99">
        <v>15</v>
      </c>
      <c r="Q20" s="99">
        <v>4</v>
      </c>
      <c r="R20" s="99">
        <v>2</v>
      </c>
      <c r="S20" s="99">
        <v>3</v>
      </c>
      <c r="T20" s="99">
        <v>1</v>
      </c>
      <c r="U20" s="99">
        <v>20</v>
      </c>
      <c r="V20" s="99">
        <v>43</v>
      </c>
      <c r="W20" s="99">
        <v>3</v>
      </c>
      <c r="X20" s="99">
        <v>0</v>
      </c>
    </row>
    <row r="21" spans="1:24" s="85" customFormat="1" ht="14.25" customHeight="1">
      <c r="A21" s="101" t="s">
        <v>134</v>
      </c>
      <c r="B21" s="99">
        <v>15</v>
      </c>
      <c r="C21" s="99">
        <v>75</v>
      </c>
      <c r="D21" s="99">
        <v>4</v>
      </c>
      <c r="E21" s="99">
        <v>4</v>
      </c>
      <c r="F21" s="99">
        <v>1</v>
      </c>
      <c r="G21" s="99">
        <v>1</v>
      </c>
      <c r="H21" s="99">
        <v>0</v>
      </c>
      <c r="I21" s="99">
        <v>0</v>
      </c>
      <c r="J21" s="99">
        <v>0</v>
      </c>
      <c r="K21" s="99">
        <v>1</v>
      </c>
      <c r="L21" s="99">
        <v>0</v>
      </c>
      <c r="M21" s="100">
        <v>0.25</v>
      </c>
      <c r="N21" s="79">
        <f t="shared" si="0"/>
        <v>0.25</v>
      </c>
      <c r="O21" s="34">
        <f t="shared" si="1"/>
        <v>0.25</v>
      </c>
      <c r="P21" s="99">
        <v>1</v>
      </c>
      <c r="Q21" s="99">
        <v>0</v>
      </c>
      <c r="R21" s="99">
        <v>0</v>
      </c>
      <c r="S21" s="99">
        <v>0</v>
      </c>
      <c r="T21" s="99">
        <v>0</v>
      </c>
      <c r="U21" s="99">
        <v>6</v>
      </c>
      <c r="V21" s="99">
        <v>10</v>
      </c>
      <c r="W21" s="99">
        <v>3</v>
      </c>
      <c r="X21" s="99">
        <v>0</v>
      </c>
    </row>
    <row r="22" spans="1:24" s="85" customFormat="1" ht="14.25" customHeight="1">
      <c r="A22" s="101" t="s">
        <v>174</v>
      </c>
      <c r="B22" s="99">
        <v>23</v>
      </c>
      <c r="C22" s="99">
        <v>85</v>
      </c>
      <c r="D22" s="99">
        <v>36</v>
      </c>
      <c r="E22" s="99">
        <v>33</v>
      </c>
      <c r="F22" s="99">
        <v>8</v>
      </c>
      <c r="G22" s="99">
        <v>6</v>
      </c>
      <c r="H22" s="99">
        <v>2</v>
      </c>
      <c r="I22" s="99">
        <v>0</v>
      </c>
      <c r="J22" s="99">
        <v>0</v>
      </c>
      <c r="K22" s="99">
        <v>3</v>
      </c>
      <c r="L22" s="99">
        <v>5</v>
      </c>
      <c r="M22" s="100">
        <v>0.24199999999999999</v>
      </c>
      <c r="N22" s="79">
        <f t="shared" si="0"/>
        <v>0.30303030303030304</v>
      </c>
      <c r="O22" s="34">
        <f t="shared" si="1"/>
        <v>0.2857142857142857</v>
      </c>
      <c r="P22" s="99">
        <v>10</v>
      </c>
      <c r="Q22" s="99">
        <v>2</v>
      </c>
      <c r="R22" s="99">
        <v>0</v>
      </c>
      <c r="S22" s="99">
        <v>1</v>
      </c>
      <c r="T22" s="99">
        <v>0</v>
      </c>
      <c r="U22" s="99">
        <v>73</v>
      </c>
      <c r="V22" s="99">
        <v>3</v>
      </c>
      <c r="W22" s="99">
        <v>1</v>
      </c>
      <c r="X22" s="99">
        <v>3</v>
      </c>
    </row>
    <row r="23" spans="1:24" s="85" customFormat="1" ht="14.25" customHeight="1">
      <c r="A23" s="101" t="s">
        <v>171</v>
      </c>
      <c r="B23" s="99">
        <v>31</v>
      </c>
      <c r="C23" s="99">
        <v>208</v>
      </c>
      <c r="D23" s="99">
        <v>96</v>
      </c>
      <c r="E23" s="99">
        <v>86</v>
      </c>
      <c r="F23" s="99">
        <v>18</v>
      </c>
      <c r="G23" s="99">
        <v>15</v>
      </c>
      <c r="H23" s="99">
        <v>2</v>
      </c>
      <c r="I23" s="99">
        <v>1</v>
      </c>
      <c r="J23" s="99">
        <v>0</v>
      </c>
      <c r="K23" s="99">
        <v>13</v>
      </c>
      <c r="L23" s="99">
        <v>8</v>
      </c>
      <c r="M23" s="100">
        <v>0.20899999999999999</v>
      </c>
      <c r="N23" s="79">
        <f t="shared" si="0"/>
        <v>0.2558139534883721</v>
      </c>
      <c r="O23" s="34">
        <f t="shared" si="1"/>
        <v>0.28421052631578947</v>
      </c>
      <c r="P23" s="99">
        <v>13</v>
      </c>
      <c r="Q23" s="99">
        <v>5</v>
      </c>
      <c r="R23" s="99">
        <v>4</v>
      </c>
      <c r="S23" s="99">
        <v>1</v>
      </c>
      <c r="T23" s="99">
        <v>2</v>
      </c>
      <c r="U23" s="99">
        <v>36</v>
      </c>
      <c r="V23" s="99">
        <v>52</v>
      </c>
      <c r="W23" s="99">
        <v>12</v>
      </c>
      <c r="X23" s="99">
        <v>0</v>
      </c>
    </row>
    <row r="24" spans="1:24" s="85" customFormat="1" ht="14.25" customHeight="1">
      <c r="A24" s="101" t="s">
        <v>164</v>
      </c>
      <c r="B24" s="99">
        <v>17</v>
      </c>
      <c r="C24" s="99">
        <v>65</v>
      </c>
      <c r="D24" s="99">
        <v>30</v>
      </c>
      <c r="E24" s="99">
        <v>25</v>
      </c>
      <c r="F24" s="99">
        <v>5</v>
      </c>
      <c r="G24" s="99">
        <v>5</v>
      </c>
      <c r="H24" s="99">
        <v>0</v>
      </c>
      <c r="I24" s="99">
        <v>0</v>
      </c>
      <c r="J24" s="99">
        <v>0</v>
      </c>
      <c r="K24" s="99">
        <v>5</v>
      </c>
      <c r="L24" s="99">
        <v>1</v>
      </c>
      <c r="M24" s="100">
        <v>0.2</v>
      </c>
      <c r="N24" s="79">
        <f t="shared" si="0"/>
        <v>0.2</v>
      </c>
      <c r="O24" s="34">
        <f t="shared" si="1"/>
        <v>0.25925925925925924</v>
      </c>
      <c r="P24" s="99">
        <v>8</v>
      </c>
      <c r="Q24" s="99">
        <v>2</v>
      </c>
      <c r="R24" s="99">
        <v>0</v>
      </c>
      <c r="S24" s="99">
        <v>3</v>
      </c>
      <c r="T24" s="99">
        <v>0</v>
      </c>
      <c r="U24" s="99">
        <v>11</v>
      </c>
      <c r="V24" s="99">
        <v>11</v>
      </c>
      <c r="W24" s="99">
        <v>2</v>
      </c>
      <c r="X24" s="99">
        <v>0</v>
      </c>
    </row>
    <row r="25" spans="1:24" s="85" customFormat="1" ht="14.25" customHeight="1">
      <c r="A25" s="101" t="s">
        <v>21</v>
      </c>
      <c r="B25" s="99">
        <v>33</v>
      </c>
      <c r="C25" s="99">
        <v>201</v>
      </c>
      <c r="D25" s="99">
        <v>94</v>
      </c>
      <c r="E25" s="99">
        <v>78</v>
      </c>
      <c r="F25" s="99">
        <v>15</v>
      </c>
      <c r="G25" s="99">
        <v>13</v>
      </c>
      <c r="H25" s="99">
        <v>2</v>
      </c>
      <c r="I25" s="99">
        <v>0</v>
      </c>
      <c r="J25" s="99">
        <v>0</v>
      </c>
      <c r="K25" s="99">
        <v>6</v>
      </c>
      <c r="L25" s="99">
        <v>9</v>
      </c>
      <c r="M25" s="100">
        <v>0.192</v>
      </c>
      <c r="N25" s="79">
        <f t="shared" si="0"/>
        <v>0.21794871794871795</v>
      </c>
      <c r="O25" s="34">
        <f t="shared" si="1"/>
        <v>0.29213483146067415</v>
      </c>
      <c r="P25" s="99">
        <v>17</v>
      </c>
      <c r="Q25" s="99">
        <v>10</v>
      </c>
      <c r="R25" s="99">
        <v>1</v>
      </c>
      <c r="S25" s="99">
        <v>5</v>
      </c>
      <c r="T25" s="99">
        <v>1</v>
      </c>
      <c r="U25" s="99">
        <v>173</v>
      </c>
      <c r="V25" s="99">
        <v>11</v>
      </c>
      <c r="W25" s="99">
        <v>0</v>
      </c>
      <c r="X25" s="99">
        <v>0</v>
      </c>
    </row>
    <row r="26" spans="1:24" s="85" customFormat="1" ht="14.25" customHeight="1">
      <c r="A26" s="101" t="s">
        <v>35</v>
      </c>
      <c r="B26" s="99">
        <v>35</v>
      </c>
      <c r="C26" s="99">
        <v>189</v>
      </c>
      <c r="D26" s="99">
        <v>95</v>
      </c>
      <c r="E26" s="99">
        <v>69</v>
      </c>
      <c r="F26" s="99">
        <v>12</v>
      </c>
      <c r="G26" s="99">
        <v>10</v>
      </c>
      <c r="H26" s="99">
        <v>1</v>
      </c>
      <c r="I26" s="99">
        <v>0</v>
      </c>
      <c r="J26" s="99">
        <v>1</v>
      </c>
      <c r="K26" s="99">
        <v>16</v>
      </c>
      <c r="L26" s="99">
        <v>6</v>
      </c>
      <c r="M26" s="100">
        <v>0.17399999999999999</v>
      </c>
      <c r="N26" s="79">
        <f t="shared" si="0"/>
        <v>0.2318840579710145</v>
      </c>
      <c r="O26" s="34">
        <f t="shared" si="1"/>
        <v>0.38709677419354838</v>
      </c>
      <c r="P26" s="99">
        <v>14</v>
      </c>
      <c r="Q26" s="99">
        <v>21</v>
      </c>
      <c r="R26" s="99">
        <v>3</v>
      </c>
      <c r="S26" s="99">
        <v>2</v>
      </c>
      <c r="T26" s="99">
        <v>0</v>
      </c>
      <c r="U26" s="99">
        <v>150</v>
      </c>
      <c r="V26" s="99">
        <v>8</v>
      </c>
      <c r="W26" s="99">
        <v>0</v>
      </c>
      <c r="X26" s="99">
        <v>2</v>
      </c>
    </row>
    <row r="27" spans="1:24" s="85" customFormat="1" ht="14.25" customHeight="1">
      <c r="A27" s="101" t="s">
        <v>44</v>
      </c>
      <c r="B27" s="99">
        <v>5</v>
      </c>
      <c r="C27" s="99">
        <v>41</v>
      </c>
      <c r="D27" s="99">
        <v>20</v>
      </c>
      <c r="E27" s="99">
        <v>19</v>
      </c>
      <c r="F27" s="99">
        <v>3</v>
      </c>
      <c r="G27" s="99">
        <v>1</v>
      </c>
      <c r="H27" s="99">
        <v>2</v>
      </c>
      <c r="I27" s="99">
        <v>0</v>
      </c>
      <c r="J27" s="99">
        <v>0</v>
      </c>
      <c r="K27" s="99">
        <v>0</v>
      </c>
      <c r="L27" s="99">
        <v>1</v>
      </c>
      <c r="M27" s="100">
        <v>0.158</v>
      </c>
      <c r="N27" s="79">
        <f t="shared" si="0"/>
        <v>0.26315789473684209</v>
      </c>
      <c r="O27" s="34">
        <f t="shared" si="1"/>
        <v>0.2</v>
      </c>
      <c r="P27" s="99">
        <v>1</v>
      </c>
      <c r="Q27" s="99">
        <v>0</v>
      </c>
      <c r="R27" s="99">
        <v>1</v>
      </c>
      <c r="S27" s="99">
        <v>0</v>
      </c>
      <c r="T27" s="99">
        <v>0</v>
      </c>
      <c r="U27" s="99">
        <v>8</v>
      </c>
      <c r="V27" s="99">
        <v>5</v>
      </c>
      <c r="W27" s="99">
        <v>1</v>
      </c>
      <c r="X27" s="99">
        <v>0</v>
      </c>
    </row>
    <row r="28" spans="1:24" s="85" customFormat="1" ht="14.25" customHeight="1">
      <c r="A28" s="101" t="s">
        <v>154</v>
      </c>
      <c r="B28" s="99">
        <v>9</v>
      </c>
      <c r="C28" s="99">
        <v>23</v>
      </c>
      <c r="D28" s="99">
        <v>9</v>
      </c>
      <c r="E28" s="99">
        <v>9</v>
      </c>
      <c r="F28" s="99">
        <v>1</v>
      </c>
      <c r="G28" s="99">
        <v>1</v>
      </c>
      <c r="H28" s="99">
        <v>0</v>
      </c>
      <c r="I28" s="99">
        <v>0</v>
      </c>
      <c r="J28" s="99">
        <v>0</v>
      </c>
      <c r="K28" s="99">
        <v>1</v>
      </c>
      <c r="L28" s="99">
        <v>1</v>
      </c>
      <c r="M28" s="100">
        <v>0.111</v>
      </c>
      <c r="N28" s="79">
        <f t="shared" si="0"/>
        <v>0.1111111111111111</v>
      </c>
      <c r="O28" s="34">
        <f t="shared" si="1"/>
        <v>0.1111111111111111</v>
      </c>
      <c r="P28" s="99">
        <v>3</v>
      </c>
      <c r="Q28" s="99">
        <v>0</v>
      </c>
      <c r="R28" s="99">
        <v>0</v>
      </c>
      <c r="S28" s="99">
        <v>0</v>
      </c>
      <c r="T28" s="99">
        <v>0</v>
      </c>
      <c r="U28" s="99">
        <v>1</v>
      </c>
      <c r="V28" s="99">
        <v>1</v>
      </c>
      <c r="W28" s="99">
        <v>1</v>
      </c>
      <c r="X28" s="99">
        <v>0</v>
      </c>
    </row>
    <row r="29" spans="1:24" s="85" customFormat="1" ht="14.25" customHeight="1">
      <c r="A29" s="101" t="s">
        <v>170</v>
      </c>
      <c r="B29" s="99">
        <v>17</v>
      </c>
      <c r="C29" s="99">
        <v>106</v>
      </c>
      <c r="D29" s="99">
        <v>6</v>
      </c>
      <c r="E29" s="99">
        <v>6</v>
      </c>
      <c r="F29" s="99">
        <v>0</v>
      </c>
      <c r="G29" s="99">
        <v>0</v>
      </c>
      <c r="H29" s="99">
        <v>0</v>
      </c>
      <c r="I29" s="99">
        <v>0</v>
      </c>
      <c r="J29" s="99">
        <v>0</v>
      </c>
      <c r="K29" s="99">
        <v>0</v>
      </c>
      <c r="L29" s="99">
        <v>0</v>
      </c>
      <c r="M29" s="100">
        <v>0</v>
      </c>
      <c r="N29" s="79">
        <f t="shared" si="0"/>
        <v>0</v>
      </c>
      <c r="O29" s="34">
        <f t="shared" si="1"/>
        <v>0</v>
      </c>
      <c r="P29" s="99">
        <v>2</v>
      </c>
      <c r="Q29" s="99">
        <v>0</v>
      </c>
      <c r="R29" s="99">
        <v>0</v>
      </c>
      <c r="S29" s="99">
        <v>0</v>
      </c>
      <c r="T29" s="99">
        <v>0</v>
      </c>
      <c r="U29" s="99">
        <v>2</v>
      </c>
      <c r="V29" s="99">
        <v>20</v>
      </c>
      <c r="W29" s="99">
        <v>1</v>
      </c>
      <c r="X29" s="99">
        <v>0</v>
      </c>
    </row>
    <row r="30" spans="1:24" s="85" customFormat="1" ht="14.25" customHeight="1">
      <c r="A30" s="101" t="s">
        <v>159</v>
      </c>
      <c r="B30" s="99">
        <v>1</v>
      </c>
      <c r="C30" s="99">
        <v>6</v>
      </c>
      <c r="D30" s="99">
        <v>3</v>
      </c>
      <c r="E30" s="99">
        <v>3</v>
      </c>
      <c r="F30" s="99">
        <v>0</v>
      </c>
      <c r="G30" s="99">
        <v>0</v>
      </c>
      <c r="H30" s="99">
        <v>0</v>
      </c>
      <c r="I30" s="99">
        <v>0</v>
      </c>
      <c r="J30" s="99">
        <v>0</v>
      </c>
      <c r="K30" s="99">
        <v>0</v>
      </c>
      <c r="L30" s="99">
        <v>0</v>
      </c>
      <c r="M30" s="100">
        <v>0</v>
      </c>
      <c r="N30" s="79">
        <f t="shared" si="0"/>
        <v>0</v>
      </c>
      <c r="O30" s="34">
        <f t="shared" si="1"/>
        <v>0</v>
      </c>
      <c r="P30" s="99">
        <v>0</v>
      </c>
      <c r="Q30" s="99">
        <v>0</v>
      </c>
      <c r="R30" s="99">
        <v>0</v>
      </c>
      <c r="S30" s="99">
        <v>0</v>
      </c>
      <c r="T30" s="99">
        <v>0</v>
      </c>
      <c r="U30" s="99">
        <v>3</v>
      </c>
      <c r="V30" s="99">
        <v>1</v>
      </c>
      <c r="W30" s="99">
        <v>0</v>
      </c>
      <c r="X30" s="99">
        <v>0</v>
      </c>
    </row>
    <row r="31" spans="1:24" s="85" customFormat="1" ht="14.25" customHeight="1">
      <c r="A31" s="101" t="s">
        <v>161</v>
      </c>
      <c r="B31" s="99">
        <v>13</v>
      </c>
      <c r="C31" s="99">
        <v>42</v>
      </c>
      <c r="D31" s="99">
        <v>3</v>
      </c>
      <c r="E31" s="99">
        <v>3</v>
      </c>
      <c r="F31" s="99">
        <v>0</v>
      </c>
      <c r="G31" s="99">
        <v>0</v>
      </c>
      <c r="H31" s="99">
        <v>0</v>
      </c>
      <c r="I31" s="99">
        <v>0</v>
      </c>
      <c r="J31" s="99">
        <v>0</v>
      </c>
      <c r="K31" s="99">
        <v>2</v>
      </c>
      <c r="L31" s="99">
        <v>0</v>
      </c>
      <c r="M31" s="100">
        <v>0</v>
      </c>
      <c r="N31" s="79">
        <f t="shared" si="0"/>
        <v>0</v>
      </c>
      <c r="O31" s="34">
        <f t="shared" si="1"/>
        <v>0</v>
      </c>
      <c r="P31" s="99">
        <v>1</v>
      </c>
      <c r="Q31" s="99">
        <v>0</v>
      </c>
      <c r="R31" s="99">
        <v>0</v>
      </c>
      <c r="S31" s="99">
        <v>0</v>
      </c>
      <c r="T31" s="99">
        <v>0</v>
      </c>
      <c r="U31" s="99">
        <v>3</v>
      </c>
      <c r="V31" s="99">
        <v>6</v>
      </c>
      <c r="W31" s="99">
        <v>0</v>
      </c>
      <c r="X31" s="99">
        <v>0</v>
      </c>
    </row>
    <row r="32" spans="1:24" s="85" customFormat="1" ht="14.25" customHeight="1">
      <c r="A32" s="101" t="s">
        <v>129</v>
      </c>
      <c r="B32" s="99">
        <v>3</v>
      </c>
      <c r="C32" s="99">
        <v>3</v>
      </c>
      <c r="D32" s="99">
        <v>1</v>
      </c>
      <c r="E32" s="99">
        <v>0</v>
      </c>
      <c r="F32" s="99">
        <v>0</v>
      </c>
      <c r="G32" s="99">
        <v>0</v>
      </c>
      <c r="H32" s="99">
        <v>0</v>
      </c>
      <c r="I32" s="99">
        <v>0</v>
      </c>
      <c r="J32" s="99">
        <v>0</v>
      </c>
      <c r="K32" s="99">
        <v>0</v>
      </c>
      <c r="L32" s="99">
        <v>0</v>
      </c>
      <c r="M32" s="100">
        <v>0</v>
      </c>
      <c r="N32" s="79">
        <v>0</v>
      </c>
      <c r="O32" s="34">
        <v>0</v>
      </c>
      <c r="P32" s="99">
        <v>0</v>
      </c>
      <c r="Q32" s="99">
        <v>0</v>
      </c>
      <c r="R32" s="99">
        <v>0</v>
      </c>
      <c r="S32" s="99">
        <v>1</v>
      </c>
      <c r="T32" s="99">
        <v>0</v>
      </c>
      <c r="U32" s="99">
        <v>0</v>
      </c>
      <c r="V32" s="99">
        <v>1</v>
      </c>
      <c r="W32" s="99">
        <v>0</v>
      </c>
      <c r="X32" s="99">
        <v>0</v>
      </c>
    </row>
    <row r="33" spans="1:24" s="85" customFormat="1" ht="14.25" customHeight="1">
      <c r="A33" s="101" t="s">
        <v>143</v>
      </c>
      <c r="B33" s="99">
        <v>8</v>
      </c>
      <c r="C33" s="99">
        <v>29</v>
      </c>
      <c r="D33" s="99">
        <v>0</v>
      </c>
      <c r="E33" s="99">
        <v>0</v>
      </c>
      <c r="F33" s="99">
        <v>0</v>
      </c>
      <c r="G33" s="99">
        <v>0</v>
      </c>
      <c r="H33" s="99">
        <v>0</v>
      </c>
      <c r="I33" s="99">
        <v>0</v>
      </c>
      <c r="J33" s="99">
        <v>0</v>
      </c>
      <c r="K33" s="99">
        <v>0</v>
      </c>
      <c r="L33" s="99">
        <v>0</v>
      </c>
      <c r="M33" s="100">
        <v>0</v>
      </c>
      <c r="N33" s="79">
        <v>0</v>
      </c>
      <c r="O33" s="34">
        <v>0</v>
      </c>
      <c r="P33" s="99">
        <v>0</v>
      </c>
      <c r="Q33" s="99">
        <v>0</v>
      </c>
      <c r="R33" s="99">
        <v>0</v>
      </c>
      <c r="S33" s="99">
        <v>0</v>
      </c>
      <c r="T33" s="99">
        <v>0</v>
      </c>
      <c r="U33" s="99">
        <v>1</v>
      </c>
      <c r="V33" s="99">
        <v>9</v>
      </c>
      <c r="W33" s="99">
        <v>0</v>
      </c>
      <c r="X33" s="99">
        <v>0</v>
      </c>
    </row>
    <row r="34" spans="1:24" s="85" customFormat="1" ht="14.25" customHeight="1">
      <c r="A34" s="101" t="s">
        <v>173</v>
      </c>
      <c r="B34" s="99">
        <v>5</v>
      </c>
      <c r="C34" s="99">
        <v>5</v>
      </c>
      <c r="D34" s="99">
        <v>0</v>
      </c>
      <c r="E34" s="99">
        <v>0</v>
      </c>
      <c r="F34" s="99">
        <v>0</v>
      </c>
      <c r="G34" s="99">
        <v>0</v>
      </c>
      <c r="H34" s="99">
        <v>0</v>
      </c>
      <c r="I34" s="99">
        <v>0</v>
      </c>
      <c r="J34" s="99">
        <v>0</v>
      </c>
      <c r="K34" s="99">
        <v>0</v>
      </c>
      <c r="L34" s="99">
        <v>0</v>
      </c>
      <c r="M34" s="100">
        <v>0</v>
      </c>
      <c r="N34" s="79">
        <v>0</v>
      </c>
      <c r="O34" s="34">
        <v>0</v>
      </c>
      <c r="P34" s="99">
        <v>0</v>
      </c>
      <c r="Q34" s="99">
        <v>0</v>
      </c>
      <c r="R34" s="99">
        <v>0</v>
      </c>
      <c r="S34" s="99">
        <v>0</v>
      </c>
      <c r="T34" s="99">
        <v>0</v>
      </c>
      <c r="U34" s="99">
        <v>3</v>
      </c>
      <c r="V34" s="99">
        <v>1</v>
      </c>
      <c r="W34" s="99">
        <v>1</v>
      </c>
      <c r="X34" s="99">
        <v>0</v>
      </c>
    </row>
    <row r="35" spans="1:24" s="102" customFormat="1" ht="14.25" customHeight="1">
      <c r="A35" s="101" t="s">
        <v>45</v>
      </c>
      <c r="B35" s="86">
        <v>54</v>
      </c>
      <c r="C35" s="86">
        <f t="shared" ref="C35:L35" si="2">SUM(C4:C34)</f>
        <v>4156</v>
      </c>
      <c r="D35" s="86">
        <f t="shared" si="2"/>
        <v>1906</v>
      </c>
      <c r="E35" s="86">
        <f t="shared" si="2"/>
        <v>1630</v>
      </c>
      <c r="F35" s="86">
        <f t="shared" si="2"/>
        <v>466</v>
      </c>
      <c r="G35" s="86">
        <f t="shared" si="2"/>
        <v>358</v>
      </c>
      <c r="H35" s="86">
        <f t="shared" si="2"/>
        <v>84</v>
      </c>
      <c r="I35" s="86">
        <f t="shared" si="2"/>
        <v>9</v>
      </c>
      <c r="J35" s="86">
        <f t="shared" si="2"/>
        <v>15</v>
      </c>
      <c r="K35" s="86">
        <f t="shared" si="2"/>
        <v>283</v>
      </c>
      <c r="L35" s="86">
        <f t="shared" si="2"/>
        <v>244</v>
      </c>
      <c r="M35" s="80">
        <v>0.28599999999999998</v>
      </c>
      <c r="N35" s="80">
        <f>(G35+(2*H35)+(3*I35)+(4*J35))/E35</f>
        <v>0.37607361963190183</v>
      </c>
      <c r="O35" s="34">
        <f>(F35+Q35+R35)/(D35-S35)</f>
        <v>0.37216828478964403</v>
      </c>
      <c r="P35" s="86">
        <f t="shared" ref="P35:X35" si="3">SUM(P4:P34)</f>
        <v>289</v>
      </c>
      <c r="Q35" s="86">
        <f t="shared" si="3"/>
        <v>183</v>
      </c>
      <c r="R35" s="86">
        <f t="shared" si="3"/>
        <v>41</v>
      </c>
      <c r="S35" s="86">
        <f t="shared" si="3"/>
        <v>52</v>
      </c>
      <c r="T35" s="86">
        <f t="shared" si="3"/>
        <v>30</v>
      </c>
      <c r="U35" s="86">
        <f t="shared" si="3"/>
        <v>1232</v>
      </c>
      <c r="V35" s="86">
        <f t="shared" si="3"/>
        <v>465</v>
      </c>
      <c r="W35" s="86">
        <f t="shared" si="3"/>
        <v>83</v>
      </c>
      <c r="X35" s="86">
        <f t="shared" si="3"/>
        <v>11</v>
      </c>
    </row>
    <row r="37" spans="1:24" s="71" customFormat="1" ht="12">
      <c r="A37" s="68"/>
      <c r="D37" s="70" t="s">
        <v>51</v>
      </c>
      <c r="E37" s="71" t="s">
        <v>52</v>
      </c>
      <c r="H37" s="70" t="s">
        <v>87</v>
      </c>
      <c r="I37" s="71" t="s">
        <v>3</v>
      </c>
      <c r="L37" s="70" t="s">
        <v>88</v>
      </c>
      <c r="M37" s="71" t="s">
        <v>89</v>
      </c>
      <c r="P37" s="70" t="s">
        <v>90</v>
      </c>
      <c r="Q37" s="71" t="s">
        <v>91</v>
      </c>
      <c r="R37" s="69"/>
      <c r="T37" s="70" t="s">
        <v>69</v>
      </c>
      <c r="U37" s="71" t="s">
        <v>70</v>
      </c>
      <c r="W37" s="69"/>
      <c r="X37" s="69"/>
    </row>
    <row r="38" spans="1:24" s="71" customFormat="1" ht="12">
      <c r="A38" s="68"/>
      <c r="D38" s="70" t="s">
        <v>61</v>
      </c>
      <c r="E38" s="71" t="s">
        <v>62</v>
      </c>
      <c r="H38" s="70" t="s">
        <v>53</v>
      </c>
      <c r="I38" s="71" t="s">
        <v>54</v>
      </c>
      <c r="L38" s="70" t="s">
        <v>55</v>
      </c>
      <c r="M38" s="71" t="s">
        <v>56</v>
      </c>
      <c r="P38" s="70" t="s">
        <v>57</v>
      </c>
      <c r="Q38" s="71" t="s">
        <v>58</v>
      </c>
      <c r="T38" s="70" t="s">
        <v>77</v>
      </c>
      <c r="U38" s="71" t="s">
        <v>78</v>
      </c>
      <c r="W38" s="69"/>
      <c r="X38" s="69"/>
    </row>
    <row r="39" spans="1:24" s="71" customFormat="1" ht="12">
      <c r="A39" s="68"/>
      <c r="D39" s="70" t="s">
        <v>71</v>
      </c>
      <c r="E39" s="71" t="s">
        <v>72</v>
      </c>
      <c r="H39" s="70" t="s">
        <v>63</v>
      </c>
      <c r="I39" s="71" t="s">
        <v>64</v>
      </c>
      <c r="L39" s="70" t="s">
        <v>65</v>
      </c>
      <c r="M39" s="71" t="s">
        <v>66</v>
      </c>
      <c r="P39" s="70" t="s">
        <v>67</v>
      </c>
      <c r="Q39" s="71" t="s">
        <v>68</v>
      </c>
      <c r="T39" s="70" t="s">
        <v>85</v>
      </c>
      <c r="U39" s="71" t="s">
        <v>86</v>
      </c>
      <c r="W39" s="69"/>
      <c r="X39" s="69"/>
    </row>
    <row r="40" spans="1:24" s="71" customFormat="1" ht="12">
      <c r="A40" s="68"/>
      <c r="D40" s="70" t="s">
        <v>79</v>
      </c>
      <c r="E40" s="71" t="s">
        <v>80</v>
      </c>
      <c r="H40" s="70" t="s">
        <v>73</v>
      </c>
      <c r="I40" s="71" t="s">
        <v>74</v>
      </c>
      <c r="L40" s="70" t="s">
        <v>75</v>
      </c>
      <c r="M40" s="71" t="s">
        <v>76</v>
      </c>
      <c r="P40" s="70" t="s">
        <v>96</v>
      </c>
      <c r="Q40" s="71" t="s">
        <v>97</v>
      </c>
      <c r="T40" s="70" t="s">
        <v>94</v>
      </c>
      <c r="U40" s="71" t="s">
        <v>95</v>
      </c>
      <c r="W40" s="69"/>
      <c r="X40" s="69"/>
    </row>
    <row r="41" spans="1:24" s="71" customFormat="1" ht="12">
      <c r="A41" s="68"/>
      <c r="D41" s="69"/>
      <c r="H41" s="70" t="s">
        <v>81</v>
      </c>
      <c r="I41" s="71" t="s">
        <v>82</v>
      </c>
      <c r="L41" s="70" t="s">
        <v>83</v>
      </c>
      <c r="M41" s="71" t="s">
        <v>84</v>
      </c>
      <c r="P41" s="70" t="s">
        <v>92</v>
      </c>
      <c r="Q41" s="71" t="s">
        <v>93</v>
      </c>
      <c r="U41" s="69"/>
      <c r="V41" s="69"/>
      <c r="W41" s="69"/>
      <c r="X41" s="69"/>
    </row>
  </sheetData>
  <mergeCells count="2">
    <mergeCell ref="A1:X1"/>
    <mergeCell ref="A2:X2"/>
  </mergeCells>
  <phoneticPr fontId="0" type="noConversion"/>
  <printOptions horizontalCentered="1"/>
  <pageMargins left="0.25" right="0.25" top="0.5" bottom="0.5" header="0.5" footer="0.5"/>
  <pageSetup scale="91" fitToHeight="2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23"/>
  <sheetViews>
    <sheetView workbookViewId="0">
      <selection activeCell="A4" sqref="A4:A16"/>
    </sheetView>
  </sheetViews>
  <sheetFormatPr defaultColWidth="9.109375" defaultRowHeight="13.2"/>
  <cols>
    <col min="1" max="1" width="18.5546875" style="74" customWidth="1"/>
    <col min="2" max="3" width="7.109375" style="74" customWidth="1"/>
    <col min="4" max="4" width="5.88671875" style="74" customWidth="1"/>
    <col min="5" max="5" width="9.109375" style="74"/>
    <col min="6" max="17" width="6.6640625" style="74" customWidth="1"/>
    <col min="18" max="16384" width="9.109375" style="74"/>
  </cols>
  <sheetData>
    <row r="1" spans="1:24" ht="44.4">
      <c r="A1" s="285" t="s">
        <v>176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4"/>
      <c r="T1" s="4"/>
      <c r="U1" s="4"/>
      <c r="V1" s="4"/>
      <c r="W1" s="4"/>
      <c r="X1" s="4"/>
    </row>
    <row r="2" spans="1:24">
      <c r="A2" s="2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</row>
    <row r="3" spans="1:24" s="43" customFormat="1" ht="10.199999999999999">
      <c r="A3" s="88" t="s">
        <v>0</v>
      </c>
      <c r="B3" s="88" t="s">
        <v>100</v>
      </c>
      <c r="C3" s="88" t="s">
        <v>101</v>
      </c>
      <c r="D3" s="89" t="s">
        <v>2</v>
      </c>
      <c r="E3" s="88" t="s">
        <v>47</v>
      </c>
      <c r="F3" s="88" t="s">
        <v>5</v>
      </c>
      <c r="G3" s="88" t="s">
        <v>6</v>
      </c>
      <c r="H3" s="88" t="s">
        <v>7</v>
      </c>
      <c r="I3" s="88" t="s">
        <v>8</v>
      </c>
      <c r="J3" s="88" t="s">
        <v>17</v>
      </c>
      <c r="K3" s="88" t="s">
        <v>102</v>
      </c>
      <c r="L3" s="88" t="s">
        <v>16</v>
      </c>
      <c r="M3" s="88" t="s">
        <v>10</v>
      </c>
      <c r="N3" s="88" t="s">
        <v>103</v>
      </c>
      <c r="O3" s="88" t="s">
        <v>104</v>
      </c>
      <c r="P3" s="88" t="s">
        <v>105</v>
      </c>
      <c r="Q3" s="90" t="s">
        <v>106</v>
      </c>
    </row>
    <row r="4" spans="1:24">
      <c r="A4" s="131" t="s">
        <v>29</v>
      </c>
      <c r="B4" s="91">
        <v>9</v>
      </c>
      <c r="C4" s="91">
        <v>1</v>
      </c>
      <c r="D4" s="92">
        <v>78.67</v>
      </c>
      <c r="E4" s="91">
        <v>48</v>
      </c>
      <c r="F4" s="91">
        <v>41</v>
      </c>
      <c r="G4" s="91">
        <v>4</v>
      </c>
      <c r="H4" s="91">
        <v>1</v>
      </c>
      <c r="I4" s="91">
        <v>2</v>
      </c>
      <c r="J4" s="91">
        <v>15</v>
      </c>
      <c r="K4" s="91">
        <v>6</v>
      </c>
      <c r="L4" s="91">
        <v>92</v>
      </c>
      <c r="M4" s="91">
        <v>27</v>
      </c>
      <c r="N4" s="91">
        <v>2</v>
      </c>
      <c r="O4" s="91">
        <v>0</v>
      </c>
      <c r="P4" s="91">
        <v>2</v>
      </c>
      <c r="Q4" s="93">
        <v>0.69</v>
      </c>
    </row>
    <row r="5" spans="1:24">
      <c r="A5" s="131" t="s">
        <v>153</v>
      </c>
      <c r="B5" s="91">
        <v>8</v>
      </c>
      <c r="C5" s="91">
        <v>0</v>
      </c>
      <c r="D5" s="92">
        <v>63</v>
      </c>
      <c r="E5" s="91">
        <v>40</v>
      </c>
      <c r="F5" s="91">
        <v>33</v>
      </c>
      <c r="G5" s="91">
        <v>7</v>
      </c>
      <c r="H5" s="91">
        <v>0</v>
      </c>
      <c r="I5" s="91">
        <v>0</v>
      </c>
      <c r="J5" s="91">
        <v>12</v>
      </c>
      <c r="K5" s="91">
        <v>9</v>
      </c>
      <c r="L5" s="91">
        <v>65</v>
      </c>
      <c r="M5" s="91">
        <v>11</v>
      </c>
      <c r="N5" s="91">
        <v>4</v>
      </c>
      <c r="O5" s="91">
        <v>0</v>
      </c>
      <c r="P5" s="91">
        <v>2</v>
      </c>
      <c r="Q5" s="93">
        <v>1.29</v>
      </c>
    </row>
    <row r="6" spans="1:24">
      <c r="A6" s="131" t="s">
        <v>160</v>
      </c>
      <c r="B6" s="91">
        <v>0</v>
      </c>
      <c r="C6" s="91">
        <v>0</v>
      </c>
      <c r="D6" s="92">
        <v>14.67</v>
      </c>
      <c r="E6" s="91">
        <v>9</v>
      </c>
      <c r="F6" s="91">
        <v>8</v>
      </c>
      <c r="G6" s="91">
        <v>1</v>
      </c>
      <c r="H6" s="91">
        <v>0</v>
      </c>
      <c r="I6" s="91">
        <v>0</v>
      </c>
      <c r="J6" s="91">
        <v>4</v>
      </c>
      <c r="K6" s="91">
        <v>3</v>
      </c>
      <c r="L6" s="91">
        <v>19</v>
      </c>
      <c r="M6" s="91">
        <v>8</v>
      </c>
      <c r="N6" s="91">
        <v>2</v>
      </c>
      <c r="O6" s="91">
        <v>1</v>
      </c>
      <c r="P6" s="91">
        <v>0</v>
      </c>
      <c r="Q6" s="93">
        <v>1.84</v>
      </c>
    </row>
    <row r="7" spans="1:24">
      <c r="A7" s="131" t="s">
        <v>170</v>
      </c>
      <c r="B7" s="91">
        <v>7</v>
      </c>
      <c r="C7" s="91">
        <v>3</v>
      </c>
      <c r="D7" s="92">
        <v>87.67</v>
      </c>
      <c r="E7" s="91">
        <v>56</v>
      </c>
      <c r="F7" s="91">
        <v>44</v>
      </c>
      <c r="G7" s="91">
        <v>9</v>
      </c>
      <c r="H7" s="91">
        <v>1</v>
      </c>
      <c r="I7" s="91">
        <v>2</v>
      </c>
      <c r="J7" s="91">
        <v>28</v>
      </c>
      <c r="K7" s="91">
        <v>18</v>
      </c>
      <c r="L7" s="91">
        <v>89</v>
      </c>
      <c r="M7" s="91">
        <v>48</v>
      </c>
      <c r="N7" s="91">
        <v>9</v>
      </c>
      <c r="O7" s="91">
        <v>1</v>
      </c>
      <c r="P7" s="91">
        <v>7</v>
      </c>
      <c r="Q7" s="93">
        <v>1.85</v>
      </c>
    </row>
    <row r="8" spans="1:24">
      <c r="A8" s="131" t="s">
        <v>134</v>
      </c>
      <c r="B8" s="91">
        <v>7</v>
      </c>
      <c r="C8" s="91">
        <v>4</v>
      </c>
      <c r="D8" s="92">
        <v>67</v>
      </c>
      <c r="E8" s="91">
        <v>53</v>
      </c>
      <c r="F8" s="91">
        <v>43</v>
      </c>
      <c r="G8" s="91">
        <v>10</v>
      </c>
      <c r="H8" s="91">
        <v>0</v>
      </c>
      <c r="I8" s="91">
        <v>0</v>
      </c>
      <c r="J8" s="91">
        <v>23</v>
      </c>
      <c r="K8" s="91">
        <v>15</v>
      </c>
      <c r="L8" s="91">
        <v>77</v>
      </c>
      <c r="M8" s="91">
        <v>14</v>
      </c>
      <c r="N8" s="91">
        <v>1</v>
      </c>
      <c r="O8" s="91">
        <v>0</v>
      </c>
      <c r="P8" s="91">
        <v>4</v>
      </c>
      <c r="Q8" s="93">
        <v>2.0099999999999998</v>
      </c>
    </row>
    <row r="9" spans="1:24">
      <c r="A9" s="131" t="s">
        <v>143</v>
      </c>
      <c r="B9" s="91">
        <v>0</v>
      </c>
      <c r="C9" s="91">
        <v>2</v>
      </c>
      <c r="D9" s="92">
        <v>24.67</v>
      </c>
      <c r="E9" s="91">
        <v>20</v>
      </c>
      <c r="F9" s="91">
        <v>17</v>
      </c>
      <c r="G9" s="91">
        <v>1</v>
      </c>
      <c r="H9" s="91">
        <v>1</v>
      </c>
      <c r="I9" s="91">
        <v>1</v>
      </c>
      <c r="J9" s="91">
        <v>14</v>
      </c>
      <c r="K9" s="91">
        <v>6</v>
      </c>
      <c r="L9" s="91">
        <v>19</v>
      </c>
      <c r="M9" s="91">
        <v>3</v>
      </c>
      <c r="N9" s="91">
        <v>5</v>
      </c>
      <c r="O9" s="91">
        <v>0</v>
      </c>
      <c r="P9" s="91">
        <v>0</v>
      </c>
      <c r="Q9" s="93">
        <v>2.19</v>
      </c>
    </row>
    <row r="10" spans="1:24">
      <c r="A10" s="131" t="s">
        <v>28</v>
      </c>
      <c r="B10" s="91">
        <v>0</v>
      </c>
      <c r="C10" s="91">
        <v>0</v>
      </c>
      <c r="D10" s="92">
        <v>3</v>
      </c>
      <c r="E10" s="91">
        <v>3</v>
      </c>
      <c r="F10" s="91">
        <v>2</v>
      </c>
      <c r="G10" s="91">
        <v>0</v>
      </c>
      <c r="H10" s="91">
        <v>0</v>
      </c>
      <c r="I10" s="91">
        <v>1</v>
      </c>
      <c r="J10" s="91">
        <v>1</v>
      </c>
      <c r="K10" s="91">
        <v>1</v>
      </c>
      <c r="L10" s="91">
        <v>5</v>
      </c>
      <c r="M10" s="91">
        <v>1</v>
      </c>
      <c r="N10" s="91">
        <v>0</v>
      </c>
      <c r="O10" s="91">
        <v>0</v>
      </c>
      <c r="P10" s="91">
        <v>0</v>
      </c>
      <c r="Q10" s="93">
        <v>3</v>
      </c>
    </row>
    <row r="11" spans="1:24">
      <c r="A11" s="131" t="s">
        <v>161</v>
      </c>
      <c r="B11" s="91">
        <v>2</v>
      </c>
      <c r="C11" s="91">
        <v>1</v>
      </c>
      <c r="D11" s="92">
        <v>33</v>
      </c>
      <c r="E11" s="91">
        <v>34</v>
      </c>
      <c r="F11" s="91">
        <v>28</v>
      </c>
      <c r="G11" s="91">
        <v>4</v>
      </c>
      <c r="H11" s="91">
        <v>0</v>
      </c>
      <c r="I11" s="91">
        <v>2</v>
      </c>
      <c r="J11" s="91">
        <v>16</v>
      </c>
      <c r="K11" s="91">
        <v>13</v>
      </c>
      <c r="L11" s="91">
        <v>22</v>
      </c>
      <c r="M11" s="91">
        <v>8</v>
      </c>
      <c r="N11" s="91">
        <v>1</v>
      </c>
      <c r="O11" s="91">
        <v>0</v>
      </c>
      <c r="P11" s="91">
        <v>1</v>
      </c>
      <c r="Q11" s="93">
        <v>3.55</v>
      </c>
    </row>
    <row r="12" spans="1:24">
      <c r="A12" s="131" t="s">
        <v>167</v>
      </c>
      <c r="B12" s="91">
        <v>3</v>
      </c>
      <c r="C12" s="91">
        <v>2</v>
      </c>
      <c r="D12" s="92">
        <v>27.67</v>
      </c>
      <c r="E12" s="91">
        <v>21</v>
      </c>
      <c r="F12" s="91">
        <v>16</v>
      </c>
      <c r="G12" s="91">
        <v>2</v>
      </c>
      <c r="H12" s="91">
        <v>1</v>
      </c>
      <c r="I12" s="91">
        <v>2</v>
      </c>
      <c r="J12" s="91">
        <v>20</v>
      </c>
      <c r="K12" s="91">
        <v>13</v>
      </c>
      <c r="L12" s="91">
        <v>29</v>
      </c>
      <c r="M12" s="91">
        <v>25</v>
      </c>
      <c r="N12" s="91">
        <v>3</v>
      </c>
      <c r="O12" s="91">
        <v>0</v>
      </c>
      <c r="P12" s="91">
        <v>6</v>
      </c>
      <c r="Q12" s="93">
        <v>4.2300000000000004</v>
      </c>
    </row>
    <row r="13" spans="1:24">
      <c r="A13" s="131" t="s">
        <v>173</v>
      </c>
      <c r="B13" s="91">
        <v>0</v>
      </c>
      <c r="C13" s="91">
        <v>1</v>
      </c>
      <c r="D13" s="92">
        <v>5</v>
      </c>
      <c r="E13" s="91">
        <v>10</v>
      </c>
      <c r="F13" s="91">
        <v>9</v>
      </c>
      <c r="G13" s="91">
        <v>1</v>
      </c>
      <c r="H13" s="91">
        <v>0</v>
      </c>
      <c r="I13" s="91">
        <v>0</v>
      </c>
      <c r="J13" s="91">
        <v>8</v>
      </c>
      <c r="K13" s="91">
        <v>5</v>
      </c>
      <c r="L13" s="91">
        <v>4</v>
      </c>
      <c r="M13" s="91">
        <v>2</v>
      </c>
      <c r="N13" s="91">
        <v>1</v>
      </c>
      <c r="O13" s="91">
        <v>0</v>
      </c>
      <c r="P13" s="91">
        <v>0</v>
      </c>
      <c r="Q13" s="93">
        <v>9</v>
      </c>
    </row>
    <row r="14" spans="1:24">
      <c r="A14" s="131" t="s">
        <v>129</v>
      </c>
      <c r="B14" s="91">
        <v>0</v>
      </c>
      <c r="C14" s="91">
        <v>0</v>
      </c>
      <c r="D14" s="92">
        <v>1</v>
      </c>
      <c r="E14" s="91">
        <v>1</v>
      </c>
      <c r="F14" s="91">
        <v>1</v>
      </c>
      <c r="G14" s="91">
        <v>0</v>
      </c>
      <c r="H14" s="91">
        <v>0</v>
      </c>
      <c r="I14" s="91">
        <v>0</v>
      </c>
      <c r="J14" s="91">
        <v>1</v>
      </c>
      <c r="K14" s="91">
        <v>1</v>
      </c>
      <c r="L14" s="91">
        <v>0</v>
      </c>
      <c r="M14" s="91">
        <v>0</v>
      </c>
      <c r="N14" s="91">
        <v>0</v>
      </c>
      <c r="O14" s="91">
        <v>0</v>
      </c>
      <c r="P14" s="91">
        <v>1</v>
      </c>
      <c r="Q14" s="93">
        <v>9</v>
      </c>
    </row>
    <row r="15" spans="1:24">
      <c r="A15" s="131" t="s">
        <v>154</v>
      </c>
      <c r="B15" s="91">
        <v>1</v>
      </c>
      <c r="C15" s="91">
        <v>0</v>
      </c>
      <c r="D15" s="92">
        <v>5</v>
      </c>
      <c r="E15" s="91">
        <v>10</v>
      </c>
      <c r="F15" s="91">
        <v>8</v>
      </c>
      <c r="G15" s="91">
        <v>1</v>
      </c>
      <c r="H15" s="91">
        <v>0</v>
      </c>
      <c r="I15" s="91">
        <v>1</v>
      </c>
      <c r="J15" s="91">
        <v>7</v>
      </c>
      <c r="K15" s="91">
        <v>7</v>
      </c>
      <c r="L15" s="91">
        <v>4</v>
      </c>
      <c r="M15" s="91">
        <v>5</v>
      </c>
      <c r="N15" s="91">
        <v>2</v>
      </c>
      <c r="O15" s="91">
        <v>0</v>
      </c>
      <c r="P15" s="91">
        <v>0</v>
      </c>
      <c r="Q15" s="93">
        <v>12.6</v>
      </c>
    </row>
    <row r="16" spans="1:24">
      <c r="A16" s="131" t="s">
        <v>148</v>
      </c>
      <c r="B16" s="91">
        <v>0</v>
      </c>
      <c r="C16" s="91">
        <v>0</v>
      </c>
      <c r="D16" s="92">
        <v>4.33</v>
      </c>
      <c r="E16" s="91">
        <v>5</v>
      </c>
      <c r="F16" s="91">
        <v>3</v>
      </c>
      <c r="G16" s="91">
        <v>2</v>
      </c>
      <c r="H16" s="91">
        <v>0</v>
      </c>
      <c r="I16" s="91">
        <v>0</v>
      </c>
      <c r="J16" s="91">
        <v>15</v>
      </c>
      <c r="K16" s="91">
        <v>7</v>
      </c>
      <c r="L16" s="91">
        <v>7</v>
      </c>
      <c r="M16" s="91">
        <v>13</v>
      </c>
      <c r="N16" s="91">
        <v>3</v>
      </c>
      <c r="O16" s="91">
        <v>1</v>
      </c>
      <c r="P16" s="91">
        <v>4</v>
      </c>
      <c r="Q16" s="93">
        <v>14.54</v>
      </c>
    </row>
    <row r="17" spans="1:18" s="2" customFormat="1">
      <c r="A17" s="94" t="s">
        <v>45</v>
      </c>
      <c r="B17" s="94">
        <v>37</v>
      </c>
      <c r="C17" s="94">
        <v>14</v>
      </c>
      <c r="D17" s="95">
        <v>414.67</v>
      </c>
      <c r="E17" s="94">
        <v>310</v>
      </c>
      <c r="F17" s="94">
        <v>253</v>
      </c>
      <c r="G17" s="94">
        <v>42</v>
      </c>
      <c r="H17" s="94">
        <v>4</v>
      </c>
      <c r="I17" s="94">
        <v>11</v>
      </c>
      <c r="J17" s="94">
        <v>164</v>
      </c>
      <c r="K17" s="94">
        <v>104</v>
      </c>
      <c r="L17" s="94">
        <v>432</v>
      </c>
      <c r="M17" s="94">
        <v>165</v>
      </c>
      <c r="N17" s="94">
        <v>33</v>
      </c>
      <c r="O17" s="94">
        <v>3</v>
      </c>
      <c r="P17" s="94">
        <v>27</v>
      </c>
      <c r="Q17" s="96">
        <v>2.2599999999999998</v>
      </c>
    </row>
    <row r="19" spans="1:18">
      <c r="A19" s="7"/>
      <c r="C19" s="3" t="s">
        <v>107</v>
      </c>
      <c r="D19" s="74" t="s">
        <v>108</v>
      </c>
      <c r="E19" s="75"/>
      <c r="F19" s="3" t="s">
        <v>53</v>
      </c>
      <c r="G19" s="74" t="s">
        <v>54</v>
      </c>
      <c r="I19" s="3" t="s">
        <v>88</v>
      </c>
      <c r="J19" s="74" t="s">
        <v>109</v>
      </c>
      <c r="L19" s="3" t="s">
        <v>122</v>
      </c>
      <c r="M19" s="74" t="s">
        <v>123</v>
      </c>
      <c r="O19" s="75"/>
      <c r="P19" s="75"/>
      <c r="Q19" s="75"/>
      <c r="R19" s="75"/>
    </row>
    <row r="20" spans="1:18">
      <c r="A20" s="7"/>
      <c r="C20" s="3" t="s">
        <v>112</v>
      </c>
      <c r="D20" s="74" t="s">
        <v>113</v>
      </c>
      <c r="E20" s="75"/>
      <c r="F20" s="3" t="s">
        <v>63</v>
      </c>
      <c r="G20" s="74" t="s">
        <v>64</v>
      </c>
      <c r="I20" s="3" t="s">
        <v>114</v>
      </c>
      <c r="J20" s="74" t="s">
        <v>115</v>
      </c>
      <c r="L20" s="3" t="s">
        <v>110</v>
      </c>
      <c r="M20" s="74" t="s">
        <v>111</v>
      </c>
      <c r="P20" s="75"/>
      <c r="Q20" s="75"/>
      <c r="R20" s="75"/>
    </row>
    <row r="21" spans="1:18">
      <c r="A21" s="7"/>
      <c r="C21" s="3" t="s">
        <v>61</v>
      </c>
      <c r="D21" s="74" t="s">
        <v>120</v>
      </c>
      <c r="E21" s="75"/>
      <c r="F21" s="3" t="s">
        <v>73</v>
      </c>
      <c r="G21" s="74" t="s">
        <v>74</v>
      </c>
      <c r="I21" s="3" t="s">
        <v>90</v>
      </c>
      <c r="J21" s="74" t="s">
        <v>91</v>
      </c>
      <c r="L21" s="3" t="s">
        <v>116</v>
      </c>
      <c r="M21" s="74" t="s">
        <v>117</v>
      </c>
      <c r="P21" s="75"/>
      <c r="Q21" s="75"/>
      <c r="R21" s="75"/>
    </row>
    <row r="22" spans="1:18">
      <c r="A22" s="7"/>
      <c r="C22" s="3" t="s">
        <v>87</v>
      </c>
      <c r="D22" s="74" t="s">
        <v>3</v>
      </c>
      <c r="E22" s="75"/>
      <c r="F22" s="3" t="s">
        <v>81</v>
      </c>
      <c r="G22" s="74" t="s">
        <v>82</v>
      </c>
      <c r="I22" s="3" t="s">
        <v>57</v>
      </c>
      <c r="J22" s="74" t="s">
        <v>121</v>
      </c>
      <c r="L22" s="3" t="s">
        <v>118</v>
      </c>
      <c r="M22" s="74" t="s">
        <v>119</v>
      </c>
      <c r="P22" s="75"/>
      <c r="Q22" s="75"/>
      <c r="R22" s="75"/>
    </row>
    <row r="23" spans="1:18">
      <c r="A23" s="7"/>
      <c r="I23" s="75"/>
      <c r="J23" s="75"/>
      <c r="K23" s="75"/>
      <c r="P23" s="75"/>
      <c r="Q23" s="75"/>
      <c r="R23" s="75"/>
    </row>
  </sheetData>
  <mergeCells count="1">
    <mergeCell ref="A1:R1"/>
  </mergeCells>
  <phoneticPr fontId="0" type="noConversion"/>
  <pageMargins left="0.25" right="0.25" top="0.5" bottom="1" header="0.5" footer="0.5"/>
  <pageSetup scale="97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A38"/>
  <sheetViews>
    <sheetView workbookViewId="0">
      <selection activeCell="A4" sqref="A4:IV29"/>
    </sheetView>
  </sheetViews>
  <sheetFormatPr defaultRowHeight="13.2"/>
  <cols>
    <col min="1" max="1" width="21.6640625" style="46" customWidth="1"/>
    <col min="2" max="2" width="5.5546875" customWidth="1"/>
    <col min="3" max="5" width="6.5546875" customWidth="1"/>
    <col min="6" max="12" width="5.5546875" customWidth="1"/>
    <col min="13" max="15" width="8.5546875" style="63" customWidth="1"/>
    <col min="16" max="19" width="5.6640625" customWidth="1"/>
    <col min="20" max="20" width="5.6640625" style="1" customWidth="1"/>
    <col min="21" max="22" width="6.6640625" style="1" customWidth="1"/>
    <col min="23" max="24" width="5.6640625" style="1" customWidth="1"/>
    <col min="26" max="26" width="12.109375" customWidth="1"/>
  </cols>
  <sheetData>
    <row r="1" spans="1:24" ht="44.4">
      <c r="A1" s="285" t="s">
        <v>191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</row>
    <row r="2" spans="1:24" ht="13.5" customHeight="1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</row>
    <row r="3" spans="1:24" s="43" customFormat="1" ht="10.199999999999999">
      <c r="A3" s="64" t="s">
        <v>0</v>
      </c>
      <c r="B3" s="64" t="s">
        <v>1</v>
      </c>
      <c r="C3" s="64" t="s">
        <v>2</v>
      </c>
      <c r="D3" s="64" t="s">
        <v>18</v>
      </c>
      <c r="E3" s="64" t="s">
        <v>4</v>
      </c>
      <c r="F3" s="64" t="s">
        <v>47</v>
      </c>
      <c r="G3" s="64" t="s">
        <v>5</v>
      </c>
      <c r="H3" s="64" t="s">
        <v>6</v>
      </c>
      <c r="I3" s="64" t="s">
        <v>7</v>
      </c>
      <c r="J3" s="64" t="s">
        <v>8</v>
      </c>
      <c r="K3" s="64" t="s">
        <v>17</v>
      </c>
      <c r="L3" s="64" t="s">
        <v>48</v>
      </c>
      <c r="M3" s="65" t="s">
        <v>49</v>
      </c>
      <c r="N3" s="65" t="s">
        <v>9</v>
      </c>
      <c r="O3" s="65" t="s">
        <v>13</v>
      </c>
      <c r="P3" s="64" t="s">
        <v>16</v>
      </c>
      <c r="Q3" s="64" t="s">
        <v>10</v>
      </c>
      <c r="R3" s="64" t="s">
        <v>11</v>
      </c>
      <c r="S3" s="64" t="s">
        <v>12</v>
      </c>
      <c r="T3" s="64" t="s">
        <v>14</v>
      </c>
      <c r="U3" s="64" t="s">
        <v>15</v>
      </c>
      <c r="V3" s="64" t="s">
        <v>98</v>
      </c>
      <c r="W3" s="64" t="s">
        <v>99</v>
      </c>
      <c r="X3" s="64" t="s">
        <v>46</v>
      </c>
    </row>
    <row r="4" spans="1:24" s="137" customFormat="1" ht="17.25" customHeight="1">
      <c r="A4" s="132" t="s">
        <v>154</v>
      </c>
      <c r="B4" s="135">
        <v>9</v>
      </c>
      <c r="C4" s="135">
        <v>17</v>
      </c>
      <c r="D4" s="135">
        <v>4</v>
      </c>
      <c r="E4" s="135">
        <v>4</v>
      </c>
      <c r="F4" s="135">
        <v>2</v>
      </c>
      <c r="G4" s="135">
        <v>1</v>
      </c>
      <c r="H4" s="135">
        <v>0</v>
      </c>
      <c r="I4" s="135">
        <v>1</v>
      </c>
      <c r="J4" s="135">
        <v>0</v>
      </c>
      <c r="K4" s="135">
        <v>2</v>
      </c>
      <c r="L4" s="135">
        <v>2</v>
      </c>
      <c r="M4" s="136">
        <v>0.5</v>
      </c>
      <c r="N4" s="136">
        <v>1</v>
      </c>
      <c r="O4" s="136">
        <v>0.5</v>
      </c>
      <c r="P4" s="135">
        <v>1</v>
      </c>
      <c r="Q4" s="135">
        <v>0</v>
      </c>
      <c r="R4" s="135">
        <v>0</v>
      </c>
      <c r="S4" s="135">
        <v>0</v>
      </c>
      <c r="T4" s="135">
        <v>0</v>
      </c>
      <c r="U4" s="135">
        <v>2</v>
      </c>
      <c r="V4" s="135">
        <v>5</v>
      </c>
      <c r="W4" s="135">
        <v>1</v>
      </c>
      <c r="X4" s="135">
        <v>0</v>
      </c>
    </row>
    <row r="5" spans="1:24" s="137" customFormat="1" ht="17.25" customHeight="1">
      <c r="A5" s="133" t="s">
        <v>163</v>
      </c>
      <c r="B5" s="138">
        <v>3</v>
      </c>
      <c r="C5" s="138">
        <v>9</v>
      </c>
      <c r="D5" s="138">
        <v>6</v>
      </c>
      <c r="E5" s="138">
        <v>4</v>
      </c>
      <c r="F5" s="138">
        <v>2</v>
      </c>
      <c r="G5" s="138">
        <v>2</v>
      </c>
      <c r="H5" s="138">
        <v>0</v>
      </c>
      <c r="I5" s="138">
        <v>0</v>
      </c>
      <c r="J5" s="138">
        <v>0</v>
      </c>
      <c r="K5" s="138">
        <v>4</v>
      </c>
      <c r="L5" s="138">
        <v>1</v>
      </c>
      <c r="M5" s="139">
        <v>0.5</v>
      </c>
      <c r="N5" s="139">
        <v>0.5</v>
      </c>
      <c r="O5" s="139">
        <v>0.6</v>
      </c>
      <c r="P5" s="138">
        <v>0</v>
      </c>
      <c r="Q5" s="138">
        <v>1</v>
      </c>
      <c r="R5" s="138">
        <v>0</v>
      </c>
      <c r="S5" s="138">
        <v>1</v>
      </c>
      <c r="T5" s="138">
        <v>1</v>
      </c>
      <c r="U5" s="138">
        <v>2</v>
      </c>
      <c r="V5" s="138">
        <v>3</v>
      </c>
      <c r="W5" s="138">
        <v>0</v>
      </c>
      <c r="X5" s="138">
        <v>0</v>
      </c>
    </row>
    <row r="6" spans="1:24" s="137" customFormat="1" ht="17.25" customHeight="1">
      <c r="A6" s="133" t="s">
        <v>31</v>
      </c>
      <c r="B6" s="138">
        <v>52</v>
      </c>
      <c r="C6" s="138">
        <v>387</v>
      </c>
      <c r="D6" s="138">
        <v>217</v>
      </c>
      <c r="E6" s="138">
        <v>179</v>
      </c>
      <c r="F6" s="138">
        <v>74</v>
      </c>
      <c r="G6" s="138">
        <v>47</v>
      </c>
      <c r="H6" s="138">
        <v>21</v>
      </c>
      <c r="I6" s="138">
        <v>2</v>
      </c>
      <c r="J6" s="138">
        <v>4</v>
      </c>
      <c r="K6" s="138">
        <v>46</v>
      </c>
      <c r="L6" s="138">
        <v>42</v>
      </c>
      <c r="M6" s="139">
        <v>0.41299999999999998</v>
      </c>
      <c r="N6" s="139">
        <v>0.62</v>
      </c>
      <c r="O6" s="139">
        <v>0.51400000000000001</v>
      </c>
      <c r="P6" s="138">
        <v>26</v>
      </c>
      <c r="Q6" s="138">
        <v>35</v>
      </c>
      <c r="R6" s="138">
        <v>2</v>
      </c>
      <c r="S6" s="138">
        <v>1</v>
      </c>
      <c r="T6" s="138">
        <v>4</v>
      </c>
      <c r="U6" s="138">
        <v>35</v>
      </c>
      <c r="V6" s="138">
        <v>91</v>
      </c>
      <c r="W6" s="138">
        <v>15</v>
      </c>
      <c r="X6" s="138">
        <v>0</v>
      </c>
    </row>
    <row r="7" spans="1:24" s="137" customFormat="1" ht="17.25" customHeight="1">
      <c r="A7" s="133" t="s">
        <v>28</v>
      </c>
      <c r="B7" s="138">
        <v>48</v>
      </c>
      <c r="C7" s="138">
        <v>350</v>
      </c>
      <c r="D7" s="138">
        <v>190</v>
      </c>
      <c r="E7" s="138">
        <v>163</v>
      </c>
      <c r="F7" s="138">
        <v>64</v>
      </c>
      <c r="G7" s="138">
        <v>43</v>
      </c>
      <c r="H7" s="138">
        <v>15</v>
      </c>
      <c r="I7" s="138">
        <v>3</v>
      </c>
      <c r="J7" s="138">
        <v>3</v>
      </c>
      <c r="K7" s="138">
        <v>48</v>
      </c>
      <c r="L7" s="138">
        <v>33</v>
      </c>
      <c r="M7" s="139">
        <v>0.39300000000000002</v>
      </c>
      <c r="N7" s="139">
        <v>0.57699999999999996</v>
      </c>
      <c r="O7" s="139">
        <v>0.45800000000000002</v>
      </c>
      <c r="P7" s="138">
        <v>12</v>
      </c>
      <c r="Q7" s="138">
        <v>19</v>
      </c>
      <c r="R7" s="138">
        <v>4</v>
      </c>
      <c r="S7" s="138">
        <v>4</v>
      </c>
      <c r="T7" s="138">
        <v>3</v>
      </c>
      <c r="U7" s="138">
        <v>43</v>
      </c>
      <c r="V7" s="138">
        <v>102</v>
      </c>
      <c r="W7" s="138">
        <v>19</v>
      </c>
      <c r="X7" s="138">
        <v>0</v>
      </c>
    </row>
    <row r="8" spans="1:24" s="137" customFormat="1" ht="17.25" customHeight="1">
      <c r="A8" s="133" t="s">
        <v>152</v>
      </c>
      <c r="B8" s="138">
        <v>31</v>
      </c>
      <c r="C8" s="138">
        <v>161</v>
      </c>
      <c r="D8" s="138">
        <v>84</v>
      </c>
      <c r="E8" s="138">
        <v>74</v>
      </c>
      <c r="F8" s="138">
        <v>27</v>
      </c>
      <c r="G8" s="138">
        <v>24</v>
      </c>
      <c r="H8" s="138">
        <v>3</v>
      </c>
      <c r="I8" s="138">
        <v>0</v>
      </c>
      <c r="J8" s="138">
        <v>0</v>
      </c>
      <c r="K8" s="138">
        <v>18</v>
      </c>
      <c r="L8" s="138">
        <v>7</v>
      </c>
      <c r="M8" s="139">
        <v>0.36499999999999999</v>
      </c>
      <c r="N8" s="139">
        <v>0.40500000000000003</v>
      </c>
      <c r="O8" s="139">
        <v>0.44</v>
      </c>
      <c r="P8" s="138">
        <v>4</v>
      </c>
      <c r="Q8" s="138">
        <v>7</v>
      </c>
      <c r="R8" s="138">
        <v>3</v>
      </c>
      <c r="S8" s="138">
        <v>0</v>
      </c>
      <c r="T8" s="138">
        <v>4</v>
      </c>
      <c r="U8" s="138">
        <v>14</v>
      </c>
      <c r="V8" s="138">
        <v>1</v>
      </c>
      <c r="W8" s="138">
        <v>3</v>
      </c>
      <c r="X8" s="138">
        <v>0</v>
      </c>
    </row>
    <row r="9" spans="1:24" s="137" customFormat="1" ht="17.25" customHeight="1">
      <c r="A9" s="133" t="s">
        <v>157</v>
      </c>
      <c r="B9" s="138">
        <v>28</v>
      </c>
      <c r="C9" s="138">
        <v>89</v>
      </c>
      <c r="D9" s="138">
        <v>38</v>
      </c>
      <c r="E9" s="138">
        <v>29</v>
      </c>
      <c r="F9" s="138">
        <v>10</v>
      </c>
      <c r="G9" s="138">
        <v>7</v>
      </c>
      <c r="H9" s="138">
        <v>2</v>
      </c>
      <c r="I9" s="138">
        <v>1</v>
      </c>
      <c r="J9" s="138">
        <v>0</v>
      </c>
      <c r="K9" s="138">
        <v>16</v>
      </c>
      <c r="L9" s="138">
        <v>11</v>
      </c>
      <c r="M9" s="139">
        <v>0.34499999999999997</v>
      </c>
      <c r="N9" s="139">
        <v>0.48299999999999998</v>
      </c>
      <c r="O9" s="139">
        <v>0.5</v>
      </c>
      <c r="P9" s="138">
        <v>7</v>
      </c>
      <c r="Q9" s="138">
        <v>7</v>
      </c>
      <c r="R9" s="138">
        <v>2</v>
      </c>
      <c r="S9" s="138">
        <v>0</v>
      </c>
      <c r="T9" s="138">
        <v>1</v>
      </c>
      <c r="U9" s="138">
        <v>11</v>
      </c>
      <c r="V9" s="138">
        <v>0</v>
      </c>
      <c r="W9" s="138">
        <v>0</v>
      </c>
      <c r="X9" s="138">
        <v>0</v>
      </c>
    </row>
    <row r="10" spans="1:24" s="137" customFormat="1" ht="17.25" customHeight="1">
      <c r="A10" s="133" t="s">
        <v>44</v>
      </c>
      <c r="B10" s="138">
        <v>27</v>
      </c>
      <c r="C10" s="138">
        <v>181</v>
      </c>
      <c r="D10" s="138">
        <v>102</v>
      </c>
      <c r="E10" s="138">
        <v>95</v>
      </c>
      <c r="F10" s="138">
        <v>32</v>
      </c>
      <c r="G10" s="138">
        <v>24</v>
      </c>
      <c r="H10" s="138">
        <v>7</v>
      </c>
      <c r="I10" s="138">
        <v>1</v>
      </c>
      <c r="J10" s="138">
        <v>0</v>
      </c>
      <c r="K10" s="138">
        <v>16</v>
      </c>
      <c r="L10" s="138">
        <v>12</v>
      </c>
      <c r="M10" s="139">
        <v>0.33700000000000002</v>
      </c>
      <c r="N10" s="139">
        <v>0.432</v>
      </c>
      <c r="O10" s="139">
        <v>0.36599999999999999</v>
      </c>
      <c r="P10" s="138">
        <v>12</v>
      </c>
      <c r="Q10" s="138">
        <v>5</v>
      </c>
      <c r="R10" s="138">
        <v>0</v>
      </c>
      <c r="S10" s="138">
        <v>2</v>
      </c>
      <c r="T10" s="138">
        <v>5</v>
      </c>
      <c r="U10" s="138">
        <v>53</v>
      </c>
      <c r="V10" s="138">
        <v>53</v>
      </c>
      <c r="W10" s="138">
        <v>3</v>
      </c>
      <c r="X10" s="138">
        <v>0</v>
      </c>
    </row>
    <row r="11" spans="1:24" s="137" customFormat="1" ht="17.25" customHeight="1">
      <c r="A11" s="133" t="s">
        <v>159</v>
      </c>
      <c r="B11" s="138">
        <v>7</v>
      </c>
      <c r="C11" s="138">
        <v>40</v>
      </c>
      <c r="D11" s="138">
        <v>20</v>
      </c>
      <c r="E11" s="138">
        <v>18</v>
      </c>
      <c r="F11" s="138">
        <v>6</v>
      </c>
      <c r="G11" s="138">
        <v>4</v>
      </c>
      <c r="H11" s="138">
        <v>1</v>
      </c>
      <c r="I11" s="138">
        <v>0</v>
      </c>
      <c r="J11" s="138">
        <v>1</v>
      </c>
      <c r="K11" s="138">
        <v>6</v>
      </c>
      <c r="L11" s="138">
        <v>6</v>
      </c>
      <c r="M11" s="139">
        <v>0.33300000000000002</v>
      </c>
      <c r="N11" s="139">
        <v>0.55600000000000005</v>
      </c>
      <c r="O11" s="139">
        <v>0.35</v>
      </c>
      <c r="P11" s="138">
        <v>1</v>
      </c>
      <c r="Q11" s="138">
        <v>0</v>
      </c>
      <c r="R11" s="138">
        <v>1</v>
      </c>
      <c r="S11" s="138">
        <v>1</v>
      </c>
      <c r="T11" s="138">
        <v>1</v>
      </c>
      <c r="U11" s="138">
        <v>38</v>
      </c>
      <c r="V11" s="138">
        <v>1</v>
      </c>
      <c r="W11" s="138">
        <v>0</v>
      </c>
      <c r="X11" s="138">
        <v>0</v>
      </c>
    </row>
    <row r="12" spans="1:24" s="137" customFormat="1" ht="17.25" customHeight="1">
      <c r="A12" s="133" t="s">
        <v>161</v>
      </c>
      <c r="B12" s="138">
        <v>15</v>
      </c>
      <c r="C12" s="138">
        <v>38</v>
      </c>
      <c r="D12" s="138">
        <v>4</v>
      </c>
      <c r="E12" s="138">
        <v>3</v>
      </c>
      <c r="F12" s="138">
        <v>1</v>
      </c>
      <c r="G12" s="138">
        <v>1</v>
      </c>
      <c r="H12" s="138">
        <v>0</v>
      </c>
      <c r="I12" s="138">
        <v>0</v>
      </c>
      <c r="J12" s="138">
        <v>0</v>
      </c>
      <c r="K12" s="138">
        <v>2</v>
      </c>
      <c r="L12" s="138">
        <v>1</v>
      </c>
      <c r="M12" s="139">
        <v>0.33300000000000002</v>
      </c>
      <c r="N12" s="139">
        <v>0.33300000000000002</v>
      </c>
      <c r="O12" s="139">
        <v>0.5</v>
      </c>
      <c r="P12" s="138">
        <v>0</v>
      </c>
      <c r="Q12" s="138">
        <v>0</v>
      </c>
      <c r="R12" s="138">
        <v>1</v>
      </c>
      <c r="S12" s="138">
        <v>0</v>
      </c>
      <c r="T12" s="138">
        <v>0</v>
      </c>
      <c r="U12" s="138">
        <v>1</v>
      </c>
      <c r="V12" s="138">
        <v>6</v>
      </c>
      <c r="W12" s="138">
        <v>1</v>
      </c>
      <c r="X12" s="138">
        <v>0</v>
      </c>
    </row>
    <row r="13" spans="1:24" s="137" customFormat="1" ht="17.25" customHeight="1">
      <c r="A13" s="133" t="s">
        <v>29</v>
      </c>
      <c r="B13" s="138">
        <v>48</v>
      </c>
      <c r="C13" s="138">
        <v>337</v>
      </c>
      <c r="D13" s="138">
        <v>187</v>
      </c>
      <c r="E13" s="138">
        <v>145</v>
      </c>
      <c r="F13" s="138">
        <v>47</v>
      </c>
      <c r="G13" s="138">
        <v>35</v>
      </c>
      <c r="H13" s="138">
        <v>9</v>
      </c>
      <c r="I13" s="138">
        <v>0</v>
      </c>
      <c r="J13" s="138">
        <v>3</v>
      </c>
      <c r="K13" s="138">
        <v>32</v>
      </c>
      <c r="L13" s="138">
        <v>28</v>
      </c>
      <c r="M13" s="139">
        <v>0.32400000000000001</v>
      </c>
      <c r="N13" s="139">
        <v>0.44800000000000001</v>
      </c>
      <c r="O13" s="139">
        <v>0.46200000000000002</v>
      </c>
      <c r="P13" s="138">
        <v>24</v>
      </c>
      <c r="Q13" s="138">
        <v>26</v>
      </c>
      <c r="R13" s="138">
        <v>12</v>
      </c>
      <c r="S13" s="138">
        <v>4</v>
      </c>
      <c r="T13" s="138">
        <v>3</v>
      </c>
      <c r="U13" s="138">
        <v>41</v>
      </c>
      <c r="V13" s="138">
        <v>9</v>
      </c>
      <c r="W13" s="138">
        <v>2</v>
      </c>
      <c r="X13" s="138">
        <v>0</v>
      </c>
    </row>
    <row r="14" spans="1:24" s="137" customFormat="1" ht="17.25" customHeight="1">
      <c r="A14" s="133" t="s">
        <v>39</v>
      </c>
      <c r="B14" s="138">
        <v>38</v>
      </c>
      <c r="C14" s="138">
        <v>288</v>
      </c>
      <c r="D14" s="138">
        <v>160</v>
      </c>
      <c r="E14" s="138">
        <v>124</v>
      </c>
      <c r="F14" s="138">
        <v>40</v>
      </c>
      <c r="G14" s="138">
        <v>25</v>
      </c>
      <c r="H14" s="138">
        <v>11</v>
      </c>
      <c r="I14" s="138">
        <v>0</v>
      </c>
      <c r="J14" s="138">
        <v>4</v>
      </c>
      <c r="K14" s="138">
        <v>36</v>
      </c>
      <c r="L14" s="138">
        <v>39</v>
      </c>
      <c r="M14" s="139">
        <v>0.32300000000000001</v>
      </c>
      <c r="N14" s="139">
        <v>0.50800000000000001</v>
      </c>
      <c r="O14" s="139">
        <v>0.45600000000000002</v>
      </c>
      <c r="P14" s="138">
        <v>18</v>
      </c>
      <c r="Q14" s="138">
        <v>30</v>
      </c>
      <c r="R14" s="138">
        <v>3</v>
      </c>
      <c r="S14" s="138">
        <v>3</v>
      </c>
      <c r="T14" s="138">
        <v>0</v>
      </c>
      <c r="U14" s="138">
        <v>241</v>
      </c>
      <c r="V14" s="138">
        <v>14</v>
      </c>
      <c r="W14" s="138">
        <v>5</v>
      </c>
      <c r="X14" s="138">
        <v>2</v>
      </c>
    </row>
    <row r="15" spans="1:24" s="137" customFormat="1" ht="17.25" customHeight="1">
      <c r="A15" s="133" t="s">
        <v>162</v>
      </c>
      <c r="B15" s="138">
        <v>48</v>
      </c>
      <c r="C15" s="138">
        <v>328</v>
      </c>
      <c r="D15" s="138">
        <v>174</v>
      </c>
      <c r="E15" s="138">
        <v>155</v>
      </c>
      <c r="F15" s="138">
        <v>49</v>
      </c>
      <c r="G15" s="138">
        <v>38</v>
      </c>
      <c r="H15" s="138">
        <v>7</v>
      </c>
      <c r="I15" s="138">
        <v>2</v>
      </c>
      <c r="J15" s="138">
        <v>2</v>
      </c>
      <c r="K15" s="138">
        <v>30</v>
      </c>
      <c r="L15" s="138">
        <v>30</v>
      </c>
      <c r="M15" s="139">
        <v>0.316</v>
      </c>
      <c r="N15" s="139">
        <v>0.42599999999999999</v>
      </c>
      <c r="O15" s="139">
        <v>0.38400000000000001</v>
      </c>
      <c r="P15" s="138">
        <v>34</v>
      </c>
      <c r="Q15" s="138">
        <v>12</v>
      </c>
      <c r="R15" s="138">
        <v>5</v>
      </c>
      <c r="S15" s="138">
        <v>2</v>
      </c>
      <c r="T15" s="138">
        <v>12</v>
      </c>
      <c r="U15" s="138">
        <v>70</v>
      </c>
      <c r="V15" s="138">
        <v>2</v>
      </c>
      <c r="W15" s="138">
        <v>1</v>
      </c>
      <c r="X15" s="138">
        <v>0</v>
      </c>
    </row>
    <row r="16" spans="1:24" s="137" customFormat="1" ht="17.25" customHeight="1">
      <c r="A16" s="133" t="s">
        <v>32</v>
      </c>
      <c r="B16" s="138">
        <v>32</v>
      </c>
      <c r="C16" s="138">
        <v>232</v>
      </c>
      <c r="D16" s="138">
        <v>130</v>
      </c>
      <c r="E16" s="138">
        <v>116</v>
      </c>
      <c r="F16" s="138">
        <v>36</v>
      </c>
      <c r="G16" s="138">
        <v>29</v>
      </c>
      <c r="H16" s="138">
        <v>7</v>
      </c>
      <c r="I16" s="138">
        <v>0</v>
      </c>
      <c r="J16" s="138">
        <v>0</v>
      </c>
      <c r="K16" s="138">
        <v>24</v>
      </c>
      <c r="L16" s="138">
        <v>14</v>
      </c>
      <c r="M16" s="139">
        <v>0.31</v>
      </c>
      <c r="N16" s="139">
        <v>0.371</v>
      </c>
      <c r="O16" s="139">
        <v>0.36499999999999999</v>
      </c>
      <c r="P16" s="138">
        <v>13</v>
      </c>
      <c r="Q16" s="138">
        <v>8</v>
      </c>
      <c r="R16" s="138">
        <v>2</v>
      </c>
      <c r="S16" s="138">
        <v>3</v>
      </c>
      <c r="T16" s="138">
        <v>3</v>
      </c>
      <c r="U16" s="138">
        <v>109</v>
      </c>
      <c r="V16" s="138">
        <v>15</v>
      </c>
      <c r="W16" s="138">
        <v>3</v>
      </c>
      <c r="X16" s="138">
        <v>0</v>
      </c>
    </row>
    <row r="17" spans="1:27" s="137" customFormat="1" ht="17.25" customHeight="1">
      <c r="A17" s="133" t="s">
        <v>149</v>
      </c>
      <c r="B17" s="138">
        <v>48</v>
      </c>
      <c r="C17" s="138">
        <v>330</v>
      </c>
      <c r="D17" s="138">
        <v>173</v>
      </c>
      <c r="E17" s="138">
        <v>147</v>
      </c>
      <c r="F17" s="138">
        <v>45</v>
      </c>
      <c r="G17" s="138">
        <v>29</v>
      </c>
      <c r="H17" s="138">
        <v>7</v>
      </c>
      <c r="I17" s="138">
        <v>3</v>
      </c>
      <c r="J17" s="138">
        <v>6</v>
      </c>
      <c r="K17" s="138">
        <v>30</v>
      </c>
      <c r="L17" s="138">
        <v>43</v>
      </c>
      <c r="M17" s="139">
        <v>0.30599999999999999</v>
      </c>
      <c r="N17" s="139">
        <v>0.51700000000000002</v>
      </c>
      <c r="O17" s="139">
        <v>0.40100000000000002</v>
      </c>
      <c r="P17" s="138">
        <v>25</v>
      </c>
      <c r="Q17" s="138">
        <v>15</v>
      </c>
      <c r="R17" s="138">
        <v>9</v>
      </c>
      <c r="S17" s="138">
        <v>1</v>
      </c>
      <c r="T17" s="138">
        <v>3</v>
      </c>
      <c r="U17" s="138">
        <v>204</v>
      </c>
      <c r="V17" s="138">
        <v>26</v>
      </c>
      <c r="W17" s="138">
        <v>6</v>
      </c>
      <c r="X17" s="138">
        <v>5</v>
      </c>
    </row>
    <row r="18" spans="1:27" s="137" customFormat="1" ht="17.25" customHeight="1">
      <c r="A18" s="133" t="s">
        <v>151</v>
      </c>
      <c r="B18" s="138">
        <v>41</v>
      </c>
      <c r="C18" s="138">
        <v>258</v>
      </c>
      <c r="D18" s="138">
        <v>128</v>
      </c>
      <c r="E18" s="138">
        <v>106</v>
      </c>
      <c r="F18" s="138">
        <v>32</v>
      </c>
      <c r="G18" s="138">
        <v>29</v>
      </c>
      <c r="H18" s="138">
        <v>2</v>
      </c>
      <c r="I18" s="138">
        <v>1</v>
      </c>
      <c r="J18" s="138">
        <v>0</v>
      </c>
      <c r="K18" s="138">
        <v>19</v>
      </c>
      <c r="L18" s="138">
        <v>21</v>
      </c>
      <c r="M18" s="139">
        <v>0.30199999999999999</v>
      </c>
      <c r="N18" s="139">
        <v>0.34</v>
      </c>
      <c r="O18" s="139">
        <v>0.38400000000000001</v>
      </c>
      <c r="P18" s="138">
        <v>12</v>
      </c>
      <c r="Q18" s="138">
        <v>14</v>
      </c>
      <c r="R18" s="138">
        <v>2</v>
      </c>
      <c r="S18" s="138">
        <v>5</v>
      </c>
      <c r="T18" s="138">
        <v>2</v>
      </c>
      <c r="U18" s="138">
        <v>59</v>
      </c>
      <c r="V18" s="138">
        <v>52</v>
      </c>
      <c r="W18" s="138">
        <v>8</v>
      </c>
      <c r="X18" s="138">
        <v>0</v>
      </c>
    </row>
    <row r="19" spans="1:27" s="137" customFormat="1" ht="17.25" customHeight="1">
      <c r="A19" s="133" t="s">
        <v>22</v>
      </c>
      <c r="B19" s="138">
        <v>3</v>
      </c>
      <c r="C19" s="138">
        <v>24</v>
      </c>
      <c r="D19" s="138">
        <v>15</v>
      </c>
      <c r="E19" s="138">
        <v>15</v>
      </c>
      <c r="F19" s="138">
        <v>4</v>
      </c>
      <c r="G19" s="138">
        <v>2</v>
      </c>
      <c r="H19" s="138">
        <v>1</v>
      </c>
      <c r="I19" s="138">
        <v>0</v>
      </c>
      <c r="J19" s="138">
        <v>1</v>
      </c>
      <c r="K19" s="138">
        <v>2</v>
      </c>
      <c r="L19" s="138">
        <v>4</v>
      </c>
      <c r="M19" s="139">
        <v>0.26700000000000002</v>
      </c>
      <c r="N19" s="139">
        <v>0.53300000000000003</v>
      </c>
      <c r="O19" s="139">
        <v>0.26700000000000002</v>
      </c>
      <c r="P19" s="138">
        <v>3</v>
      </c>
      <c r="Q19" s="138">
        <v>0</v>
      </c>
      <c r="R19" s="138">
        <v>0</v>
      </c>
      <c r="S19" s="138">
        <v>0</v>
      </c>
      <c r="T19" s="138">
        <v>2</v>
      </c>
      <c r="U19" s="138">
        <v>2</v>
      </c>
      <c r="V19" s="138">
        <v>1</v>
      </c>
      <c r="W19" s="138">
        <v>0</v>
      </c>
      <c r="X19" s="138">
        <v>0</v>
      </c>
    </row>
    <row r="20" spans="1:27" s="137" customFormat="1" ht="17.25" customHeight="1">
      <c r="A20" s="133" t="s">
        <v>35</v>
      </c>
      <c r="B20" s="138">
        <v>35</v>
      </c>
      <c r="C20" s="138">
        <v>155</v>
      </c>
      <c r="D20" s="138">
        <v>86</v>
      </c>
      <c r="E20" s="138">
        <v>70</v>
      </c>
      <c r="F20" s="138">
        <v>18</v>
      </c>
      <c r="G20" s="138">
        <v>11</v>
      </c>
      <c r="H20" s="138">
        <v>6</v>
      </c>
      <c r="I20" s="138">
        <v>0</v>
      </c>
      <c r="J20" s="138">
        <v>1</v>
      </c>
      <c r="K20" s="138">
        <v>15</v>
      </c>
      <c r="L20" s="138">
        <v>11</v>
      </c>
      <c r="M20" s="139">
        <v>0.25700000000000001</v>
      </c>
      <c r="N20" s="139">
        <v>0.38600000000000001</v>
      </c>
      <c r="O20" s="139">
        <v>0.372</v>
      </c>
      <c r="P20" s="138">
        <v>13</v>
      </c>
      <c r="Q20" s="138">
        <v>10</v>
      </c>
      <c r="R20" s="138">
        <v>4</v>
      </c>
      <c r="S20" s="138">
        <v>2</v>
      </c>
      <c r="T20" s="138">
        <v>0</v>
      </c>
      <c r="U20" s="138">
        <v>46</v>
      </c>
      <c r="V20" s="138">
        <v>3</v>
      </c>
      <c r="W20" s="138">
        <v>2</v>
      </c>
      <c r="X20" s="138">
        <v>1</v>
      </c>
    </row>
    <row r="21" spans="1:27" s="137" customFormat="1" ht="17.25" customHeight="1">
      <c r="A21" s="133" t="s">
        <v>21</v>
      </c>
      <c r="B21" s="138">
        <v>30</v>
      </c>
      <c r="C21" s="138">
        <v>179</v>
      </c>
      <c r="D21" s="138">
        <v>96</v>
      </c>
      <c r="E21" s="138">
        <v>79</v>
      </c>
      <c r="F21" s="138">
        <v>20</v>
      </c>
      <c r="G21" s="138">
        <v>17</v>
      </c>
      <c r="H21" s="138">
        <v>3</v>
      </c>
      <c r="I21" s="138">
        <v>0</v>
      </c>
      <c r="J21" s="138">
        <v>0</v>
      </c>
      <c r="K21" s="138">
        <v>18</v>
      </c>
      <c r="L21" s="138">
        <v>10</v>
      </c>
      <c r="M21" s="139">
        <v>0.253</v>
      </c>
      <c r="N21" s="139">
        <v>0.29099999999999998</v>
      </c>
      <c r="O21" s="139">
        <v>0.35499999999999998</v>
      </c>
      <c r="P21" s="138">
        <v>11</v>
      </c>
      <c r="Q21" s="138">
        <v>10</v>
      </c>
      <c r="R21" s="138">
        <v>3</v>
      </c>
      <c r="S21" s="138">
        <v>3</v>
      </c>
      <c r="T21" s="138">
        <v>0</v>
      </c>
      <c r="U21" s="138">
        <v>83</v>
      </c>
      <c r="V21" s="138">
        <v>9</v>
      </c>
      <c r="W21" s="138">
        <v>2</v>
      </c>
      <c r="X21" s="138">
        <v>0</v>
      </c>
    </row>
    <row r="22" spans="1:27" s="137" customFormat="1" ht="17.25" customHeight="1">
      <c r="A22" s="133" t="s">
        <v>160</v>
      </c>
      <c r="B22" s="138">
        <v>36</v>
      </c>
      <c r="C22" s="138">
        <v>202</v>
      </c>
      <c r="D22" s="138">
        <v>107</v>
      </c>
      <c r="E22" s="138">
        <v>95</v>
      </c>
      <c r="F22" s="138">
        <v>23</v>
      </c>
      <c r="G22" s="138">
        <v>18</v>
      </c>
      <c r="H22" s="138">
        <v>5</v>
      </c>
      <c r="I22" s="138">
        <v>0</v>
      </c>
      <c r="J22" s="138">
        <v>0</v>
      </c>
      <c r="K22" s="138">
        <v>16</v>
      </c>
      <c r="L22" s="138">
        <v>10</v>
      </c>
      <c r="M22" s="139">
        <v>0.24199999999999999</v>
      </c>
      <c r="N22" s="139">
        <v>0.29499999999999998</v>
      </c>
      <c r="O22" s="139">
        <v>0.32100000000000001</v>
      </c>
      <c r="P22" s="138">
        <v>17</v>
      </c>
      <c r="Q22" s="138">
        <v>8</v>
      </c>
      <c r="R22" s="138">
        <v>3</v>
      </c>
      <c r="S22" s="138">
        <v>1</v>
      </c>
      <c r="T22" s="138">
        <v>3</v>
      </c>
      <c r="U22" s="138">
        <v>23</v>
      </c>
      <c r="V22" s="138">
        <v>35</v>
      </c>
      <c r="W22" s="138">
        <v>5</v>
      </c>
      <c r="X22" s="138">
        <v>0</v>
      </c>
    </row>
    <row r="23" spans="1:27" s="137" customFormat="1" ht="17.25" customHeight="1">
      <c r="A23" s="133" t="s">
        <v>156</v>
      </c>
      <c r="B23" s="138">
        <v>27</v>
      </c>
      <c r="C23" s="138">
        <v>135</v>
      </c>
      <c r="D23" s="138">
        <v>71</v>
      </c>
      <c r="E23" s="138">
        <v>63</v>
      </c>
      <c r="F23" s="138">
        <v>15</v>
      </c>
      <c r="G23" s="138">
        <v>13</v>
      </c>
      <c r="H23" s="138">
        <v>2</v>
      </c>
      <c r="I23" s="138">
        <v>0</v>
      </c>
      <c r="J23" s="138">
        <v>0</v>
      </c>
      <c r="K23" s="138">
        <v>9</v>
      </c>
      <c r="L23" s="138">
        <v>8</v>
      </c>
      <c r="M23" s="139">
        <v>0.23799999999999999</v>
      </c>
      <c r="N23" s="139">
        <v>0.27</v>
      </c>
      <c r="O23" s="139">
        <v>0.27900000000000003</v>
      </c>
      <c r="P23" s="138">
        <v>10</v>
      </c>
      <c r="Q23" s="138">
        <v>4</v>
      </c>
      <c r="R23" s="138">
        <v>0</v>
      </c>
      <c r="S23" s="138">
        <v>4</v>
      </c>
      <c r="T23" s="138">
        <v>0</v>
      </c>
      <c r="U23" s="138">
        <v>113</v>
      </c>
      <c r="V23" s="138">
        <v>5</v>
      </c>
      <c r="W23" s="138">
        <v>3</v>
      </c>
      <c r="X23" s="138">
        <v>0</v>
      </c>
    </row>
    <row r="24" spans="1:27" s="137" customFormat="1" ht="17.25" customHeight="1">
      <c r="A24" s="133" t="s">
        <v>30</v>
      </c>
      <c r="B24" s="138">
        <v>17</v>
      </c>
      <c r="C24" s="138">
        <v>97</v>
      </c>
      <c r="D24" s="138">
        <v>51</v>
      </c>
      <c r="E24" s="138">
        <v>39</v>
      </c>
      <c r="F24" s="138">
        <v>9</v>
      </c>
      <c r="G24" s="138">
        <v>7</v>
      </c>
      <c r="H24" s="138">
        <v>1</v>
      </c>
      <c r="I24" s="138">
        <v>1</v>
      </c>
      <c r="J24" s="138">
        <v>0</v>
      </c>
      <c r="K24" s="138">
        <v>12</v>
      </c>
      <c r="L24" s="138">
        <v>6</v>
      </c>
      <c r="M24" s="139">
        <v>0.23100000000000001</v>
      </c>
      <c r="N24" s="139">
        <v>0.308</v>
      </c>
      <c r="O24" s="139">
        <v>0.4</v>
      </c>
      <c r="P24" s="138">
        <v>17</v>
      </c>
      <c r="Q24" s="138">
        <v>9</v>
      </c>
      <c r="R24" s="138">
        <v>2</v>
      </c>
      <c r="S24" s="138">
        <v>1</v>
      </c>
      <c r="T24" s="138">
        <v>0</v>
      </c>
      <c r="U24" s="138">
        <v>10</v>
      </c>
      <c r="V24" s="138">
        <v>0</v>
      </c>
      <c r="W24" s="138">
        <v>0</v>
      </c>
      <c r="X24" s="138">
        <v>0</v>
      </c>
    </row>
    <row r="25" spans="1:27" s="137" customFormat="1" ht="17.25" customHeight="1">
      <c r="A25" s="133" t="s">
        <v>148</v>
      </c>
      <c r="B25" s="138">
        <v>20</v>
      </c>
      <c r="C25" s="138">
        <v>76</v>
      </c>
      <c r="D25" s="138">
        <v>33</v>
      </c>
      <c r="E25" s="138">
        <v>31</v>
      </c>
      <c r="F25" s="138">
        <v>7</v>
      </c>
      <c r="G25" s="138">
        <v>5</v>
      </c>
      <c r="H25" s="138">
        <v>2</v>
      </c>
      <c r="I25" s="138">
        <v>0</v>
      </c>
      <c r="J25" s="138">
        <v>0</v>
      </c>
      <c r="K25" s="138">
        <v>4</v>
      </c>
      <c r="L25" s="138">
        <v>5</v>
      </c>
      <c r="M25" s="139">
        <v>0.22600000000000001</v>
      </c>
      <c r="N25" s="139">
        <v>0.28999999999999998</v>
      </c>
      <c r="O25" s="139">
        <v>0.27300000000000002</v>
      </c>
      <c r="P25" s="138">
        <v>9</v>
      </c>
      <c r="Q25" s="138">
        <v>2</v>
      </c>
      <c r="R25" s="138">
        <v>0</v>
      </c>
      <c r="S25" s="138">
        <v>0</v>
      </c>
      <c r="T25" s="138">
        <v>1</v>
      </c>
      <c r="U25" s="138">
        <v>36</v>
      </c>
      <c r="V25" s="138">
        <v>1</v>
      </c>
      <c r="W25" s="138">
        <v>0</v>
      </c>
      <c r="X25" s="138">
        <v>0</v>
      </c>
    </row>
    <row r="26" spans="1:27" s="137" customFormat="1" ht="17.25" customHeight="1">
      <c r="A26" s="133" t="s">
        <v>164</v>
      </c>
      <c r="B26" s="138">
        <v>23</v>
      </c>
      <c r="C26" s="138">
        <v>61</v>
      </c>
      <c r="D26" s="138">
        <v>20</v>
      </c>
      <c r="E26" s="138">
        <v>14</v>
      </c>
      <c r="F26" s="138">
        <v>3</v>
      </c>
      <c r="G26" s="138">
        <v>2</v>
      </c>
      <c r="H26" s="138">
        <v>1</v>
      </c>
      <c r="I26" s="138">
        <v>0</v>
      </c>
      <c r="J26" s="138">
        <v>0</v>
      </c>
      <c r="K26" s="138">
        <v>6</v>
      </c>
      <c r="L26" s="138">
        <v>4</v>
      </c>
      <c r="M26" s="139">
        <v>0.214</v>
      </c>
      <c r="N26" s="139">
        <v>0.28599999999999998</v>
      </c>
      <c r="O26" s="139">
        <v>0.42099999999999999</v>
      </c>
      <c r="P26" s="138">
        <v>2</v>
      </c>
      <c r="Q26" s="138">
        <v>3</v>
      </c>
      <c r="R26" s="138">
        <v>2</v>
      </c>
      <c r="S26" s="138">
        <v>1</v>
      </c>
      <c r="T26" s="138">
        <v>0</v>
      </c>
      <c r="U26" s="138">
        <v>14</v>
      </c>
      <c r="V26" s="138">
        <v>13</v>
      </c>
      <c r="W26" s="138">
        <v>2</v>
      </c>
      <c r="X26" s="138">
        <v>0</v>
      </c>
    </row>
    <row r="27" spans="1:27" s="137" customFormat="1" ht="17.25" customHeight="1">
      <c r="A27" s="133" t="s">
        <v>143</v>
      </c>
      <c r="B27" s="138">
        <v>16</v>
      </c>
      <c r="C27" s="138">
        <v>86</v>
      </c>
      <c r="D27" s="138">
        <v>10</v>
      </c>
      <c r="E27" s="138">
        <v>10</v>
      </c>
      <c r="F27" s="138">
        <v>1</v>
      </c>
      <c r="G27" s="138">
        <v>1</v>
      </c>
      <c r="H27" s="138">
        <v>0</v>
      </c>
      <c r="I27" s="138">
        <v>0</v>
      </c>
      <c r="J27" s="138">
        <v>0</v>
      </c>
      <c r="K27" s="138">
        <v>0</v>
      </c>
      <c r="L27" s="138">
        <v>1</v>
      </c>
      <c r="M27" s="139">
        <v>0.1</v>
      </c>
      <c r="N27" s="139">
        <v>0.1</v>
      </c>
      <c r="O27" s="139">
        <v>0.1</v>
      </c>
      <c r="P27" s="138">
        <v>3</v>
      </c>
      <c r="Q27" s="138">
        <v>0</v>
      </c>
      <c r="R27" s="138">
        <v>0</v>
      </c>
      <c r="S27" s="138">
        <v>0</v>
      </c>
      <c r="T27" s="138">
        <v>0</v>
      </c>
      <c r="U27" s="138">
        <v>14</v>
      </c>
      <c r="V27" s="138">
        <v>19</v>
      </c>
      <c r="W27" s="138">
        <v>2</v>
      </c>
      <c r="X27" s="138">
        <v>0</v>
      </c>
    </row>
    <row r="28" spans="1:27" s="137" customFormat="1" ht="17.25" customHeight="1">
      <c r="A28" s="133" t="s">
        <v>134</v>
      </c>
      <c r="B28" s="138">
        <v>13</v>
      </c>
      <c r="C28" s="138">
        <v>38</v>
      </c>
      <c r="D28" s="138">
        <v>2</v>
      </c>
      <c r="E28" s="138">
        <v>2</v>
      </c>
      <c r="F28" s="138">
        <v>0</v>
      </c>
      <c r="G28" s="138">
        <v>0</v>
      </c>
      <c r="H28" s="138">
        <v>0</v>
      </c>
      <c r="I28" s="138">
        <v>0</v>
      </c>
      <c r="J28" s="138">
        <v>0</v>
      </c>
      <c r="K28" s="138">
        <v>1</v>
      </c>
      <c r="L28" s="138">
        <v>0</v>
      </c>
      <c r="M28" s="139">
        <v>0</v>
      </c>
      <c r="N28" s="139">
        <v>0</v>
      </c>
      <c r="O28" s="139">
        <v>0</v>
      </c>
      <c r="P28" s="138">
        <v>1</v>
      </c>
      <c r="Q28" s="138">
        <v>0</v>
      </c>
      <c r="R28" s="138">
        <v>0</v>
      </c>
      <c r="S28" s="138">
        <v>0</v>
      </c>
      <c r="T28" s="138">
        <v>0</v>
      </c>
      <c r="U28" s="138">
        <v>3</v>
      </c>
      <c r="V28" s="138">
        <v>2</v>
      </c>
      <c r="W28" s="138">
        <v>0</v>
      </c>
      <c r="X28" s="138">
        <v>0</v>
      </c>
    </row>
    <row r="29" spans="1:27" s="137" customFormat="1" ht="17.25" customHeight="1">
      <c r="A29" s="134" t="s">
        <v>153</v>
      </c>
      <c r="B29" s="140">
        <v>12</v>
      </c>
      <c r="C29" s="140">
        <v>61</v>
      </c>
      <c r="D29" s="140">
        <v>1</v>
      </c>
      <c r="E29" s="140">
        <v>1</v>
      </c>
      <c r="F29" s="140">
        <v>0</v>
      </c>
      <c r="G29" s="140">
        <v>0</v>
      </c>
      <c r="H29" s="140">
        <v>0</v>
      </c>
      <c r="I29" s="140">
        <v>0</v>
      </c>
      <c r="J29" s="140">
        <v>0</v>
      </c>
      <c r="K29" s="140">
        <v>0</v>
      </c>
      <c r="L29" s="140">
        <v>0</v>
      </c>
      <c r="M29" s="141">
        <v>0</v>
      </c>
      <c r="N29" s="141">
        <v>0</v>
      </c>
      <c r="O29" s="141">
        <v>0</v>
      </c>
      <c r="P29" s="140">
        <v>1</v>
      </c>
      <c r="Q29" s="140">
        <v>0</v>
      </c>
      <c r="R29" s="140">
        <v>0</v>
      </c>
      <c r="S29" s="140">
        <v>0</v>
      </c>
      <c r="T29" s="140">
        <v>0</v>
      </c>
      <c r="U29" s="140">
        <v>2</v>
      </c>
      <c r="V29" s="140">
        <v>5</v>
      </c>
      <c r="W29" s="140">
        <v>3</v>
      </c>
      <c r="X29" s="140">
        <v>0</v>
      </c>
    </row>
    <row r="30" spans="1:27" s="42" customFormat="1" ht="17.25" customHeight="1">
      <c r="A30" s="72" t="s">
        <v>45</v>
      </c>
      <c r="B30" s="72">
        <v>52</v>
      </c>
      <c r="C30" s="72">
        <v>410</v>
      </c>
      <c r="D30" s="72">
        <v>2109</v>
      </c>
      <c r="E30" s="72">
        <v>1781</v>
      </c>
      <c r="F30" s="72">
        <v>567</v>
      </c>
      <c r="G30" s="72">
        <v>414</v>
      </c>
      <c r="H30" s="72">
        <v>113</v>
      </c>
      <c r="I30" s="72">
        <v>15</v>
      </c>
      <c r="J30" s="72">
        <v>25</v>
      </c>
      <c r="K30" s="72">
        <v>412</v>
      </c>
      <c r="L30" s="72">
        <v>349</v>
      </c>
      <c r="M30" s="73">
        <v>0.318</v>
      </c>
      <c r="N30" s="73">
        <v>0.441</v>
      </c>
      <c r="O30" s="73">
        <v>0.40899999999999997</v>
      </c>
      <c r="P30" s="72">
        <v>276</v>
      </c>
      <c r="Q30" s="72">
        <v>225</v>
      </c>
      <c r="R30" s="72">
        <v>60</v>
      </c>
      <c r="S30" s="72">
        <v>21</v>
      </c>
      <c r="T30" s="72">
        <f>SUM(T4:T29)</f>
        <v>48</v>
      </c>
      <c r="U30" s="72">
        <f>SUM(U4:U29)</f>
        <v>1269</v>
      </c>
      <c r="V30" s="72">
        <f>SUM(V4:V29)</f>
        <v>473</v>
      </c>
      <c r="W30" s="72">
        <f>SUM(W4:W29)</f>
        <v>86</v>
      </c>
      <c r="X30" s="72">
        <f>SUM(X4:X29)</f>
        <v>8</v>
      </c>
      <c r="Z30"/>
      <c r="AA30"/>
    </row>
    <row r="31" spans="1:27" ht="13.8">
      <c r="T31" s="66"/>
      <c r="U31" s="66"/>
      <c r="V31" s="66"/>
      <c r="W31" s="66"/>
      <c r="X31" s="66"/>
    </row>
    <row r="32" spans="1:27" s="71" customFormat="1" ht="12">
      <c r="A32" s="68"/>
      <c r="D32" s="70" t="s">
        <v>51</v>
      </c>
      <c r="E32" s="71" t="s">
        <v>52</v>
      </c>
      <c r="H32" s="70" t="s">
        <v>87</v>
      </c>
      <c r="I32" s="71" t="s">
        <v>3</v>
      </c>
      <c r="L32" s="70" t="s">
        <v>88</v>
      </c>
      <c r="M32" s="71" t="s">
        <v>89</v>
      </c>
      <c r="P32" s="70" t="s">
        <v>90</v>
      </c>
      <c r="Q32" s="71" t="s">
        <v>91</v>
      </c>
      <c r="R32" s="69"/>
      <c r="T32" s="70" t="s">
        <v>69</v>
      </c>
      <c r="U32" s="71" t="s">
        <v>70</v>
      </c>
      <c r="W32" s="69"/>
      <c r="X32" s="69"/>
    </row>
    <row r="33" spans="1:24" s="71" customFormat="1" ht="12">
      <c r="A33" s="68"/>
      <c r="D33" s="70" t="s">
        <v>61</v>
      </c>
      <c r="E33" s="71" t="s">
        <v>62</v>
      </c>
      <c r="H33" s="70" t="s">
        <v>53</v>
      </c>
      <c r="I33" s="71" t="s">
        <v>54</v>
      </c>
      <c r="L33" s="70" t="s">
        <v>55</v>
      </c>
      <c r="M33" s="71" t="s">
        <v>56</v>
      </c>
      <c r="P33" s="70" t="s">
        <v>57</v>
      </c>
      <c r="Q33" s="71" t="s">
        <v>58</v>
      </c>
      <c r="T33" s="70" t="s">
        <v>77</v>
      </c>
      <c r="U33" s="71" t="s">
        <v>78</v>
      </c>
      <c r="W33" s="69"/>
      <c r="X33" s="69"/>
    </row>
    <row r="34" spans="1:24" s="71" customFormat="1" ht="12">
      <c r="A34" s="68"/>
      <c r="D34" s="70" t="s">
        <v>71</v>
      </c>
      <c r="E34" s="71" t="s">
        <v>72</v>
      </c>
      <c r="H34" s="70" t="s">
        <v>63</v>
      </c>
      <c r="I34" s="71" t="s">
        <v>64</v>
      </c>
      <c r="L34" s="70" t="s">
        <v>65</v>
      </c>
      <c r="M34" s="71" t="s">
        <v>66</v>
      </c>
      <c r="P34" s="70" t="s">
        <v>67</v>
      </c>
      <c r="Q34" s="71" t="s">
        <v>68</v>
      </c>
      <c r="T34" s="70" t="s">
        <v>85</v>
      </c>
      <c r="U34" s="71" t="s">
        <v>86</v>
      </c>
      <c r="W34" s="69"/>
      <c r="X34" s="69"/>
    </row>
    <row r="35" spans="1:24" s="71" customFormat="1" ht="12">
      <c r="A35" s="68"/>
      <c r="D35" s="70" t="s">
        <v>79</v>
      </c>
      <c r="E35" s="71" t="s">
        <v>80</v>
      </c>
      <c r="H35" s="70" t="s">
        <v>73</v>
      </c>
      <c r="I35" s="71" t="s">
        <v>74</v>
      </c>
      <c r="L35" s="70" t="s">
        <v>75</v>
      </c>
      <c r="M35" s="71" t="s">
        <v>76</v>
      </c>
      <c r="P35" s="70" t="s">
        <v>96</v>
      </c>
      <c r="Q35" s="71" t="s">
        <v>97</v>
      </c>
      <c r="T35" s="70" t="s">
        <v>94</v>
      </c>
      <c r="U35" s="71" t="s">
        <v>95</v>
      </c>
      <c r="W35" s="69"/>
      <c r="X35" s="69"/>
    </row>
    <row r="36" spans="1:24" s="71" customFormat="1" ht="12">
      <c r="A36" s="68"/>
      <c r="D36" s="69"/>
      <c r="H36" s="70" t="s">
        <v>81</v>
      </c>
      <c r="I36" s="71" t="s">
        <v>82</v>
      </c>
      <c r="L36" s="70" t="s">
        <v>83</v>
      </c>
      <c r="M36" s="71" t="s">
        <v>84</v>
      </c>
      <c r="P36" s="70" t="s">
        <v>92</v>
      </c>
      <c r="Q36" s="71" t="s">
        <v>93</v>
      </c>
      <c r="U36" s="69"/>
      <c r="V36" s="69"/>
      <c r="W36" s="69"/>
      <c r="X36" s="69"/>
    </row>
    <row r="37" spans="1:24" ht="13.8">
      <c r="T37" s="66"/>
      <c r="U37" s="66"/>
      <c r="V37" s="66"/>
      <c r="W37" s="66"/>
      <c r="X37" s="66"/>
    </row>
    <row r="38" spans="1:24">
      <c r="T38" s="67"/>
      <c r="U38" s="67"/>
      <c r="V38" s="67"/>
      <c r="W38" s="67"/>
      <c r="X38" s="67"/>
    </row>
  </sheetData>
  <mergeCells count="2">
    <mergeCell ref="A1:X1"/>
    <mergeCell ref="A2:X2"/>
  </mergeCells>
  <phoneticPr fontId="0" type="noConversion"/>
  <printOptions horizontalCentered="1"/>
  <pageMargins left="0.25" right="0.25" top="1" bottom="1" header="0.5" footer="0.5"/>
  <pageSetup scale="78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26"/>
  <sheetViews>
    <sheetView workbookViewId="0">
      <selection activeCell="A4" sqref="A4:A19"/>
    </sheetView>
  </sheetViews>
  <sheetFormatPr defaultRowHeight="13.2"/>
  <cols>
    <col min="1" max="1" width="20.109375" customWidth="1"/>
    <col min="2" max="4" width="6.88671875" style="1" customWidth="1"/>
    <col min="5" max="5" width="6.88671875" style="45" customWidth="1"/>
    <col min="6" max="17" width="6.88671875" style="1" customWidth="1"/>
    <col min="18" max="18" width="6.88671875" style="44" customWidth="1"/>
  </cols>
  <sheetData>
    <row r="1" spans="1:24" ht="44.4">
      <c r="A1" s="285" t="s">
        <v>192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4"/>
      <c r="T1" s="4"/>
      <c r="U1" s="4"/>
      <c r="V1" s="4"/>
      <c r="W1" s="4"/>
      <c r="X1" s="4"/>
    </row>
    <row r="2" spans="1:24">
      <c r="A2" s="2"/>
      <c r="E2" s="1"/>
      <c r="R2" s="1"/>
      <c r="S2" s="1"/>
      <c r="T2" s="1"/>
      <c r="U2" s="1"/>
      <c r="V2" s="1"/>
      <c r="W2" s="1"/>
      <c r="X2" s="1"/>
    </row>
    <row r="3" spans="1:24" s="43" customFormat="1" ht="10.199999999999999">
      <c r="A3" s="56" t="s">
        <v>0</v>
      </c>
      <c r="B3" s="56" t="s">
        <v>100</v>
      </c>
      <c r="C3" s="56" t="s">
        <v>101</v>
      </c>
      <c r="D3" s="57" t="s">
        <v>2</v>
      </c>
      <c r="E3" s="56" t="s">
        <v>47</v>
      </c>
      <c r="F3" s="56" t="s">
        <v>5</v>
      </c>
      <c r="G3" s="56" t="s">
        <v>6</v>
      </c>
      <c r="H3" s="56" t="s">
        <v>7</v>
      </c>
      <c r="I3" s="56" t="s">
        <v>8</v>
      </c>
      <c r="J3" s="56" t="s">
        <v>17</v>
      </c>
      <c r="K3" s="56" t="s">
        <v>102</v>
      </c>
      <c r="L3" s="56" t="s">
        <v>16</v>
      </c>
      <c r="M3" s="56" t="s">
        <v>10</v>
      </c>
      <c r="N3" s="56" t="s">
        <v>103</v>
      </c>
      <c r="O3" s="56" t="s">
        <v>104</v>
      </c>
      <c r="P3" s="56" t="s">
        <v>105</v>
      </c>
      <c r="Q3" s="58" t="s">
        <v>106</v>
      </c>
    </row>
    <row r="4" spans="1:24" ht="13.8">
      <c r="A4" s="132" t="s">
        <v>143</v>
      </c>
      <c r="B4" s="53">
        <v>10</v>
      </c>
      <c r="C4" s="53">
        <v>2</v>
      </c>
      <c r="D4" s="54">
        <v>75.67</v>
      </c>
      <c r="E4" s="53">
        <v>67</v>
      </c>
      <c r="F4" s="53">
        <v>56</v>
      </c>
      <c r="G4" s="53">
        <v>7</v>
      </c>
      <c r="H4" s="53">
        <v>1</v>
      </c>
      <c r="I4" s="53">
        <v>3</v>
      </c>
      <c r="J4" s="53">
        <v>33</v>
      </c>
      <c r="K4" s="53">
        <v>24</v>
      </c>
      <c r="L4" s="53">
        <v>69</v>
      </c>
      <c r="M4" s="53">
        <v>15</v>
      </c>
      <c r="N4" s="53">
        <v>7</v>
      </c>
      <c r="O4" s="53">
        <v>0</v>
      </c>
      <c r="P4" s="53">
        <v>2</v>
      </c>
      <c r="Q4" s="55">
        <v>2.85</v>
      </c>
      <c r="R4"/>
    </row>
    <row r="5" spans="1:24" ht="13.8">
      <c r="A5" s="133" t="s">
        <v>158</v>
      </c>
      <c r="B5" s="47">
        <v>6</v>
      </c>
      <c r="C5" s="47">
        <v>0</v>
      </c>
      <c r="D5" s="48">
        <v>52.67</v>
      </c>
      <c r="E5" s="47">
        <v>44</v>
      </c>
      <c r="F5" s="47">
        <v>35</v>
      </c>
      <c r="G5" s="47">
        <v>6</v>
      </c>
      <c r="H5" s="47">
        <v>2</v>
      </c>
      <c r="I5" s="47">
        <v>1</v>
      </c>
      <c r="J5" s="47">
        <v>11</v>
      </c>
      <c r="K5" s="47">
        <v>8</v>
      </c>
      <c r="L5" s="47">
        <v>60</v>
      </c>
      <c r="M5" s="47">
        <v>7</v>
      </c>
      <c r="N5" s="47">
        <v>3</v>
      </c>
      <c r="O5" s="47">
        <v>0</v>
      </c>
      <c r="P5" s="47">
        <v>1</v>
      </c>
      <c r="Q5" s="49">
        <v>1.37</v>
      </c>
      <c r="R5"/>
    </row>
    <row r="6" spans="1:24" ht="13.8">
      <c r="A6" s="133" t="s">
        <v>29</v>
      </c>
      <c r="B6" s="47">
        <v>6</v>
      </c>
      <c r="C6" s="47">
        <v>1</v>
      </c>
      <c r="D6" s="48">
        <v>62.33</v>
      </c>
      <c r="E6" s="47">
        <v>53</v>
      </c>
      <c r="F6" s="47">
        <v>40</v>
      </c>
      <c r="G6" s="47">
        <v>9</v>
      </c>
      <c r="H6" s="47">
        <v>1</v>
      </c>
      <c r="I6" s="47">
        <v>3</v>
      </c>
      <c r="J6" s="47">
        <v>27</v>
      </c>
      <c r="K6" s="47">
        <v>17</v>
      </c>
      <c r="L6" s="47">
        <v>93</v>
      </c>
      <c r="M6" s="47">
        <v>26</v>
      </c>
      <c r="N6" s="47">
        <v>3</v>
      </c>
      <c r="O6" s="47">
        <v>1</v>
      </c>
      <c r="P6" s="47">
        <v>5</v>
      </c>
      <c r="Q6" s="49">
        <v>2.4500000000000002</v>
      </c>
      <c r="R6"/>
    </row>
    <row r="7" spans="1:24" ht="13.8">
      <c r="A7" s="133" t="s">
        <v>134</v>
      </c>
      <c r="B7" s="47">
        <v>4</v>
      </c>
      <c r="C7" s="47">
        <v>0</v>
      </c>
      <c r="D7" s="48">
        <v>32.33</v>
      </c>
      <c r="E7" s="47">
        <v>22</v>
      </c>
      <c r="F7" s="47">
        <v>21</v>
      </c>
      <c r="G7" s="47">
        <v>1</v>
      </c>
      <c r="H7" s="47">
        <v>0</v>
      </c>
      <c r="I7" s="47">
        <v>0</v>
      </c>
      <c r="J7" s="47">
        <v>7</v>
      </c>
      <c r="K7" s="47">
        <v>7</v>
      </c>
      <c r="L7" s="47">
        <v>46</v>
      </c>
      <c r="M7" s="47">
        <v>20</v>
      </c>
      <c r="N7" s="47">
        <v>0</v>
      </c>
      <c r="O7" s="47">
        <v>0</v>
      </c>
      <c r="P7" s="47">
        <v>3</v>
      </c>
      <c r="Q7" s="49">
        <v>1.95</v>
      </c>
      <c r="R7"/>
    </row>
    <row r="8" spans="1:24" ht="13.8">
      <c r="A8" s="133" t="s">
        <v>164</v>
      </c>
      <c r="B8" s="47">
        <v>4</v>
      </c>
      <c r="C8" s="47">
        <v>2</v>
      </c>
      <c r="D8" s="48">
        <v>27</v>
      </c>
      <c r="E8" s="47">
        <v>26</v>
      </c>
      <c r="F8" s="47">
        <v>22</v>
      </c>
      <c r="G8" s="47">
        <v>3</v>
      </c>
      <c r="H8" s="47">
        <v>0</v>
      </c>
      <c r="I8" s="47">
        <v>1</v>
      </c>
      <c r="J8" s="47">
        <v>22</v>
      </c>
      <c r="K8" s="47">
        <v>17</v>
      </c>
      <c r="L8" s="47">
        <v>20</v>
      </c>
      <c r="M8" s="47">
        <v>21</v>
      </c>
      <c r="N8" s="47">
        <v>2</v>
      </c>
      <c r="O8" s="47">
        <v>0</v>
      </c>
      <c r="P8" s="47">
        <v>5</v>
      </c>
      <c r="Q8" s="49">
        <v>5.67</v>
      </c>
      <c r="R8"/>
    </row>
    <row r="9" spans="1:24" ht="13.8">
      <c r="A9" s="133" t="s">
        <v>153</v>
      </c>
      <c r="B9" s="47">
        <v>4</v>
      </c>
      <c r="C9" s="47">
        <v>4</v>
      </c>
      <c r="D9" s="48">
        <v>57.67</v>
      </c>
      <c r="E9" s="47">
        <v>48</v>
      </c>
      <c r="F9" s="47">
        <v>35</v>
      </c>
      <c r="G9" s="47">
        <v>9</v>
      </c>
      <c r="H9" s="47">
        <v>0</v>
      </c>
      <c r="I9" s="47">
        <v>4</v>
      </c>
      <c r="J9" s="47">
        <v>25</v>
      </c>
      <c r="K9" s="47">
        <v>20</v>
      </c>
      <c r="L9" s="47">
        <v>60</v>
      </c>
      <c r="M9" s="47">
        <v>14</v>
      </c>
      <c r="N9" s="47">
        <v>2</v>
      </c>
      <c r="O9" s="47">
        <v>0</v>
      </c>
      <c r="P9" s="47">
        <v>1</v>
      </c>
      <c r="Q9" s="49">
        <v>3.12</v>
      </c>
      <c r="R9"/>
    </row>
    <row r="10" spans="1:24" ht="13.8">
      <c r="A10" s="133" t="s">
        <v>34</v>
      </c>
      <c r="B10" s="47">
        <v>3</v>
      </c>
      <c r="C10" s="47">
        <v>1</v>
      </c>
      <c r="D10" s="48">
        <v>43</v>
      </c>
      <c r="E10" s="47">
        <v>25</v>
      </c>
      <c r="F10" s="47">
        <v>17</v>
      </c>
      <c r="G10" s="47">
        <v>8</v>
      </c>
      <c r="H10" s="47">
        <v>0</v>
      </c>
      <c r="I10" s="47">
        <v>0</v>
      </c>
      <c r="J10" s="47">
        <v>13</v>
      </c>
      <c r="K10" s="47">
        <v>9</v>
      </c>
      <c r="L10" s="47">
        <v>22</v>
      </c>
      <c r="M10" s="47">
        <v>15</v>
      </c>
      <c r="N10" s="47">
        <v>5</v>
      </c>
      <c r="O10" s="47">
        <v>0</v>
      </c>
      <c r="P10" s="47">
        <v>3</v>
      </c>
      <c r="Q10" s="49">
        <v>1.88</v>
      </c>
      <c r="R10"/>
    </row>
    <row r="11" spans="1:24" ht="13.8">
      <c r="A11" s="133" t="s">
        <v>161</v>
      </c>
      <c r="B11" s="47">
        <v>2</v>
      </c>
      <c r="C11" s="47">
        <v>1</v>
      </c>
      <c r="D11" s="48">
        <v>33.67</v>
      </c>
      <c r="E11" s="47">
        <v>47</v>
      </c>
      <c r="F11" s="47">
        <v>42</v>
      </c>
      <c r="G11" s="47">
        <v>5</v>
      </c>
      <c r="H11" s="47">
        <v>0</v>
      </c>
      <c r="I11" s="47">
        <v>0</v>
      </c>
      <c r="J11" s="47">
        <v>17</v>
      </c>
      <c r="K11" s="47">
        <v>12</v>
      </c>
      <c r="L11" s="47">
        <v>22</v>
      </c>
      <c r="M11" s="47">
        <v>5</v>
      </c>
      <c r="N11" s="47">
        <v>1</v>
      </c>
      <c r="O11" s="47">
        <v>0</v>
      </c>
      <c r="P11" s="47">
        <v>1</v>
      </c>
      <c r="Q11" s="49">
        <v>3.21</v>
      </c>
      <c r="R11"/>
    </row>
    <row r="12" spans="1:24" ht="13.8">
      <c r="A12" s="133" t="s">
        <v>28</v>
      </c>
      <c r="B12" s="47">
        <v>1</v>
      </c>
      <c r="C12" s="47">
        <v>0</v>
      </c>
      <c r="D12" s="48">
        <v>4.67</v>
      </c>
      <c r="E12" s="47">
        <v>2</v>
      </c>
      <c r="F12" s="47">
        <v>2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3</v>
      </c>
      <c r="M12" s="47">
        <v>4</v>
      </c>
      <c r="N12" s="47">
        <v>0</v>
      </c>
      <c r="O12" s="47">
        <v>0</v>
      </c>
      <c r="P12" s="47">
        <v>2</v>
      </c>
      <c r="Q12" s="49">
        <v>0</v>
      </c>
      <c r="R12"/>
    </row>
    <row r="13" spans="1:24" ht="13.8">
      <c r="A13" s="133" t="s">
        <v>154</v>
      </c>
      <c r="B13" s="47">
        <v>1</v>
      </c>
      <c r="C13" s="47">
        <v>0</v>
      </c>
      <c r="D13" s="48">
        <v>11.33</v>
      </c>
      <c r="E13" s="47">
        <v>11</v>
      </c>
      <c r="F13" s="47">
        <v>10</v>
      </c>
      <c r="G13" s="47">
        <v>1</v>
      </c>
      <c r="H13" s="47">
        <v>0</v>
      </c>
      <c r="I13" s="47">
        <v>0</v>
      </c>
      <c r="J13" s="47">
        <v>2</v>
      </c>
      <c r="K13" s="47">
        <v>2</v>
      </c>
      <c r="L13" s="47">
        <v>7</v>
      </c>
      <c r="M13" s="47">
        <v>7</v>
      </c>
      <c r="N13" s="47">
        <v>0</v>
      </c>
      <c r="O13" s="47">
        <v>0</v>
      </c>
      <c r="P13" s="47">
        <v>0</v>
      </c>
      <c r="Q13" s="49">
        <v>1.59</v>
      </c>
      <c r="R13"/>
    </row>
    <row r="14" spans="1:24" ht="13.8">
      <c r="A14" s="133" t="s">
        <v>148</v>
      </c>
      <c r="B14" s="47">
        <v>1</v>
      </c>
      <c r="C14" s="47">
        <v>0</v>
      </c>
      <c r="D14" s="48">
        <v>9</v>
      </c>
      <c r="E14" s="47">
        <v>13</v>
      </c>
      <c r="F14" s="47">
        <v>11</v>
      </c>
      <c r="G14" s="47">
        <v>2</v>
      </c>
      <c r="H14" s="47">
        <v>0</v>
      </c>
      <c r="I14" s="47">
        <v>0</v>
      </c>
      <c r="J14" s="47">
        <v>7</v>
      </c>
      <c r="K14" s="47">
        <v>6</v>
      </c>
      <c r="L14" s="47">
        <v>8</v>
      </c>
      <c r="M14" s="47">
        <v>7</v>
      </c>
      <c r="N14" s="47">
        <v>1</v>
      </c>
      <c r="O14" s="47">
        <v>0</v>
      </c>
      <c r="P14" s="47">
        <v>1</v>
      </c>
      <c r="Q14" s="49">
        <v>6</v>
      </c>
      <c r="R14"/>
    </row>
    <row r="15" spans="1:24" ht="13.8">
      <c r="A15" s="133" t="s">
        <v>38</v>
      </c>
      <c r="B15" s="47">
        <v>0</v>
      </c>
      <c r="C15" s="47">
        <v>0</v>
      </c>
      <c r="D15" s="48">
        <v>1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2</v>
      </c>
      <c r="M15" s="47">
        <v>0</v>
      </c>
      <c r="N15" s="47">
        <v>1</v>
      </c>
      <c r="O15" s="47">
        <v>0</v>
      </c>
      <c r="P15" s="47">
        <v>0</v>
      </c>
      <c r="Q15" s="49">
        <v>0</v>
      </c>
      <c r="R15"/>
    </row>
    <row r="16" spans="1:24" ht="13.8">
      <c r="A16" s="133" t="s">
        <v>31</v>
      </c>
      <c r="B16" s="47">
        <v>0</v>
      </c>
      <c r="C16" s="47">
        <v>0</v>
      </c>
      <c r="D16" s="48">
        <v>1</v>
      </c>
      <c r="E16" s="47">
        <v>1</v>
      </c>
      <c r="F16" s="47">
        <v>1</v>
      </c>
      <c r="G16" s="47">
        <v>0</v>
      </c>
      <c r="H16" s="47">
        <v>0</v>
      </c>
      <c r="I16" s="47">
        <v>0</v>
      </c>
      <c r="J16" s="47">
        <v>1</v>
      </c>
      <c r="K16" s="47">
        <v>0</v>
      </c>
      <c r="L16" s="47">
        <v>1</v>
      </c>
      <c r="M16" s="47">
        <v>0</v>
      </c>
      <c r="N16" s="47">
        <v>1</v>
      </c>
      <c r="O16" s="47">
        <v>0</v>
      </c>
      <c r="P16" s="47">
        <v>0</v>
      </c>
      <c r="Q16" s="49">
        <v>0</v>
      </c>
      <c r="R16"/>
    </row>
    <row r="17" spans="1:18" ht="13.8">
      <c r="A17" s="133" t="s">
        <v>155</v>
      </c>
      <c r="B17" s="47">
        <v>0</v>
      </c>
      <c r="C17" s="47">
        <v>0</v>
      </c>
      <c r="D17" s="48">
        <v>1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2</v>
      </c>
      <c r="M17" s="47">
        <v>1</v>
      </c>
      <c r="N17" s="47">
        <v>0</v>
      </c>
      <c r="O17" s="47">
        <v>0</v>
      </c>
      <c r="P17" s="47">
        <v>0</v>
      </c>
      <c r="Q17" s="49">
        <v>0</v>
      </c>
      <c r="R17"/>
    </row>
    <row r="18" spans="1:18" ht="13.8">
      <c r="A18" s="133" t="s">
        <v>160</v>
      </c>
      <c r="B18" s="47">
        <v>0</v>
      </c>
      <c r="C18" s="47">
        <v>1</v>
      </c>
      <c r="D18" s="48">
        <v>4.33</v>
      </c>
      <c r="E18" s="47">
        <v>3</v>
      </c>
      <c r="F18" s="47">
        <v>3</v>
      </c>
      <c r="G18" s="47">
        <v>0</v>
      </c>
      <c r="H18" s="47">
        <v>0</v>
      </c>
      <c r="I18" s="47">
        <v>0</v>
      </c>
      <c r="J18" s="47">
        <v>4</v>
      </c>
      <c r="K18" s="47">
        <v>0</v>
      </c>
      <c r="L18" s="47">
        <v>6</v>
      </c>
      <c r="M18" s="47">
        <v>8</v>
      </c>
      <c r="N18" s="47">
        <v>1</v>
      </c>
      <c r="O18" s="47">
        <v>0</v>
      </c>
      <c r="P18" s="47">
        <v>2</v>
      </c>
      <c r="Q18" s="49">
        <v>0</v>
      </c>
      <c r="R18"/>
    </row>
    <row r="19" spans="1:18" ht="13.8">
      <c r="A19" s="134" t="s">
        <v>126</v>
      </c>
      <c r="B19" s="50">
        <v>0</v>
      </c>
      <c r="C19" s="50">
        <v>1</v>
      </c>
      <c r="D19" s="51">
        <v>8.67</v>
      </c>
      <c r="E19" s="50">
        <v>9</v>
      </c>
      <c r="F19" s="50">
        <v>9</v>
      </c>
      <c r="G19" s="50">
        <v>0</v>
      </c>
      <c r="H19" s="50">
        <v>0</v>
      </c>
      <c r="I19" s="50">
        <v>0</v>
      </c>
      <c r="J19" s="50">
        <v>6</v>
      </c>
      <c r="K19" s="50">
        <v>5</v>
      </c>
      <c r="L19" s="50">
        <v>13</v>
      </c>
      <c r="M19" s="50">
        <v>1</v>
      </c>
      <c r="N19" s="50">
        <v>0</v>
      </c>
      <c r="O19" s="50">
        <v>0</v>
      </c>
      <c r="P19" s="50">
        <v>0</v>
      </c>
      <c r="Q19" s="52">
        <v>5.19</v>
      </c>
      <c r="R19"/>
    </row>
    <row r="20" spans="1:18" s="2" customFormat="1" ht="13.8">
      <c r="A20" s="59" t="s">
        <v>45</v>
      </c>
      <c r="B20" s="60">
        <v>42</v>
      </c>
      <c r="C20" s="60">
        <v>13</v>
      </c>
      <c r="D20" s="61">
        <v>425.33</v>
      </c>
      <c r="E20" s="60">
        <v>371</v>
      </c>
      <c r="F20" s="60">
        <v>304</v>
      </c>
      <c r="G20" s="60">
        <v>51</v>
      </c>
      <c r="H20" s="60">
        <v>4</v>
      </c>
      <c r="I20" s="60">
        <v>12</v>
      </c>
      <c r="J20" s="60">
        <v>175</v>
      </c>
      <c r="K20" s="60">
        <v>127</v>
      </c>
      <c r="L20" s="60">
        <v>434</v>
      </c>
      <c r="M20" s="60">
        <v>151</v>
      </c>
      <c r="N20" s="60">
        <v>27</v>
      </c>
      <c r="O20" s="60">
        <v>1</v>
      </c>
      <c r="P20" s="60">
        <v>26</v>
      </c>
      <c r="Q20" s="62">
        <v>2.69</v>
      </c>
    </row>
    <row r="22" spans="1:18">
      <c r="A22" s="7"/>
      <c r="B22"/>
      <c r="C22" s="3" t="s">
        <v>107</v>
      </c>
      <c r="D22" t="s">
        <v>108</v>
      </c>
      <c r="E22" s="1"/>
      <c r="F22" s="3" t="s">
        <v>53</v>
      </c>
      <c r="G22" t="s">
        <v>54</v>
      </c>
      <c r="H22"/>
      <c r="I22" s="3" t="s">
        <v>88</v>
      </c>
      <c r="J22" t="s">
        <v>109</v>
      </c>
      <c r="K22"/>
      <c r="L22" s="3" t="s">
        <v>122</v>
      </c>
      <c r="M22" t="s">
        <v>123</v>
      </c>
      <c r="N22"/>
      <c r="R22" s="1"/>
    </row>
    <row r="23" spans="1:18">
      <c r="A23" s="7"/>
      <c r="B23"/>
      <c r="C23" s="3" t="s">
        <v>112</v>
      </c>
      <c r="D23" t="s">
        <v>113</v>
      </c>
      <c r="E23" s="1"/>
      <c r="F23" s="3" t="s">
        <v>63</v>
      </c>
      <c r="G23" t="s">
        <v>64</v>
      </c>
      <c r="H23"/>
      <c r="I23" s="3" t="s">
        <v>114</v>
      </c>
      <c r="J23" t="s">
        <v>115</v>
      </c>
      <c r="K23"/>
      <c r="L23" s="3" t="s">
        <v>110</v>
      </c>
      <c r="M23" t="s">
        <v>111</v>
      </c>
      <c r="N23"/>
      <c r="O23"/>
      <c r="R23" s="1"/>
    </row>
    <row r="24" spans="1:18">
      <c r="A24" s="7"/>
      <c r="B24"/>
      <c r="C24" s="3" t="s">
        <v>61</v>
      </c>
      <c r="D24" t="s">
        <v>120</v>
      </c>
      <c r="E24" s="1"/>
      <c r="F24" s="3" t="s">
        <v>73</v>
      </c>
      <c r="G24" t="s">
        <v>74</v>
      </c>
      <c r="H24"/>
      <c r="I24" s="3" t="s">
        <v>90</v>
      </c>
      <c r="J24" t="s">
        <v>91</v>
      </c>
      <c r="K24"/>
      <c r="L24" s="3" t="s">
        <v>116</v>
      </c>
      <c r="M24" t="s">
        <v>117</v>
      </c>
      <c r="N24"/>
      <c r="O24"/>
      <c r="R24" s="1"/>
    </row>
    <row r="25" spans="1:18">
      <c r="A25" s="7"/>
      <c r="B25"/>
      <c r="C25" s="3" t="s">
        <v>87</v>
      </c>
      <c r="D25" t="s">
        <v>3</v>
      </c>
      <c r="E25" s="1"/>
      <c r="F25" s="3" t="s">
        <v>81</v>
      </c>
      <c r="G25" t="s">
        <v>82</v>
      </c>
      <c r="H25"/>
      <c r="I25" s="3" t="s">
        <v>57</v>
      </c>
      <c r="J25" t="s">
        <v>121</v>
      </c>
      <c r="K25"/>
      <c r="L25" s="3" t="s">
        <v>118</v>
      </c>
      <c r="M25" t="s">
        <v>119</v>
      </c>
      <c r="N25"/>
      <c r="O25"/>
      <c r="R25" s="1"/>
    </row>
    <row r="26" spans="1:18">
      <c r="A26" s="7"/>
      <c r="B26"/>
      <c r="F26"/>
      <c r="G26"/>
      <c r="H26"/>
      <c r="L26"/>
      <c r="M26"/>
      <c r="N26"/>
      <c r="O26"/>
      <c r="R26" s="1"/>
    </row>
  </sheetData>
  <mergeCells count="1">
    <mergeCell ref="A1:R1"/>
  </mergeCells>
  <phoneticPr fontId="0" type="noConversion"/>
  <printOptions horizontalCentered="1"/>
  <pageMargins left="0.25" right="0.25" top="1" bottom="1" header="0.5" footer="0.5"/>
  <pageSetup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Z42"/>
  <sheetViews>
    <sheetView workbookViewId="0">
      <pane ySplit="3" topLeftCell="A16" activePane="bottomLeft" state="frozen"/>
      <selection activeCell="Z26" sqref="Z26"/>
      <selection pane="bottomLeft" activeCell="A36" sqref="A36:IV36"/>
    </sheetView>
  </sheetViews>
  <sheetFormatPr defaultColWidth="9.109375" defaultRowHeight="13.2"/>
  <cols>
    <col min="1" max="1" width="19.44140625" style="2" customWidth="1"/>
    <col min="2" max="12" width="6.6640625" style="1" customWidth="1"/>
    <col min="13" max="15" width="8" style="1" customWidth="1"/>
    <col min="16" max="24" width="6.6640625" style="1" customWidth="1"/>
  </cols>
  <sheetData>
    <row r="1" spans="1:24" ht="44.4">
      <c r="A1" s="285" t="s">
        <v>197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</row>
    <row r="2" spans="1:24" ht="13.5" customHeight="1"/>
    <row r="3" spans="1:24" s="5" customFormat="1" ht="17.25" customHeight="1">
      <c r="A3" s="8" t="s">
        <v>0</v>
      </c>
      <c r="B3" s="9" t="s">
        <v>1</v>
      </c>
      <c r="C3" s="9" t="s">
        <v>2</v>
      </c>
      <c r="D3" s="9" t="s">
        <v>18</v>
      </c>
      <c r="E3" s="9" t="s">
        <v>4</v>
      </c>
      <c r="F3" s="9" t="s">
        <v>47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17</v>
      </c>
      <c r="L3" s="9" t="s">
        <v>48</v>
      </c>
      <c r="M3" s="9" t="s">
        <v>49</v>
      </c>
      <c r="N3" s="9" t="s">
        <v>9</v>
      </c>
      <c r="O3" s="9" t="s">
        <v>13</v>
      </c>
      <c r="P3" s="9" t="s">
        <v>16</v>
      </c>
      <c r="Q3" s="9" t="s">
        <v>10</v>
      </c>
      <c r="R3" s="9" t="s">
        <v>11</v>
      </c>
      <c r="S3" s="9" t="s">
        <v>12</v>
      </c>
      <c r="T3" s="9" t="s">
        <v>14</v>
      </c>
      <c r="U3" s="9" t="s">
        <v>15</v>
      </c>
      <c r="V3" s="9" t="s">
        <v>98</v>
      </c>
      <c r="W3" s="9" t="s">
        <v>99</v>
      </c>
      <c r="X3" s="9" t="s">
        <v>46</v>
      </c>
    </row>
    <row r="4" spans="1:24" ht="17.25" customHeight="1">
      <c r="A4" s="10" t="s">
        <v>145</v>
      </c>
      <c r="B4" s="36">
        <v>3</v>
      </c>
      <c r="C4" s="36">
        <v>6</v>
      </c>
      <c r="D4" s="36">
        <v>2</v>
      </c>
      <c r="E4" s="36">
        <v>1</v>
      </c>
      <c r="F4" s="36">
        <v>1</v>
      </c>
      <c r="G4" s="36">
        <v>1</v>
      </c>
      <c r="H4" s="36">
        <v>0</v>
      </c>
      <c r="I4" s="36">
        <v>0</v>
      </c>
      <c r="J4" s="36">
        <v>0</v>
      </c>
      <c r="K4" s="36">
        <v>0</v>
      </c>
      <c r="L4" s="36">
        <v>1</v>
      </c>
      <c r="M4" s="41">
        <f>F4/E4</f>
        <v>1</v>
      </c>
      <c r="N4" s="41">
        <f>(G4+(2*H4)+(3*I4)+(4*J4))/E4</f>
        <v>1</v>
      </c>
      <c r="O4" s="41">
        <f>(F4+Q4+R4)/(D4-S4)</f>
        <v>1</v>
      </c>
      <c r="P4" s="36">
        <v>0</v>
      </c>
      <c r="Q4" s="36">
        <v>1</v>
      </c>
      <c r="R4" s="36">
        <v>0</v>
      </c>
      <c r="S4" s="36">
        <v>0</v>
      </c>
      <c r="T4" s="36">
        <v>0</v>
      </c>
      <c r="U4" s="36">
        <v>0</v>
      </c>
      <c r="V4" s="36">
        <v>0</v>
      </c>
      <c r="W4" s="36">
        <v>0</v>
      </c>
      <c r="X4" s="36">
        <v>0</v>
      </c>
    </row>
    <row r="5" spans="1:24" ht="17.25" customHeight="1">
      <c r="A5" s="13" t="s">
        <v>44</v>
      </c>
      <c r="B5" s="14">
        <v>27</v>
      </c>
      <c r="C5" s="14">
        <v>183</v>
      </c>
      <c r="D5" s="14">
        <v>99</v>
      </c>
      <c r="E5" s="14">
        <v>89</v>
      </c>
      <c r="F5" s="14">
        <v>38</v>
      </c>
      <c r="G5" s="14">
        <v>26</v>
      </c>
      <c r="H5" s="14">
        <v>10</v>
      </c>
      <c r="I5" s="14">
        <v>1</v>
      </c>
      <c r="J5" s="14">
        <v>1</v>
      </c>
      <c r="K5" s="14">
        <v>17</v>
      </c>
      <c r="L5" s="14">
        <v>24</v>
      </c>
      <c r="M5" s="41">
        <f t="shared" ref="M5:M30" si="0">F5/E5</f>
        <v>0.42696629213483145</v>
      </c>
      <c r="N5" s="41">
        <f t="shared" ref="N5:N30" si="1">(G5+(2*H5)+(3*I5)+(4*J5))/E5</f>
        <v>0.5955056179775281</v>
      </c>
      <c r="O5" s="41">
        <f>(F5+Q5+R5)/(D5-S5)</f>
        <v>0.46391752577319589</v>
      </c>
      <c r="P5" s="14">
        <v>6</v>
      </c>
      <c r="Q5" s="14">
        <v>6</v>
      </c>
      <c r="R5" s="14">
        <v>1</v>
      </c>
      <c r="S5" s="14">
        <v>2</v>
      </c>
      <c r="T5" s="14">
        <v>6</v>
      </c>
      <c r="U5" s="14">
        <v>41</v>
      </c>
      <c r="V5" s="14">
        <v>34</v>
      </c>
      <c r="W5" s="14">
        <v>1</v>
      </c>
      <c r="X5" s="14">
        <v>0</v>
      </c>
    </row>
    <row r="6" spans="1:24" ht="17.25" customHeight="1">
      <c r="A6" s="13" t="s">
        <v>29</v>
      </c>
      <c r="B6" s="40">
        <v>47</v>
      </c>
      <c r="C6" s="40">
        <v>336</v>
      </c>
      <c r="D6" s="40">
        <v>163</v>
      </c>
      <c r="E6" s="40">
        <v>136</v>
      </c>
      <c r="F6" s="40">
        <v>50</v>
      </c>
      <c r="G6" s="40">
        <v>35</v>
      </c>
      <c r="H6" s="40">
        <v>11</v>
      </c>
      <c r="I6" s="40">
        <v>2</v>
      </c>
      <c r="J6" s="40">
        <v>2</v>
      </c>
      <c r="K6" s="40">
        <v>31</v>
      </c>
      <c r="L6" s="40">
        <v>27</v>
      </c>
      <c r="M6" s="41">
        <f t="shared" si="0"/>
        <v>0.36764705882352944</v>
      </c>
      <c r="N6" s="41">
        <f t="shared" si="1"/>
        <v>0.5220588235294118</v>
      </c>
      <c r="O6" s="41">
        <f>(F6+Q6+R6)/(D6-S6)</f>
        <v>0.44230769230769229</v>
      </c>
      <c r="P6" s="40">
        <v>12</v>
      </c>
      <c r="Q6" s="40">
        <v>15</v>
      </c>
      <c r="R6" s="40">
        <v>4</v>
      </c>
      <c r="S6" s="40">
        <v>7</v>
      </c>
      <c r="T6" s="40">
        <v>2</v>
      </c>
      <c r="U6" s="40">
        <v>32</v>
      </c>
      <c r="V6" s="40">
        <v>13</v>
      </c>
      <c r="W6" s="40">
        <v>4</v>
      </c>
      <c r="X6" s="40">
        <v>0</v>
      </c>
    </row>
    <row r="7" spans="1:24" ht="17.25" customHeight="1">
      <c r="A7" s="13" t="s">
        <v>143</v>
      </c>
      <c r="B7" s="40">
        <v>19</v>
      </c>
      <c r="C7" s="40">
        <v>94</v>
      </c>
      <c r="D7" s="40">
        <v>26</v>
      </c>
      <c r="E7" s="40">
        <v>22</v>
      </c>
      <c r="F7" s="40">
        <v>8</v>
      </c>
      <c r="G7" s="40">
        <v>8</v>
      </c>
      <c r="H7" s="40">
        <v>0</v>
      </c>
      <c r="I7" s="40">
        <v>0</v>
      </c>
      <c r="J7" s="40">
        <v>0</v>
      </c>
      <c r="K7" s="40">
        <v>2</v>
      </c>
      <c r="L7" s="40">
        <v>13</v>
      </c>
      <c r="M7" s="41">
        <f t="shared" si="0"/>
        <v>0.36363636363636365</v>
      </c>
      <c r="N7" s="41">
        <f t="shared" si="1"/>
        <v>0.36363636363636365</v>
      </c>
      <c r="O7" s="41">
        <f>(F7+Q7+R7)/(D7-S7)</f>
        <v>0.44</v>
      </c>
      <c r="P7" s="40">
        <v>4</v>
      </c>
      <c r="Q7" s="40">
        <v>2</v>
      </c>
      <c r="R7" s="40">
        <v>1</v>
      </c>
      <c r="S7" s="40">
        <v>1</v>
      </c>
      <c r="T7" s="40">
        <v>1</v>
      </c>
      <c r="U7" s="40">
        <v>17</v>
      </c>
      <c r="V7" s="40">
        <v>12</v>
      </c>
      <c r="W7" s="40">
        <v>2</v>
      </c>
      <c r="X7" s="40">
        <v>0</v>
      </c>
    </row>
    <row r="8" spans="1:24" ht="17.25" customHeight="1">
      <c r="A8" s="13" t="s">
        <v>22</v>
      </c>
      <c r="B8" s="40">
        <v>33</v>
      </c>
      <c r="C8" s="40">
        <v>252</v>
      </c>
      <c r="D8" s="40">
        <v>142</v>
      </c>
      <c r="E8" s="40">
        <v>121</v>
      </c>
      <c r="F8" s="40">
        <v>43</v>
      </c>
      <c r="G8" s="40">
        <v>23</v>
      </c>
      <c r="H8" s="40">
        <v>12</v>
      </c>
      <c r="I8" s="40">
        <v>6</v>
      </c>
      <c r="J8" s="40">
        <v>2</v>
      </c>
      <c r="K8" s="40">
        <v>34</v>
      </c>
      <c r="L8" s="40">
        <v>22</v>
      </c>
      <c r="M8" s="41">
        <f t="shared" si="0"/>
        <v>0.35537190082644626</v>
      </c>
      <c r="N8" s="41">
        <f t="shared" si="1"/>
        <v>0.60330578512396693</v>
      </c>
      <c r="O8" s="41">
        <f t="shared" ref="O8:O30" si="2">(F8+Q8+R8)/(D8-S8)</f>
        <v>0.44285714285714284</v>
      </c>
      <c r="P8" s="40">
        <v>14</v>
      </c>
      <c r="Q8" s="40">
        <v>19</v>
      </c>
      <c r="R8" s="40">
        <v>0</v>
      </c>
      <c r="S8" s="40">
        <v>2</v>
      </c>
      <c r="T8" s="40">
        <v>9</v>
      </c>
      <c r="U8" s="40">
        <v>51</v>
      </c>
      <c r="V8" s="40">
        <v>2</v>
      </c>
      <c r="W8" s="40">
        <v>1</v>
      </c>
      <c r="X8" s="40">
        <v>0</v>
      </c>
    </row>
    <row r="9" spans="1:24" ht="17.25" customHeight="1">
      <c r="A9" s="13" t="s">
        <v>28</v>
      </c>
      <c r="B9" s="40">
        <v>39</v>
      </c>
      <c r="C9" s="40">
        <v>304</v>
      </c>
      <c r="D9" s="40">
        <v>153</v>
      </c>
      <c r="E9" s="40">
        <v>133</v>
      </c>
      <c r="F9" s="40">
        <v>47</v>
      </c>
      <c r="G9" s="40">
        <v>29</v>
      </c>
      <c r="H9" s="40">
        <v>9</v>
      </c>
      <c r="I9" s="40">
        <v>1</v>
      </c>
      <c r="J9" s="40">
        <v>8</v>
      </c>
      <c r="K9" s="40">
        <v>34</v>
      </c>
      <c r="L9" s="40">
        <v>35</v>
      </c>
      <c r="M9" s="41">
        <f t="shared" si="0"/>
        <v>0.35338345864661652</v>
      </c>
      <c r="N9" s="41">
        <f t="shared" si="1"/>
        <v>0.61654135338345861</v>
      </c>
      <c r="O9" s="41">
        <f t="shared" si="2"/>
        <v>0.42384105960264901</v>
      </c>
      <c r="P9" s="40">
        <v>13</v>
      </c>
      <c r="Q9" s="40">
        <v>14</v>
      </c>
      <c r="R9" s="40">
        <v>3</v>
      </c>
      <c r="S9" s="40">
        <v>2</v>
      </c>
      <c r="T9" s="40">
        <v>1</v>
      </c>
      <c r="U9" s="40">
        <v>62</v>
      </c>
      <c r="V9" s="40">
        <v>86</v>
      </c>
      <c r="W9" s="40">
        <v>7</v>
      </c>
      <c r="X9" s="40">
        <v>0</v>
      </c>
    </row>
    <row r="10" spans="1:24" ht="17.25" customHeight="1">
      <c r="A10" s="13" t="s">
        <v>31</v>
      </c>
      <c r="B10" s="40">
        <v>51</v>
      </c>
      <c r="C10" s="40">
        <v>390</v>
      </c>
      <c r="D10" s="40">
        <v>201</v>
      </c>
      <c r="E10" s="40">
        <v>166</v>
      </c>
      <c r="F10" s="40">
        <v>56</v>
      </c>
      <c r="G10" s="40">
        <v>34</v>
      </c>
      <c r="H10" s="40">
        <v>12</v>
      </c>
      <c r="I10" s="40">
        <v>3</v>
      </c>
      <c r="J10" s="40">
        <v>7</v>
      </c>
      <c r="K10" s="40">
        <v>39</v>
      </c>
      <c r="L10" s="40">
        <v>37</v>
      </c>
      <c r="M10" s="41">
        <f t="shared" si="0"/>
        <v>0.33734939759036142</v>
      </c>
      <c r="N10" s="41">
        <f t="shared" si="1"/>
        <v>0.57228915662650603</v>
      </c>
      <c r="O10" s="41">
        <f t="shared" si="2"/>
        <v>0.42487046632124353</v>
      </c>
      <c r="P10" s="40">
        <v>24</v>
      </c>
      <c r="Q10" s="40">
        <v>19</v>
      </c>
      <c r="R10" s="40">
        <v>7</v>
      </c>
      <c r="S10" s="40">
        <v>8</v>
      </c>
      <c r="T10" s="40">
        <v>5</v>
      </c>
      <c r="U10" s="40">
        <v>50</v>
      </c>
      <c r="V10" s="40">
        <v>94</v>
      </c>
      <c r="W10" s="40">
        <v>12</v>
      </c>
      <c r="X10" s="40">
        <v>0</v>
      </c>
    </row>
    <row r="11" spans="1:24" ht="17.25" customHeight="1">
      <c r="A11" s="13" t="s">
        <v>135</v>
      </c>
      <c r="B11" s="14">
        <v>4</v>
      </c>
      <c r="C11" s="14">
        <v>8</v>
      </c>
      <c r="D11" s="14">
        <v>3</v>
      </c>
      <c r="E11" s="14">
        <v>3</v>
      </c>
      <c r="F11" s="14">
        <v>1</v>
      </c>
      <c r="G11" s="14">
        <v>1</v>
      </c>
      <c r="H11" s="14">
        <v>0</v>
      </c>
      <c r="I11" s="14">
        <v>0</v>
      </c>
      <c r="J11" s="14">
        <v>0</v>
      </c>
      <c r="K11" s="14">
        <v>1</v>
      </c>
      <c r="L11" s="14">
        <v>0</v>
      </c>
      <c r="M11" s="41">
        <f t="shared" si="0"/>
        <v>0.33333333333333331</v>
      </c>
      <c r="N11" s="41">
        <f t="shared" si="1"/>
        <v>0.33333333333333331</v>
      </c>
      <c r="O11" s="41">
        <f t="shared" si="2"/>
        <v>0.33333333333333331</v>
      </c>
      <c r="P11" s="14">
        <v>2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3</v>
      </c>
      <c r="W11" s="14">
        <v>1</v>
      </c>
      <c r="X11" s="14">
        <v>0</v>
      </c>
    </row>
    <row r="12" spans="1:24" ht="17.25" customHeight="1">
      <c r="A12" s="13" t="s">
        <v>151</v>
      </c>
      <c r="B12" s="40">
        <v>38</v>
      </c>
      <c r="C12" s="40">
        <v>190</v>
      </c>
      <c r="D12" s="40">
        <v>90</v>
      </c>
      <c r="E12" s="40">
        <v>77</v>
      </c>
      <c r="F12" s="40">
        <v>25</v>
      </c>
      <c r="G12" s="40">
        <v>22</v>
      </c>
      <c r="H12" s="40">
        <v>3</v>
      </c>
      <c r="I12" s="40">
        <v>0</v>
      </c>
      <c r="J12" s="40">
        <v>0</v>
      </c>
      <c r="K12" s="40">
        <v>20</v>
      </c>
      <c r="L12" s="40">
        <v>6</v>
      </c>
      <c r="M12" s="41">
        <f t="shared" si="0"/>
        <v>0.32467532467532467</v>
      </c>
      <c r="N12" s="41">
        <f t="shared" si="1"/>
        <v>0.36363636363636365</v>
      </c>
      <c r="O12" s="41">
        <f t="shared" si="2"/>
        <v>0.39534883720930231</v>
      </c>
      <c r="P12" s="40">
        <v>9</v>
      </c>
      <c r="Q12" s="40">
        <v>7</v>
      </c>
      <c r="R12" s="40">
        <v>2</v>
      </c>
      <c r="S12" s="40">
        <v>4</v>
      </c>
      <c r="T12" s="40">
        <v>3</v>
      </c>
      <c r="U12" s="40">
        <v>49</v>
      </c>
      <c r="V12" s="40">
        <v>36</v>
      </c>
      <c r="W12" s="40">
        <v>6</v>
      </c>
      <c r="X12" s="40">
        <v>0</v>
      </c>
    </row>
    <row r="13" spans="1:24" ht="17.25" customHeight="1">
      <c r="A13" s="13" t="s">
        <v>21</v>
      </c>
      <c r="B13" s="40">
        <v>33</v>
      </c>
      <c r="C13" s="40">
        <v>180</v>
      </c>
      <c r="D13" s="40">
        <v>56</v>
      </c>
      <c r="E13" s="40">
        <v>49</v>
      </c>
      <c r="F13" s="40">
        <v>15</v>
      </c>
      <c r="G13" s="40">
        <v>11</v>
      </c>
      <c r="H13" s="40">
        <v>4</v>
      </c>
      <c r="I13" s="40">
        <v>0</v>
      </c>
      <c r="J13" s="40">
        <v>0</v>
      </c>
      <c r="K13" s="40">
        <v>9</v>
      </c>
      <c r="L13" s="40">
        <v>11</v>
      </c>
      <c r="M13" s="41">
        <f t="shared" si="0"/>
        <v>0.30612244897959184</v>
      </c>
      <c r="N13" s="41">
        <f t="shared" si="1"/>
        <v>0.38775510204081631</v>
      </c>
      <c r="O13" s="41">
        <f t="shared" si="2"/>
        <v>0.38181818181818183</v>
      </c>
      <c r="P13" s="40">
        <v>7</v>
      </c>
      <c r="Q13" s="40">
        <v>4</v>
      </c>
      <c r="R13" s="40">
        <v>2</v>
      </c>
      <c r="S13" s="40">
        <v>1</v>
      </c>
      <c r="T13" s="40">
        <v>1</v>
      </c>
      <c r="U13" s="40">
        <v>25</v>
      </c>
      <c r="V13" s="40">
        <v>30</v>
      </c>
      <c r="W13" s="40">
        <v>1</v>
      </c>
      <c r="X13" s="40">
        <v>0</v>
      </c>
    </row>
    <row r="14" spans="1:24" ht="17.25" customHeight="1">
      <c r="A14" s="13" t="s">
        <v>32</v>
      </c>
      <c r="B14" s="40">
        <v>27</v>
      </c>
      <c r="C14" s="40">
        <v>204</v>
      </c>
      <c r="D14" s="40">
        <v>104</v>
      </c>
      <c r="E14" s="40">
        <v>93</v>
      </c>
      <c r="F14" s="40">
        <v>28</v>
      </c>
      <c r="G14" s="40">
        <v>18</v>
      </c>
      <c r="H14" s="40">
        <v>10</v>
      </c>
      <c r="I14" s="40">
        <v>0</v>
      </c>
      <c r="J14" s="40">
        <v>0</v>
      </c>
      <c r="K14" s="40">
        <v>18</v>
      </c>
      <c r="L14" s="40">
        <v>15</v>
      </c>
      <c r="M14" s="41">
        <f t="shared" si="0"/>
        <v>0.30107526881720431</v>
      </c>
      <c r="N14" s="41">
        <f t="shared" si="1"/>
        <v>0.40860215053763443</v>
      </c>
      <c r="O14" s="41">
        <f t="shared" si="2"/>
        <v>0.34343434343434343</v>
      </c>
      <c r="P14" s="40">
        <v>4</v>
      </c>
      <c r="Q14" s="40">
        <v>3</v>
      </c>
      <c r="R14" s="40">
        <v>3</v>
      </c>
      <c r="S14" s="40">
        <v>5</v>
      </c>
      <c r="T14" s="40">
        <v>1</v>
      </c>
      <c r="U14" s="40">
        <v>143</v>
      </c>
      <c r="V14" s="40">
        <v>17</v>
      </c>
      <c r="W14" s="40">
        <v>2</v>
      </c>
      <c r="X14" s="40">
        <v>0</v>
      </c>
    </row>
    <row r="15" spans="1:24" ht="17.25" customHeight="1">
      <c r="A15" s="13" t="s">
        <v>30</v>
      </c>
      <c r="B15" s="40">
        <v>41</v>
      </c>
      <c r="C15" s="40">
        <v>271</v>
      </c>
      <c r="D15" s="40">
        <v>129</v>
      </c>
      <c r="E15" s="40">
        <v>104</v>
      </c>
      <c r="F15" s="40">
        <v>31</v>
      </c>
      <c r="G15" s="40">
        <v>21</v>
      </c>
      <c r="H15" s="40">
        <v>9</v>
      </c>
      <c r="I15" s="40">
        <v>0</v>
      </c>
      <c r="J15" s="40">
        <v>1</v>
      </c>
      <c r="K15" s="40">
        <v>26</v>
      </c>
      <c r="L15" s="40">
        <v>20</v>
      </c>
      <c r="M15" s="41">
        <f t="shared" si="0"/>
        <v>0.29807692307692307</v>
      </c>
      <c r="N15" s="41">
        <f t="shared" si="1"/>
        <v>0.41346153846153844</v>
      </c>
      <c r="O15" s="41">
        <f t="shared" si="2"/>
        <v>0.41599999999999998</v>
      </c>
      <c r="P15" s="40">
        <v>17</v>
      </c>
      <c r="Q15" s="40">
        <v>16</v>
      </c>
      <c r="R15" s="40">
        <v>5</v>
      </c>
      <c r="S15" s="40">
        <v>4</v>
      </c>
      <c r="T15" s="40">
        <v>4</v>
      </c>
      <c r="U15" s="40">
        <v>35</v>
      </c>
      <c r="V15" s="40">
        <v>2</v>
      </c>
      <c r="W15" s="40">
        <v>3</v>
      </c>
      <c r="X15" s="40">
        <v>0</v>
      </c>
    </row>
    <row r="16" spans="1:24" ht="17.25" customHeight="1">
      <c r="A16" s="13" t="s">
        <v>148</v>
      </c>
      <c r="B16" s="40">
        <v>23</v>
      </c>
      <c r="C16" s="40">
        <v>100</v>
      </c>
      <c r="D16" s="40">
        <v>42</v>
      </c>
      <c r="E16" s="40">
        <v>38</v>
      </c>
      <c r="F16" s="40">
        <v>11</v>
      </c>
      <c r="G16" s="40">
        <v>7</v>
      </c>
      <c r="H16" s="40">
        <v>1</v>
      </c>
      <c r="I16" s="40">
        <v>1</v>
      </c>
      <c r="J16" s="40">
        <v>2</v>
      </c>
      <c r="K16" s="40">
        <v>8</v>
      </c>
      <c r="L16" s="40">
        <v>8</v>
      </c>
      <c r="M16" s="41">
        <f t="shared" si="0"/>
        <v>0.28947368421052633</v>
      </c>
      <c r="N16" s="41">
        <f t="shared" si="1"/>
        <v>0.52631578947368418</v>
      </c>
      <c r="O16" s="41">
        <f t="shared" si="2"/>
        <v>0.35714285714285715</v>
      </c>
      <c r="P16" s="40">
        <v>8</v>
      </c>
      <c r="Q16" s="40">
        <v>3</v>
      </c>
      <c r="R16" s="40">
        <v>1</v>
      </c>
      <c r="S16" s="40">
        <v>0</v>
      </c>
      <c r="T16" s="40">
        <v>0</v>
      </c>
      <c r="U16" s="40">
        <v>50</v>
      </c>
      <c r="V16" s="40">
        <v>2</v>
      </c>
      <c r="W16" s="40">
        <v>1</v>
      </c>
      <c r="X16" s="40">
        <v>0</v>
      </c>
    </row>
    <row r="17" spans="1:24" ht="17.25" customHeight="1">
      <c r="A17" s="13" t="s">
        <v>39</v>
      </c>
      <c r="B17" s="14">
        <v>28</v>
      </c>
      <c r="C17" s="14">
        <v>205</v>
      </c>
      <c r="D17" s="14">
        <v>109</v>
      </c>
      <c r="E17" s="14">
        <v>89</v>
      </c>
      <c r="F17" s="14">
        <v>24</v>
      </c>
      <c r="G17" s="14">
        <v>14</v>
      </c>
      <c r="H17" s="14">
        <v>9</v>
      </c>
      <c r="I17" s="14">
        <v>0</v>
      </c>
      <c r="J17" s="14">
        <v>1</v>
      </c>
      <c r="K17" s="14">
        <v>12</v>
      </c>
      <c r="L17" s="14">
        <v>18</v>
      </c>
      <c r="M17" s="41">
        <f t="shared" si="0"/>
        <v>0.2696629213483146</v>
      </c>
      <c r="N17" s="41">
        <f t="shared" si="1"/>
        <v>0.4044943820224719</v>
      </c>
      <c r="O17" s="41">
        <f t="shared" si="2"/>
        <v>0.40366972477064222</v>
      </c>
      <c r="P17" s="14">
        <v>9</v>
      </c>
      <c r="Q17" s="14">
        <v>20</v>
      </c>
      <c r="R17" s="14">
        <v>0</v>
      </c>
      <c r="S17" s="14">
        <v>0</v>
      </c>
      <c r="T17" s="14">
        <v>0</v>
      </c>
      <c r="U17" s="14">
        <v>164</v>
      </c>
      <c r="V17" s="14">
        <v>13</v>
      </c>
      <c r="W17" s="14">
        <v>2</v>
      </c>
      <c r="X17" s="14">
        <v>4</v>
      </c>
    </row>
    <row r="18" spans="1:24" ht="17.25" customHeight="1">
      <c r="A18" s="13" t="s">
        <v>152</v>
      </c>
      <c r="B18" s="40">
        <v>48</v>
      </c>
      <c r="C18" s="40">
        <v>299</v>
      </c>
      <c r="D18" s="40">
        <v>145</v>
      </c>
      <c r="E18" s="40">
        <v>119</v>
      </c>
      <c r="F18" s="40">
        <v>31</v>
      </c>
      <c r="G18" s="40">
        <v>29</v>
      </c>
      <c r="H18" s="40">
        <v>2</v>
      </c>
      <c r="I18" s="40">
        <v>0</v>
      </c>
      <c r="J18" s="40">
        <v>0</v>
      </c>
      <c r="K18" s="40">
        <v>22</v>
      </c>
      <c r="L18" s="40">
        <v>14</v>
      </c>
      <c r="M18" s="41">
        <f t="shared" si="0"/>
        <v>0.26050420168067229</v>
      </c>
      <c r="N18" s="41">
        <f t="shared" si="1"/>
        <v>0.27731092436974791</v>
      </c>
      <c r="O18" s="41">
        <f t="shared" si="2"/>
        <v>0.36231884057971014</v>
      </c>
      <c r="P18" s="40">
        <v>14</v>
      </c>
      <c r="Q18" s="40">
        <v>16</v>
      </c>
      <c r="R18" s="40">
        <v>3</v>
      </c>
      <c r="S18" s="40">
        <v>7</v>
      </c>
      <c r="T18" s="40">
        <v>6</v>
      </c>
      <c r="U18" s="40">
        <v>26</v>
      </c>
      <c r="V18" s="40">
        <v>3</v>
      </c>
      <c r="W18" s="40">
        <v>2</v>
      </c>
      <c r="X18" s="40">
        <v>0</v>
      </c>
    </row>
    <row r="19" spans="1:24" ht="17.25" customHeight="1">
      <c r="A19" s="13" t="s">
        <v>149</v>
      </c>
      <c r="B19" s="40">
        <v>32</v>
      </c>
      <c r="C19" s="40">
        <v>196</v>
      </c>
      <c r="D19" s="40">
        <v>94</v>
      </c>
      <c r="E19" s="40">
        <v>75</v>
      </c>
      <c r="F19" s="40">
        <v>18</v>
      </c>
      <c r="G19" s="40">
        <v>12</v>
      </c>
      <c r="H19" s="40">
        <v>5</v>
      </c>
      <c r="I19" s="40">
        <v>1</v>
      </c>
      <c r="J19" s="40">
        <v>0</v>
      </c>
      <c r="K19" s="40">
        <v>19</v>
      </c>
      <c r="L19" s="40">
        <v>11</v>
      </c>
      <c r="M19" s="41">
        <f t="shared" si="0"/>
        <v>0.24</v>
      </c>
      <c r="N19" s="41">
        <f t="shared" si="1"/>
        <v>0.33333333333333331</v>
      </c>
      <c r="O19" s="41">
        <f t="shared" si="2"/>
        <v>0.39361702127659576</v>
      </c>
      <c r="P19" s="40">
        <v>25</v>
      </c>
      <c r="Q19" s="40">
        <v>15</v>
      </c>
      <c r="R19" s="40">
        <v>4</v>
      </c>
      <c r="S19" s="40">
        <v>0</v>
      </c>
      <c r="T19" s="40">
        <v>0</v>
      </c>
      <c r="U19" s="40">
        <v>180</v>
      </c>
      <c r="V19" s="40">
        <v>10</v>
      </c>
      <c r="W19" s="40">
        <v>2</v>
      </c>
      <c r="X19" s="40">
        <v>3</v>
      </c>
    </row>
    <row r="20" spans="1:24" ht="17.25" customHeight="1">
      <c r="A20" s="13" t="s">
        <v>35</v>
      </c>
      <c r="B20" s="40">
        <v>17</v>
      </c>
      <c r="C20" s="40">
        <v>78</v>
      </c>
      <c r="D20" s="40">
        <v>39</v>
      </c>
      <c r="E20" s="40">
        <v>32</v>
      </c>
      <c r="F20" s="40">
        <v>7</v>
      </c>
      <c r="G20" s="40">
        <v>6</v>
      </c>
      <c r="H20" s="40">
        <v>1</v>
      </c>
      <c r="I20" s="40">
        <v>0</v>
      </c>
      <c r="J20" s="40">
        <v>0</v>
      </c>
      <c r="K20" s="40">
        <v>6</v>
      </c>
      <c r="L20" s="40">
        <v>1</v>
      </c>
      <c r="M20" s="41">
        <f t="shared" si="0"/>
        <v>0.21875</v>
      </c>
      <c r="N20" s="41">
        <f t="shared" si="1"/>
        <v>0.25</v>
      </c>
      <c r="O20" s="41">
        <f t="shared" si="2"/>
        <v>0.35897435897435898</v>
      </c>
      <c r="P20" s="40">
        <v>11</v>
      </c>
      <c r="Q20" s="40">
        <v>5</v>
      </c>
      <c r="R20" s="40">
        <v>2</v>
      </c>
      <c r="S20" s="40">
        <v>0</v>
      </c>
      <c r="T20" s="40">
        <v>0</v>
      </c>
      <c r="U20" s="40">
        <v>28</v>
      </c>
      <c r="V20" s="40">
        <v>2</v>
      </c>
      <c r="W20" s="40">
        <v>0</v>
      </c>
      <c r="X20" s="40">
        <v>0</v>
      </c>
    </row>
    <row r="21" spans="1:24" ht="17.25" customHeight="1">
      <c r="A21" s="13" t="s">
        <v>150</v>
      </c>
      <c r="B21" s="40">
        <v>43</v>
      </c>
      <c r="C21" s="40">
        <v>233</v>
      </c>
      <c r="D21" s="40">
        <v>118</v>
      </c>
      <c r="E21" s="40">
        <v>96</v>
      </c>
      <c r="F21" s="40">
        <v>20</v>
      </c>
      <c r="G21" s="40">
        <v>16</v>
      </c>
      <c r="H21" s="40">
        <v>4</v>
      </c>
      <c r="I21" s="40">
        <v>0</v>
      </c>
      <c r="J21" s="40">
        <v>0</v>
      </c>
      <c r="K21" s="40">
        <v>14</v>
      </c>
      <c r="L21" s="40">
        <v>14</v>
      </c>
      <c r="M21" s="41">
        <f t="shared" si="0"/>
        <v>0.20833333333333334</v>
      </c>
      <c r="N21" s="41">
        <f t="shared" si="1"/>
        <v>0.25</v>
      </c>
      <c r="O21" s="41">
        <f t="shared" si="2"/>
        <v>0.3559322033898305</v>
      </c>
      <c r="P21" s="40">
        <v>18</v>
      </c>
      <c r="Q21" s="40">
        <v>20</v>
      </c>
      <c r="R21" s="40">
        <v>2</v>
      </c>
      <c r="S21" s="40">
        <v>0</v>
      </c>
      <c r="T21" s="40">
        <v>0</v>
      </c>
      <c r="U21" s="40">
        <v>26</v>
      </c>
      <c r="V21" s="40">
        <v>45</v>
      </c>
      <c r="W21" s="40">
        <v>6</v>
      </c>
      <c r="X21" s="40">
        <v>0</v>
      </c>
    </row>
    <row r="22" spans="1:24" ht="17.25" customHeight="1">
      <c r="A22" s="13" t="s">
        <v>23</v>
      </c>
      <c r="B22" s="40">
        <v>13</v>
      </c>
      <c r="C22" s="40">
        <v>88</v>
      </c>
      <c r="D22" s="40">
        <v>42</v>
      </c>
      <c r="E22" s="40">
        <v>33</v>
      </c>
      <c r="F22" s="40">
        <v>5</v>
      </c>
      <c r="G22" s="40">
        <v>5</v>
      </c>
      <c r="H22" s="40">
        <v>0</v>
      </c>
      <c r="I22" s="40">
        <v>0</v>
      </c>
      <c r="J22" s="40">
        <v>0</v>
      </c>
      <c r="K22" s="40">
        <v>5</v>
      </c>
      <c r="L22" s="40">
        <v>2</v>
      </c>
      <c r="M22" s="41">
        <f t="shared" si="0"/>
        <v>0.15151515151515152</v>
      </c>
      <c r="N22" s="41">
        <f t="shared" si="1"/>
        <v>0.15151515151515152</v>
      </c>
      <c r="O22" s="41">
        <f t="shared" si="2"/>
        <v>0.30952380952380953</v>
      </c>
      <c r="P22" s="40">
        <v>4</v>
      </c>
      <c r="Q22" s="40">
        <v>7</v>
      </c>
      <c r="R22" s="40">
        <v>1</v>
      </c>
      <c r="S22" s="40">
        <v>0</v>
      </c>
      <c r="T22" s="40">
        <v>2</v>
      </c>
      <c r="U22" s="40">
        <v>64</v>
      </c>
      <c r="V22" s="40">
        <v>0</v>
      </c>
      <c r="W22" s="40">
        <v>0</v>
      </c>
      <c r="X22" s="40">
        <v>0</v>
      </c>
    </row>
    <row r="23" spans="1:24" ht="17.25" customHeight="1">
      <c r="A23" s="13" t="s">
        <v>131</v>
      </c>
      <c r="B23" s="40">
        <v>25</v>
      </c>
      <c r="C23" s="40">
        <v>134</v>
      </c>
      <c r="D23" s="40">
        <v>57</v>
      </c>
      <c r="E23" s="40">
        <v>48</v>
      </c>
      <c r="F23" s="40">
        <v>7</v>
      </c>
      <c r="G23" s="40">
        <v>5</v>
      </c>
      <c r="H23" s="40">
        <v>2</v>
      </c>
      <c r="I23" s="40">
        <v>0</v>
      </c>
      <c r="J23" s="40">
        <v>0</v>
      </c>
      <c r="K23" s="40">
        <v>7</v>
      </c>
      <c r="L23" s="40">
        <v>9</v>
      </c>
      <c r="M23" s="41">
        <f t="shared" si="0"/>
        <v>0.14583333333333334</v>
      </c>
      <c r="N23" s="41">
        <f t="shared" si="1"/>
        <v>0.1875</v>
      </c>
      <c r="O23" s="41">
        <f t="shared" si="2"/>
        <v>0.24074074074074073</v>
      </c>
      <c r="P23" s="40">
        <v>19</v>
      </c>
      <c r="Q23" s="40">
        <v>2</v>
      </c>
      <c r="R23" s="40">
        <v>4</v>
      </c>
      <c r="S23" s="40">
        <v>3</v>
      </c>
      <c r="T23" s="40">
        <v>1</v>
      </c>
      <c r="U23" s="40">
        <v>129</v>
      </c>
      <c r="V23" s="40">
        <v>17</v>
      </c>
      <c r="W23" s="40">
        <v>5</v>
      </c>
      <c r="X23" s="40">
        <v>6</v>
      </c>
    </row>
    <row r="24" spans="1:24" ht="17.25" customHeight="1">
      <c r="A24" s="13" t="s">
        <v>134</v>
      </c>
      <c r="B24" s="14">
        <v>13</v>
      </c>
      <c r="C24" s="14">
        <v>42</v>
      </c>
      <c r="D24" s="14">
        <v>9</v>
      </c>
      <c r="E24" s="14">
        <v>7</v>
      </c>
      <c r="F24" s="14">
        <v>1</v>
      </c>
      <c r="G24" s="14">
        <v>1</v>
      </c>
      <c r="H24" s="14">
        <v>0</v>
      </c>
      <c r="I24" s="14">
        <v>0</v>
      </c>
      <c r="J24" s="14">
        <v>0</v>
      </c>
      <c r="K24" s="14">
        <v>1</v>
      </c>
      <c r="L24" s="14">
        <v>0</v>
      </c>
      <c r="M24" s="41">
        <f t="shared" si="0"/>
        <v>0.14285714285714285</v>
      </c>
      <c r="N24" s="41">
        <f t="shared" si="1"/>
        <v>0.14285714285714285</v>
      </c>
      <c r="O24" s="41">
        <f t="shared" si="2"/>
        <v>0.33333333333333331</v>
      </c>
      <c r="P24" s="14">
        <v>3</v>
      </c>
      <c r="Q24" s="14">
        <v>2</v>
      </c>
      <c r="R24" s="14">
        <v>0</v>
      </c>
      <c r="S24" s="14">
        <v>0</v>
      </c>
      <c r="T24" s="14">
        <v>0</v>
      </c>
      <c r="U24" s="14">
        <v>3</v>
      </c>
      <c r="V24" s="14">
        <v>2</v>
      </c>
      <c r="W24" s="14">
        <v>0</v>
      </c>
      <c r="X24" s="14">
        <v>0</v>
      </c>
    </row>
    <row r="25" spans="1:24" ht="17.25" customHeight="1">
      <c r="A25" s="13" t="s">
        <v>130</v>
      </c>
      <c r="B25" s="40">
        <v>6</v>
      </c>
      <c r="C25" s="40">
        <v>42</v>
      </c>
      <c r="D25" s="40">
        <v>19</v>
      </c>
      <c r="E25" s="40">
        <v>18</v>
      </c>
      <c r="F25" s="40">
        <v>2</v>
      </c>
      <c r="G25" s="40">
        <v>2</v>
      </c>
      <c r="H25" s="40">
        <v>0</v>
      </c>
      <c r="I25" s="40">
        <v>0</v>
      </c>
      <c r="J25" s="40">
        <v>0</v>
      </c>
      <c r="K25" s="40">
        <v>2</v>
      </c>
      <c r="L25" s="40">
        <v>2</v>
      </c>
      <c r="M25" s="41">
        <f t="shared" si="0"/>
        <v>0.1111111111111111</v>
      </c>
      <c r="N25" s="41">
        <f t="shared" si="1"/>
        <v>0.1111111111111111</v>
      </c>
      <c r="O25" s="41">
        <f t="shared" si="2"/>
        <v>0.15789473684210525</v>
      </c>
      <c r="P25" s="40">
        <v>4</v>
      </c>
      <c r="Q25" s="40">
        <v>1</v>
      </c>
      <c r="R25" s="40">
        <v>0</v>
      </c>
      <c r="S25" s="40">
        <v>0</v>
      </c>
      <c r="T25" s="40">
        <v>0</v>
      </c>
      <c r="U25" s="40">
        <v>48</v>
      </c>
      <c r="V25" s="40">
        <v>1</v>
      </c>
      <c r="W25" s="40">
        <v>1</v>
      </c>
      <c r="X25" s="40">
        <v>0</v>
      </c>
    </row>
    <row r="26" spans="1:24" ht="17.25" customHeight="1">
      <c r="A26" s="13" t="s">
        <v>146</v>
      </c>
      <c r="B26" s="40">
        <v>26</v>
      </c>
      <c r="C26" s="40">
        <v>131</v>
      </c>
      <c r="D26" s="40">
        <v>27</v>
      </c>
      <c r="E26" s="40">
        <v>25</v>
      </c>
      <c r="F26" s="40">
        <v>2</v>
      </c>
      <c r="G26" s="40">
        <v>2</v>
      </c>
      <c r="H26" s="40">
        <v>0</v>
      </c>
      <c r="I26" s="40">
        <v>0</v>
      </c>
      <c r="J26" s="40">
        <v>0</v>
      </c>
      <c r="K26" s="40">
        <v>1</v>
      </c>
      <c r="L26" s="40">
        <v>3</v>
      </c>
      <c r="M26" s="41">
        <f t="shared" si="0"/>
        <v>0.08</v>
      </c>
      <c r="N26" s="41">
        <f t="shared" si="1"/>
        <v>0.08</v>
      </c>
      <c r="O26" s="41">
        <f t="shared" si="2"/>
        <v>0.11538461538461539</v>
      </c>
      <c r="P26" s="40">
        <v>5</v>
      </c>
      <c r="Q26" s="40">
        <v>1</v>
      </c>
      <c r="R26" s="40">
        <v>0</v>
      </c>
      <c r="S26" s="40">
        <v>1</v>
      </c>
      <c r="T26" s="40">
        <v>0</v>
      </c>
      <c r="U26" s="40">
        <v>6</v>
      </c>
      <c r="V26" s="40">
        <v>27</v>
      </c>
      <c r="W26" s="40">
        <v>4</v>
      </c>
      <c r="X26" s="40">
        <v>0</v>
      </c>
    </row>
    <row r="27" spans="1:24" ht="17.25" customHeight="1">
      <c r="A27" s="13" t="s">
        <v>132</v>
      </c>
      <c r="B27" s="40">
        <v>7</v>
      </c>
      <c r="C27" s="40">
        <v>15</v>
      </c>
      <c r="D27" s="40">
        <v>6</v>
      </c>
      <c r="E27" s="40">
        <v>6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1</v>
      </c>
      <c r="M27" s="41">
        <f t="shared" si="0"/>
        <v>0</v>
      </c>
      <c r="N27" s="41">
        <f t="shared" si="1"/>
        <v>0</v>
      </c>
      <c r="O27" s="41">
        <f t="shared" si="2"/>
        <v>0</v>
      </c>
      <c r="P27" s="40">
        <v>2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2</v>
      </c>
      <c r="W27" s="40">
        <v>0</v>
      </c>
      <c r="X27" s="40">
        <v>0</v>
      </c>
    </row>
    <row r="28" spans="1:24" ht="17.25" customHeight="1">
      <c r="A28" s="13" t="s">
        <v>127</v>
      </c>
      <c r="B28" s="40">
        <v>3</v>
      </c>
      <c r="C28" s="40">
        <v>14</v>
      </c>
      <c r="D28" s="40">
        <v>6</v>
      </c>
      <c r="E28" s="40">
        <v>4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1">
        <f t="shared" si="0"/>
        <v>0</v>
      </c>
      <c r="N28" s="41">
        <f t="shared" si="1"/>
        <v>0</v>
      </c>
      <c r="O28" s="41">
        <f t="shared" si="2"/>
        <v>0.16666666666666666</v>
      </c>
      <c r="P28" s="40">
        <v>1</v>
      </c>
      <c r="Q28" s="40">
        <v>0</v>
      </c>
      <c r="R28" s="40">
        <v>1</v>
      </c>
      <c r="S28" s="40">
        <v>0</v>
      </c>
      <c r="T28" s="40">
        <v>0</v>
      </c>
      <c r="U28" s="40">
        <v>5</v>
      </c>
      <c r="V28" s="40">
        <v>3</v>
      </c>
      <c r="W28" s="40">
        <v>0</v>
      </c>
      <c r="X28" s="40">
        <v>0</v>
      </c>
    </row>
    <row r="29" spans="1:24" ht="17.25" customHeight="1">
      <c r="A29" s="13" t="s">
        <v>38</v>
      </c>
      <c r="B29" s="40">
        <v>11</v>
      </c>
      <c r="C29" s="40">
        <v>36</v>
      </c>
      <c r="D29" s="40">
        <v>2</v>
      </c>
      <c r="E29" s="40">
        <v>1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1</v>
      </c>
      <c r="L29" s="40">
        <v>0</v>
      </c>
      <c r="M29" s="41">
        <f t="shared" si="0"/>
        <v>0</v>
      </c>
      <c r="N29" s="41">
        <f t="shared" si="1"/>
        <v>0</v>
      </c>
      <c r="O29" s="41">
        <f t="shared" si="2"/>
        <v>0.5</v>
      </c>
      <c r="P29" s="40">
        <v>0</v>
      </c>
      <c r="Q29" s="40">
        <v>0</v>
      </c>
      <c r="R29" s="40">
        <v>1</v>
      </c>
      <c r="S29" s="40">
        <v>0</v>
      </c>
      <c r="T29" s="40">
        <v>0</v>
      </c>
      <c r="U29" s="40">
        <v>0</v>
      </c>
      <c r="V29" s="40">
        <v>4</v>
      </c>
      <c r="W29" s="40">
        <v>0</v>
      </c>
      <c r="X29" s="40">
        <v>0</v>
      </c>
    </row>
    <row r="30" spans="1:24" ht="17.25" customHeight="1">
      <c r="A30" s="13" t="s">
        <v>24</v>
      </c>
      <c r="B30" s="40">
        <v>1</v>
      </c>
      <c r="C30" s="40">
        <v>2</v>
      </c>
      <c r="D30" s="40">
        <v>1</v>
      </c>
      <c r="E30" s="40">
        <v>1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1">
        <f t="shared" si="0"/>
        <v>0</v>
      </c>
      <c r="N30" s="41">
        <f t="shared" si="1"/>
        <v>0</v>
      </c>
      <c r="O30" s="41">
        <f t="shared" si="2"/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</row>
    <row r="31" spans="1:24" ht="17.25" customHeight="1">
      <c r="A31" s="13" t="s">
        <v>144</v>
      </c>
      <c r="B31" s="40">
        <v>9</v>
      </c>
      <c r="C31" s="40">
        <v>46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1">
        <v>0</v>
      </c>
      <c r="N31" s="41">
        <v>0</v>
      </c>
      <c r="O31" s="41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2</v>
      </c>
      <c r="V31" s="40">
        <v>11</v>
      </c>
      <c r="W31" s="40">
        <v>0</v>
      </c>
      <c r="X31" s="40">
        <v>0</v>
      </c>
    </row>
    <row r="32" spans="1:24" ht="17.25" customHeight="1">
      <c r="A32" s="13" t="s">
        <v>129</v>
      </c>
      <c r="B32" s="40">
        <v>13</v>
      </c>
      <c r="C32" s="40">
        <v>43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1">
        <v>0</v>
      </c>
      <c r="N32" s="41">
        <v>0</v>
      </c>
      <c r="O32" s="41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1</v>
      </c>
      <c r="V32" s="40">
        <v>13</v>
      </c>
      <c r="W32" s="40">
        <v>0</v>
      </c>
      <c r="X32" s="40">
        <v>0</v>
      </c>
    </row>
    <row r="33" spans="1:26" ht="17.25" customHeight="1">
      <c r="A33" s="13" t="s">
        <v>34</v>
      </c>
      <c r="B33" s="40">
        <v>3</v>
      </c>
      <c r="C33" s="40">
        <v>11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1">
        <v>0</v>
      </c>
      <c r="N33" s="41">
        <v>0</v>
      </c>
      <c r="O33" s="41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1</v>
      </c>
      <c r="W33" s="40">
        <v>0</v>
      </c>
      <c r="X33" s="40">
        <v>0</v>
      </c>
    </row>
    <row r="34" spans="1:26" ht="17.25" customHeight="1">
      <c r="A34" s="13" t="s">
        <v>147</v>
      </c>
      <c r="B34" s="40">
        <v>2</v>
      </c>
      <c r="C34" s="40">
        <v>4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1">
        <v>0</v>
      </c>
      <c r="N34" s="41">
        <v>0</v>
      </c>
      <c r="O34" s="41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2</v>
      </c>
      <c r="W34" s="40">
        <v>0</v>
      </c>
      <c r="X34" s="40">
        <v>0</v>
      </c>
    </row>
    <row r="35" spans="1:26" s="6" customFormat="1" ht="17.25" customHeight="1">
      <c r="A35" s="16" t="s">
        <v>133</v>
      </c>
      <c r="B35" s="40">
        <v>1</v>
      </c>
      <c r="C35" s="40">
        <v>2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1">
        <v>0</v>
      </c>
      <c r="N35" s="41">
        <v>0</v>
      </c>
      <c r="O35" s="41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/>
      <c r="Z35"/>
    </row>
    <row r="36" spans="1:26" s="124" customFormat="1" ht="17.25" customHeight="1">
      <c r="A36" s="122" t="s">
        <v>45</v>
      </c>
      <c r="B36" s="122"/>
      <c r="C36" s="122"/>
      <c r="D36" s="122">
        <f t="shared" ref="D36:L36" si="3">SUM(D4:D35)</f>
        <v>1884</v>
      </c>
      <c r="E36" s="122">
        <f t="shared" si="3"/>
        <v>1586</v>
      </c>
      <c r="F36" s="122">
        <f t="shared" si="3"/>
        <v>471</v>
      </c>
      <c r="G36" s="122">
        <f t="shared" si="3"/>
        <v>328</v>
      </c>
      <c r="H36" s="122">
        <f t="shared" si="3"/>
        <v>104</v>
      </c>
      <c r="I36" s="122">
        <f t="shared" si="3"/>
        <v>15</v>
      </c>
      <c r="J36" s="122">
        <f t="shared" si="3"/>
        <v>24</v>
      </c>
      <c r="K36" s="122">
        <f t="shared" si="3"/>
        <v>329</v>
      </c>
      <c r="L36" s="122">
        <f t="shared" si="3"/>
        <v>294</v>
      </c>
      <c r="M36" s="127">
        <f>F36/E36</f>
        <v>0.29697351828499369</v>
      </c>
      <c r="N36" s="127">
        <f>(G36+(2*H36)+(3*I36)+(4*J36))/E36</f>
        <v>0.42686002522068095</v>
      </c>
      <c r="O36" s="127">
        <f>(F36+Q36+R36)/(E36+Q36+R36)</f>
        <v>0.39104314582195521</v>
      </c>
      <c r="P36" s="122">
        <f t="shared" ref="P36:X36" si="4">SUM(P4:P35)</f>
        <v>235</v>
      </c>
      <c r="Q36" s="122">
        <f t="shared" si="4"/>
        <v>198</v>
      </c>
      <c r="R36" s="122">
        <f t="shared" si="4"/>
        <v>47</v>
      </c>
      <c r="S36" s="122">
        <f t="shared" si="4"/>
        <v>47</v>
      </c>
      <c r="T36" s="122">
        <f t="shared" si="4"/>
        <v>42</v>
      </c>
      <c r="U36" s="122">
        <f t="shared" si="4"/>
        <v>1237</v>
      </c>
      <c r="V36" s="122">
        <f t="shared" si="4"/>
        <v>487</v>
      </c>
      <c r="W36" s="122">
        <f t="shared" si="4"/>
        <v>63</v>
      </c>
      <c r="X36" s="122">
        <f t="shared" si="4"/>
        <v>13</v>
      </c>
      <c r="Y36" s="128"/>
      <c r="Z36" s="128"/>
    </row>
    <row r="38" spans="1:26">
      <c r="C38" s="3" t="s">
        <v>51</v>
      </c>
      <c r="D38" t="s">
        <v>52</v>
      </c>
      <c r="E38"/>
      <c r="F38"/>
      <c r="G38" s="3" t="s">
        <v>87</v>
      </c>
      <c r="H38" t="s">
        <v>3</v>
      </c>
      <c r="I38"/>
      <c r="J38" s="3" t="s">
        <v>88</v>
      </c>
      <c r="K38" t="s">
        <v>89</v>
      </c>
      <c r="L38"/>
      <c r="M38"/>
      <c r="N38" s="3" t="s">
        <v>90</v>
      </c>
      <c r="O38" t="s">
        <v>91</v>
      </c>
      <c r="P38"/>
      <c r="Q38"/>
      <c r="R38" s="3" t="s">
        <v>69</v>
      </c>
      <c r="S38" t="s">
        <v>70</v>
      </c>
    </row>
    <row r="39" spans="1:26">
      <c r="C39" s="3" t="s">
        <v>61</v>
      </c>
      <c r="D39" t="s">
        <v>62</v>
      </c>
      <c r="E39"/>
      <c r="F39"/>
      <c r="G39" s="3" t="s">
        <v>53</v>
      </c>
      <c r="H39" t="s">
        <v>54</v>
      </c>
      <c r="I39"/>
      <c r="J39" s="3" t="s">
        <v>55</v>
      </c>
      <c r="K39" t="s">
        <v>56</v>
      </c>
      <c r="L39"/>
      <c r="M39"/>
      <c r="N39" s="3" t="s">
        <v>57</v>
      </c>
      <c r="O39" t="s">
        <v>58</v>
      </c>
      <c r="P39"/>
      <c r="Q39"/>
      <c r="R39" s="3" t="s">
        <v>77</v>
      </c>
      <c r="S39" t="s">
        <v>78</v>
      </c>
      <c r="T39"/>
    </row>
    <row r="40" spans="1:26">
      <c r="C40" s="3" t="s">
        <v>71</v>
      </c>
      <c r="D40" t="s">
        <v>72</v>
      </c>
      <c r="E40"/>
      <c r="F40"/>
      <c r="G40" s="3" t="s">
        <v>63</v>
      </c>
      <c r="H40" t="s">
        <v>64</v>
      </c>
      <c r="I40"/>
      <c r="J40" s="3" t="s">
        <v>65</v>
      </c>
      <c r="K40" t="s">
        <v>66</v>
      </c>
      <c r="L40"/>
      <c r="M40"/>
      <c r="N40" s="3" t="s">
        <v>67</v>
      </c>
      <c r="O40" t="s">
        <v>68</v>
      </c>
      <c r="P40"/>
      <c r="Q40"/>
      <c r="R40" s="3" t="s">
        <v>85</v>
      </c>
      <c r="S40" t="s">
        <v>86</v>
      </c>
      <c r="T40"/>
    </row>
    <row r="41" spans="1:26">
      <c r="C41" s="3" t="s">
        <v>79</v>
      </c>
      <c r="D41" t="s">
        <v>80</v>
      </c>
      <c r="E41"/>
      <c r="F41"/>
      <c r="G41" s="3" t="s">
        <v>73</v>
      </c>
      <c r="H41" t="s">
        <v>74</v>
      </c>
      <c r="I41"/>
      <c r="J41" s="3" t="s">
        <v>75</v>
      </c>
      <c r="K41" t="s">
        <v>76</v>
      </c>
      <c r="L41"/>
      <c r="M41"/>
      <c r="N41" s="3" t="s">
        <v>96</v>
      </c>
      <c r="O41" t="s">
        <v>97</v>
      </c>
      <c r="P41"/>
      <c r="Q41"/>
      <c r="R41" s="3" t="s">
        <v>94</v>
      </c>
      <c r="S41" t="s">
        <v>95</v>
      </c>
      <c r="T41"/>
    </row>
    <row r="42" spans="1:26">
      <c r="C42"/>
      <c r="D42"/>
      <c r="E42"/>
      <c r="F42"/>
      <c r="G42" s="3" t="s">
        <v>81</v>
      </c>
      <c r="H42" t="s">
        <v>82</v>
      </c>
      <c r="I42"/>
      <c r="J42" s="3" t="s">
        <v>83</v>
      </c>
      <c r="K42" t="s">
        <v>84</v>
      </c>
      <c r="L42"/>
      <c r="M42"/>
      <c r="N42" s="3" t="s">
        <v>92</v>
      </c>
      <c r="O42" t="s">
        <v>93</v>
      </c>
      <c r="P42"/>
      <c r="Q42"/>
      <c r="T42"/>
    </row>
  </sheetData>
  <mergeCells count="1">
    <mergeCell ref="A1:X1"/>
  </mergeCells>
  <phoneticPr fontId="0" type="noConversion"/>
  <printOptions horizontalCentered="1" verticalCentered="1"/>
  <pageMargins left="0.25" right="0.25" top="0.75" bottom="0.75" header="0.5" footer="0.5"/>
  <pageSetup scale="71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X26"/>
  <sheetViews>
    <sheetView workbookViewId="0">
      <pane ySplit="3" topLeftCell="A4" activePane="bottomLeft" state="frozen"/>
      <selection pane="bottomLeft" activeCell="A20" sqref="A20:IV20"/>
    </sheetView>
  </sheetViews>
  <sheetFormatPr defaultRowHeight="13.2"/>
  <cols>
    <col min="1" max="1" width="20.33203125" style="7" customWidth="1"/>
    <col min="2" max="4" width="6.5546875" customWidth="1"/>
    <col min="5" max="5" width="8.6640625" style="1" customWidth="1"/>
    <col min="6" max="18" width="6.5546875" style="1" customWidth="1"/>
  </cols>
  <sheetData>
    <row r="1" spans="1:24" ht="44.4">
      <c r="A1" s="285" t="s">
        <v>196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4"/>
      <c r="T1" s="4"/>
      <c r="U1" s="4"/>
      <c r="V1" s="4"/>
      <c r="W1" s="4"/>
      <c r="X1" s="4"/>
    </row>
    <row r="2" spans="1:24">
      <c r="A2" s="2"/>
      <c r="B2" s="1"/>
      <c r="C2" s="1"/>
      <c r="D2" s="1"/>
      <c r="S2" s="1"/>
      <c r="T2" s="1"/>
      <c r="U2" s="1"/>
      <c r="V2" s="1"/>
      <c r="W2" s="1"/>
      <c r="X2" s="1"/>
    </row>
    <row r="3" spans="1:24" s="9" customFormat="1" ht="17.25" customHeight="1">
      <c r="A3" s="9" t="s">
        <v>0</v>
      </c>
      <c r="B3" s="9" t="s">
        <v>100</v>
      </c>
      <c r="C3" s="9" t="s">
        <v>101</v>
      </c>
      <c r="D3" s="9" t="s">
        <v>2</v>
      </c>
      <c r="E3" s="9" t="s">
        <v>47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17</v>
      </c>
      <c r="K3" s="9" t="s">
        <v>102</v>
      </c>
      <c r="L3" s="9" t="s">
        <v>16</v>
      </c>
      <c r="M3" s="9" t="s">
        <v>10</v>
      </c>
      <c r="N3" s="9" t="s">
        <v>103</v>
      </c>
      <c r="O3" s="9" t="s">
        <v>104</v>
      </c>
      <c r="P3" s="9" t="s">
        <v>105</v>
      </c>
      <c r="Q3" s="9" t="s">
        <v>106</v>
      </c>
    </row>
    <row r="4" spans="1:24" s="26" customFormat="1" ht="17.25" customHeight="1">
      <c r="A4" s="24" t="s">
        <v>21</v>
      </c>
      <c r="B4" s="36">
        <v>8</v>
      </c>
      <c r="C4" s="36">
        <v>0</v>
      </c>
      <c r="D4" s="37">
        <v>61</v>
      </c>
      <c r="E4" s="36">
        <v>51</v>
      </c>
      <c r="F4" s="36">
        <v>45</v>
      </c>
      <c r="G4" s="36">
        <v>5</v>
      </c>
      <c r="H4" s="36">
        <v>0</v>
      </c>
      <c r="I4" s="36">
        <v>1</v>
      </c>
      <c r="J4" s="36">
        <v>9</v>
      </c>
      <c r="K4" s="36">
        <v>7</v>
      </c>
      <c r="L4" s="36">
        <v>47</v>
      </c>
      <c r="M4" s="36">
        <v>13</v>
      </c>
      <c r="N4" s="36">
        <v>4</v>
      </c>
      <c r="O4" s="36">
        <v>0</v>
      </c>
      <c r="P4" s="36">
        <v>2</v>
      </c>
      <c r="Q4" s="38">
        <v>1.03</v>
      </c>
    </row>
    <row r="5" spans="1:24" s="23" customFormat="1" ht="17.25" customHeight="1">
      <c r="A5" s="21" t="s">
        <v>146</v>
      </c>
      <c r="B5" s="36">
        <v>8</v>
      </c>
      <c r="C5" s="36">
        <v>1</v>
      </c>
      <c r="D5" s="37">
        <v>74.33</v>
      </c>
      <c r="E5" s="36">
        <v>39</v>
      </c>
      <c r="F5" s="36">
        <v>33</v>
      </c>
      <c r="G5" s="36">
        <v>4</v>
      </c>
      <c r="H5" s="36">
        <v>0</v>
      </c>
      <c r="I5" s="36">
        <v>2</v>
      </c>
      <c r="J5" s="36">
        <v>10</v>
      </c>
      <c r="K5" s="36">
        <v>7</v>
      </c>
      <c r="L5" s="36">
        <v>105</v>
      </c>
      <c r="M5" s="36">
        <v>27</v>
      </c>
      <c r="N5" s="36">
        <v>2</v>
      </c>
      <c r="O5" s="36">
        <v>0</v>
      </c>
      <c r="P5" s="36">
        <v>1</v>
      </c>
      <c r="Q5" s="38">
        <v>0.85</v>
      </c>
    </row>
    <row r="6" spans="1:24" s="23" customFormat="1" ht="17.25" customHeight="1">
      <c r="A6" s="21" t="s">
        <v>38</v>
      </c>
      <c r="B6" s="36">
        <v>5</v>
      </c>
      <c r="C6" s="36">
        <v>0</v>
      </c>
      <c r="D6" s="37">
        <v>34.33</v>
      </c>
      <c r="E6" s="36">
        <v>26</v>
      </c>
      <c r="F6" s="36">
        <v>19</v>
      </c>
      <c r="G6" s="36">
        <v>7</v>
      </c>
      <c r="H6" s="36">
        <v>0</v>
      </c>
      <c r="I6" s="36">
        <v>0</v>
      </c>
      <c r="J6" s="36">
        <v>6</v>
      </c>
      <c r="K6" s="36">
        <v>4</v>
      </c>
      <c r="L6" s="36">
        <v>48</v>
      </c>
      <c r="M6" s="36">
        <v>13</v>
      </c>
      <c r="N6" s="36">
        <v>1</v>
      </c>
      <c r="O6" s="36">
        <v>2</v>
      </c>
      <c r="P6" s="36">
        <v>4</v>
      </c>
      <c r="Q6" s="38">
        <v>1.05</v>
      </c>
    </row>
    <row r="7" spans="1:24" s="23" customFormat="1" ht="17.25" customHeight="1">
      <c r="A7" s="21" t="s">
        <v>144</v>
      </c>
      <c r="B7" s="36">
        <v>5</v>
      </c>
      <c r="C7" s="36">
        <v>2</v>
      </c>
      <c r="D7" s="37">
        <v>45</v>
      </c>
      <c r="E7" s="36">
        <v>38</v>
      </c>
      <c r="F7" s="36">
        <v>32</v>
      </c>
      <c r="G7" s="36">
        <v>4</v>
      </c>
      <c r="H7" s="36">
        <v>2</v>
      </c>
      <c r="I7" s="36">
        <v>0</v>
      </c>
      <c r="J7" s="36">
        <v>16</v>
      </c>
      <c r="K7" s="36">
        <v>14</v>
      </c>
      <c r="L7" s="36">
        <v>53</v>
      </c>
      <c r="M7" s="36">
        <v>18</v>
      </c>
      <c r="N7" s="36">
        <v>2</v>
      </c>
      <c r="O7" s="36">
        <v>1</v>
      </c>
      <c r="P7" s="36">
        <v>1</v>
      </c>
      <c r="Q7" s="38">
        <v>2.8</v>
      </c>
    </row>
    <row r="8" spans="1:24" s="23" customFormat="1" ht="17.25" customHeight="1">
      <c r="A8" s="21" t="s">
        <v>129</v>
      </c>
      <c r="B8" s="36">
        <v>4</v>
      </c>
      <c r="C8" s="36">
        <v>0</v>
      </c>
      <c r="D8" s="37">
        <v>43</v>
      </c>
      <c r="E8" s="36">
        <v>34</v>
      </c>
      <c r="F8" s="36">
        <v>28</v>
      </c>
      <c r="G8" s="36">
        <v>4</v>
      </c>
      <c r="H8" s="36">
        <v>1</v>
      </c>
      <c r="I8" s="36">
        <v>1</v>
      </c>
      <c r="J8" s="36">
        <v>18</v>
      </c>
      <c r="K8" s="36">
        <v>11</v>
      </c>
      <c r="L8" s="36">
        <v>32</v>
      </c>
      <c r="M8" s="36">
        <v>14</v>
      </c>
      <c r="N8" s="36">
        <v>4</v>
      </c>
      <c r="O8" s="36">
        <v>1</v>
      </c>
      <c r="P8" s="36">
        <v>1</v>
      </c>
      <c r="Q8" s="38">
        <v>2.2999999999999998</v>
      </c>
    </row>
    <row r="9" spans="1:24" s="23" customFormat="1" ht="17.25" customHeight="1">
      <c r="A9" s="21" t="s">
        <v>29</v>
      </c>
      <c r="B9" s="36">
        <v>4</v>
      </c>
      <c r="C9" s="36">
        <v>2</v>
      </c>
      <c r="D9" s="37">
        <v>36</v>
      </c>
      <c r="E9" s="36">
        <v>19</v>
      </c>
      <c r="F9" s="36">
        <v>11</v>
      </c>
      <c r="G9" s="36">
        <v>5</v>
      </c>
      <c r="H9" s="36">
        <v>0</v>
      </c>
      <c r="I9" s="36">
        <v>3</v>
      </c>
      <c r="J9" s="36">
        <v>15</v>
      </c>
      <c r="K9" s="36">
        <v>12</v>
      </c>
      <c r="L9" s="36">
        <v>50</v>
      </c>
      <c r="M9" s="36">
        <v>26</v>
      </c>
      <c r="N9" s="36">
        <v>1</v>
      </c>
      <c r="O9" s="36">
        <v>0</v>
      </c>
      <c r="P9" s="36">
        <v>2</v>
      </c>
      <c r="Q9" s="38">
        <v>3</v>
      </c>
    </row>
    <row r="10" spans="1:24" s="23" customFormat="1" ht="17.25" customHeight="1">
      <c r="A10" s="21" t="s">
        <v>134</v>
      </c>
      <c r="B10" s="36">
        <v>3</v>
      </c>
      <c r="C10" s="36">
        <v>1</v>
      </c>
      <c r="D10" s="37">
        <v>23</v>
      </c>
      <c r="E10" s="36">
        <v>22</v>
      </c>
      <c r="F10" s="36">
        <v>19</v>
      </c>
      <c r="G10" s="36">
        <v>3</v>
      </c>
      <c r="H10" s="36">
        <v>0</v>
      </c>
      <c r="I10" s="36">
        <v>0</v>
      </c>
      <c r="J10" s="36">
        <v>11</v>
      </c>
      <c r="K10" s="36">
        <v>9</v>
      </c>
      <c r="L10" s="36">
        <v>23</v>
      </c>
      <c r="M10" s="36">
        <v>12</v>
      </c>
      <c r="N10" s="36">
        <v>2</v>
      </c>
      <c r="O10" s="36">
        <v>0</v>
      </c>
      <c r="P10" s="36">
        <v>6</v>
      </c>
      <c r="Q10" s="38">
        <v>3.52</v>
      </c>
    </row>
    <row r="11" spans="1:24" s="23" customFormat="1" ht="17.25" customHeight="1">
      <c r="A11" s="21" t="s">
        <v>143</v>
      </c>
      <c r="B11" s="36">
        <v>3</v>
      </c>
      <c r="C11" s="36">
        <v>2</v>
      </c>
      <c r="D11" s="37">
        <v>46</v>
      </c>
      <c r="E11" s="36">
        <v>42</v>
      </c>
      <c r="F11" s="36">
        <v>34</v>
      </c>
      <c r="G11" s="36">
        <v>7</v>
      </c>
      <c r="H11" s="36">
        <v>1</v>
      </c>
      <c r="I11" s="36">
        <v>0</v>
      </c>
      <c r="J11" s="36">
        <v>22</v>
      </c>
      <c r="K11" s="36">
        <v>13</v>
      </c>
      <c r="L11" s="36">
        <v>40</v>
      </c>
      <c r="M11" s="36">
        <v>9</v>
      </c>
      <c r="N11" s="36">
        <v>3</v>
      </c>
      <c r="O11" s="36">
        <v>0</v>
      </c>
      <c r="P11" s="36">
        <v>3</v>
      </c>
      <c r="Q11" s="38">
        <v>2.54</v>
      </c>
    </row>
    <row r="12" spans="1:24" s="23" customFormat="1" ht="17.25" customHeight="1">
      <c r="A12" s="21" t="s">
        <v>148</v>
      </c>
      <c r="B12" s="36">
        <v>2</v>
      </c>
      <c r="C12" s="36">
        <v>0</v>
      </c>
      <c r="D12" s="37">
        <v>15</v>
      </c>
      <c r="E12" s="36">
        <v>18</v>
      </c>
      <c r="F12" s="36">
        <v>16</v>
      </c>
      <c r="G12" s="36">
        <v>2</v>
      </c>
      <c r="H12" s="36">
        <v>0</v>
      </c>
      <c r="I12" s="36">
        <v>0</v>
      </c>
      <c r="J12" s="36">
        <v>6</v>
      </c>
      <c r="K12" s="36">
        <v>6</v>
      </c>
      <c r="L12" s="36">
        <v>8</v>
      </c>
      <c r="M12" s="36">
        <v>9</v>
      </c>
      <c r="N12" s="36">
        <v>1</v>
      </c>
      <c r="O12" s="36">
        <v>0</v>
      </c>
      <c r="P12" s="36">
        <v>2</v>
      </c>
      <c r="Q12" s="38">
        <v>3.6</v>
      </c>
    </row>
    <row r="13" spans="1:24" s="23" customFormat="1" ht="17.25" customHeight="1">
      <c r="A13" s="21" t="s">
        <v>34</v>
      </c>
      <c r="B13" s="36">
        <v>1</v>
      </c>
      <c r="C13" s="36">
        <v>0</v>
      </c>
      <c r="D13" s="37">
        <v>11</v>
      </c>
      <c r="E13" s="36">
        <v>5</v>
      </c>
      <c r="F13" s="36">
        <v>5</v>
      </c>
      <c r="G13" s="36">
        <v>0</v>
      </c>
      <c r="H13" s="36">
        <v>0</v>
      </c>
      <c r="I13" s="36">
        <v>0</v>
      </c>
      <c r="J13" s="36">
        <v>1</v>
      </c>
      <c r="K13" s="36">
        <v>0</v>
      </c>
      <c r="L13" s="36">
        <v>12</v>
      </c>
      <c r="M13" s="36">
        <v>7</v>
      </c>
      <c r="N13" s="36">
        <v>0</v>
      </c>
      <c r="O13" s="36">
        <v>0</v>
      </c>
      <c r="P13" s="36">
        <v>0</v>
      </c>
      <c r="Q13" s="38">
        <v>0</v>
      </c>
    </row>
    <row r="14" spans="1:24" s="23" customFormat="1" ht="17.25" customHeight="1">
      <c r="A14" s="21" t="s">
        <v>133</v>
      </c>
      <c r="B14" s="36">
        <v>0</v>
      </c>
      <c r="C14" s="36">
        <v>0</v>
      </c>
      <c r="D14" s="37">
        <v>2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1</v>
      </c>
      <c r="K14" s="36">
        <v>0</v>
      </c>
      <c r="L14" s="36">
        <v>3</v>
      </c>
      <c r="M14" s="36">
        <v>3</v>
      </c>
      <c r="N14" s="36">
        <v>1</v>
      </c>
      <c r="O14" s="36">
        <v>0</v>
      </c>
      <c r="P14" s="36">
        <v>0</v>
      </c>
      <c r="Q14" s="38">
        <v>0</v>
      </c>
    </row>
    <row r="15" spans="1:24" s="23" customFormat="1" ht="17.25" customHeight="1">
      <c r="A15" s="21" t="s">
        <v>145</v>
      </c>
      <c r="B15" s="36">
        <v>0</v>
      </c>
      <c r="C15" s="36">
        <v>0</v>
      </c>
      <c r="D15" s="37">
        <v>3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7</v>
      </c>
      <c r="M15" s="36">
        <v>2</v>
      </c>
      <c r="N15" s="36">
        <v>0</v>
      </c>
      <c r="O15" s="36">
        <v>0</v>
      </c>
      <c r="P15" s="36">
        <v>0</v>
      </c>
      <c r="Q15" s="38">
        <v>0</v>
      </c>
    </row>
    <row r="16" spans="1:24" s="23" customFormat="1" ht="17.25" customHeight="1">
      <c r="A16" s="21" t="s">
        <v>147</v>
      </c>
      <c r="B16" s="36">
        <v>0</v>
      </c>
      <c r="C16" s="36">
        <v>0</v>
      </c>
      <c r="D16" s="37">
        <v>3.33</v>
      </c>
      <c r="E16" s="36">
        <v>4</v>
      </c>
      <c r="F16" s="36">
        <v>4</v>
      </c>
      <c r="G16" s="36">
        <v>0</v>
      </c>
      <c r="H16" s="36">
        <v>0</v>
      </c>
      <c r="I16" s="36">
        <v>0</v>
      </c>
      <c r="J16" s="36">
        <v>1</v>
      </c>
      <c r="K16" s="36">
        <v>0</v>
      </c>
      <c r="L16" s="36">
        <v>1</v>
      </c>
      <c r="M16" s="36">
        <v>2</v>
      </c>
      <c r="N16" s="36">
        <v>0</v>
      </c>
      <c r="O16" s="36">
        <v>0</v>
      </c>
      <c r="P16" s="36">
        <v>0</v>
      </c>
      <c r="Q16" s="38">
        <v>0</v>
      </c>
    </row>
    <row r="17" spans="1:17" s="23" customFormat="1" ht="17.25" customHeight="1">
      <c r="A17" s="21" t="s">
        <v>28</v>
      </c>
      <c r="B17" s="36">
        <v>0</v>
      </c>
      <c r="C17" s="36">
        <v>0</v>
      </c>
      <c r="D17" s="37">
        <v>7</v>
      </c>
      <c r="E17" s="36">
        <v>6</v>
      </c>
      <c r="F17" s="36">
        <v>4</v>
      </c>
      <c r="G17" s="36">
        <v>1</v>
      </c>
      <c r="H17" s="36">
        <v>0</v>
      </c>
      <c r="I17" s="36">
        <v>1</v>
      </c>
      <c r="J17" s="36">
        <v>2</v>
      </c>
      <c r="K17" s="36">
        <v>2</v>
      </c>
      <c r="L17" s="36">
        <v>13</v>
      </c>
      <c r="M17" s="36">
        <v>2</v>
      </c>
      <c r="N17" s="36">
        <v>1</v>
      </c>
      <c r="O17" s="36">
        <v>0</v>
      </c>
      <c r="P17" s="36">
        <v>0</v>
      </c>
      <c r="Q17" s="38">
        <v>2.57</v>
      </c>
    </row>
    <row r="18" spans="1:17" s="23" customFormat="1" ht="17.25" customHeight="1">
      <c r="A18" s="21" t="s">
        <v>132</v>
      </c>
      <c r="B18" s="36">
        <v>0</v>
      </c>
      <c r="C18" s="36">
        <v>0</v>
      </c>
      <c r="D18" s="37">
        <v>5</v>
      </c>
      <c r="E18" s="36">
        <v>7</v>
      </c>
      <c r="F18" s="36">
        <v>7</v>
      </c>
      <c r="G18" s="36">
        <v>0</v>
      </c>
      <c r="H18" s="36">
        <v>0</v>
      </c>
      <c r="I18" s="36">
        <v>0</v>
      </c>
      <c r="J18" s="36">
        <v>4</v>
      </c>
      <c r="K18" s="36">
        <v>4</v>
      </c>
      <c r="L18" s="36">
        <v>5</v>
      </c>
      <c r="M18" s="36">
        <v>5</v>
      </c>
      <c r="N18" s="36">
        <v>0</v>
      </c>
      <c r="O18" s="36">
        <v>0</v>
      </c>
      <c r="P18" s="36">
        <v>0</v>
      </c>
      <c r="Q18" s="38">
        <v>7.2</v>
      </c>
    </row>
    <row r="19" spans="1:17" s="31" customFormat="1" ht="17.25" customHeight="1">
      <c r="A19" s="27" t="s">
        <v>149</v>
      </c>
      <c r="B19" s="36">
        <v>0</v>
      </c>
      <c r="C19" s="36">
        <v>1</v>
      </c>
      <c r="D19" s="37">
        <v>3</v>
      </c>
      <c r="E19" s="36">
        <v>2</v>
      </c>
      <c r="F19" s="36">
        <v>2</v>
      </c>
      <c r="G19" s="36">
        <v>0</v>
      </c>
      <c r="H19" s="36">
        <v>0</v>
      </c>
      <c r="I19" s="36">
        <v>0</v>
      </c>
      <c r="J19" s="36">
        <v>2</v>
      </c>
      <c r="K19" s="36">
        <v>0</v>
      </c>
      <c r="L19" s="36">
        <v>2</v>
      </c>
      <c r="M19" s="36">
        <v>5</v>
      </c>
      <c r="N19" s="36">
        <v>0</v>
      </c>
      <c r="O19" s="36">
        <v>0</v>
      </c>
      <c r="P19" s="36">
        <v>0</v>
      </c>
      <c r="Q19" s="39">
        <v>0</v>
      </c>
    </row>
    <row r="20" spans="1:17" s="125" customFormat="1" ht="17.25" customHeight="1">
      <c r="A20" s="125" t="s">
        <v>45</v>
      </c>
      <c r="B20" s="122">
        <f t="shared" ref="B20:P20" si="0">SUM(B4:B19)</f>
        <v>43</v>
      </c>
      <c r="C20" s="122">
        <f t="shared" si="0"/>
        <v>9</v>
      </c>
      <c r="D20" s="122">
        <v>412</v>
      </c>
      <c r="E20" s="122">
        <f t="shared" si="0"/>
        <v>313</v>
      </c>
      <c r="F20" s="122">
        <f t="shared" si="0"/>
        <v>259</v>
      </c>
      <c r="G20" s="122">
        <f t="shared" si="0"/>
        <v>42</v>
      </c>
      <c r="H20" s="122">
        <f t="shared" si="0"/>
        <v>4</v>
      </c>
      <c r="I20" s="122">
        <f t="shared" si="0"/>
        <v>8</v>
      </c>
      <c r="J20" s="122">
        <f t="shared" si="0"/>
        <v>124</v>
      </c>
      <c r="K20" s="122">
        <f t="shared" si="0"/>
        <v>89</v>
      </c>
      <c r="L20" s="122">
        <f t="shared" si="0"/>
        <v>449</v>
      </c>
      <c r="M20" s="122">
        <f t="shared" si="0"/>
        <v>167</v>
      </c>
      <c r="N20" s="122">
        <f t="shared" si="0"/>
        <v>22</v>
      </c>
      <c r="O20" s="122">
        <f t="shared" si="0"/>
        <v>4</v>
      </c>
      <c r="P20" s="122">
        <f t="shared" si="0"/>
        <v>22</v>
      </c>
      <c r="Q20" s="126">
        <f>9*K20/D20</f>
        <v>1.9441747572815533</v>
      </c>
    </row>
    <row r="22" spans="1:17">
      <c r="C22" s="3" t="s">
        <v>107</v>
      </c>
      <c r="D22" t="s">
        <v>108</v>
      </c>
      <c r="F22" s="3" t="s">
        <v>53</v>
      </c>
      <c r="G22" t="s">
        <v>54</v>
      </c>
      <c r="H22"/>
      <c r="I22" s="3" t="s">
        <v>88</v>
      </c>
      <c r="J22" t="s">
        <v>109</v>
      </c>
      <c r="K22"/>
      <c r="L22" s="3" t="s">
        <v>122</v>
      </c>
      <c r="M22" t="s">
        <v>123</v>
      </c>
      <c r="N22"/>
    </row>
    <row r="23" spans="1:17">
      <c r="C23" s="3" t="s">
        <v>112</v>
      </c>
      <c r="D23" t="s">
        <v>113</v>
      </c>
      <c r="F23" s="3" t="s">
        <v>63</v>
      </c>
      <c r="G23" t="s">
        <v>64</v>
      </c>
      <c r="H23"/>
      <c r="I23" s="3" t="s">
        <v>114</v>
      </c>
      <c r="J23" t="s">
        <v>115</v>
      </c>
      <c r="K23"/>
      <c r="L23" s="3" t="s">
        <v>110</v>
      </c>
      <c r="M23" t="s">
        <v>111</v>
      </c>
      <c r="N23"/>
      <c r="O23"/>
    </row>
    <row r="24" spans="1:17">
      <c r="C24" s="3" t="s">
        <v>61</v>
      </c>
      <c r="D24" t="s">
        <v>120</v>
      </c>
      <c r="F24" s="3" t="s">
        <v>73</v>
      </c>
      <c r="G24" t="s">
        <v>74</v>
      </c>
      <c r="H24"/>
      <c r="I24" s="3" t="s">
        <v>90</v>
      </c>
      <c r="J24" t="s">
        <v>91</v>
      </c>
      <c r="K24"/>
      <c r="L24" s="3" t="s">
        <v>116</v>
      </c>
      <c r="M24" t="s">
        <v>117</v>
      </c>
      <c r="N24"/>
      <c r="O24"/>
    </row>
    <row r="25" spans="1:17">
      <c r="C25" s="3" t="s">
        <v>87</v>
      </c>
      <c r="D25" t="s">
        <v>3</v>
      </c>
      <c r="F25" s="3" t="s">
        <v>81</v>
      </c>
      <c r="G25" t="s">
        <v>82</v>
      </c>
      <c r="H25"/>
      <c r="I25" s="3" t="s">
        <v>57</v>
      </c>
      <c r="J25" t="s">
        <v>121</v>
      </c>
      <c r="K25"/>
      <c r="L25" s="3" t="s">
        <v>118</v>
      </c>
      <c r="M25" t="s">
        <v>119</v>
      </c>
      <c r="N25"/>
      <c r="O25"/>
    </row>
    <row r="26" spans="1:17">
      <c r="F26"/>
      <c r="G26"/>
      <c r="H26"/>
      <c r="L26"/>
      <c r="M26"/>
      <c r="N26"/>
      <c r="O26"/>
    </row>
  </sheetData>
  <mergeCells count="1">
    <mergeCell ref="A1:R1"/>
  </mergeCells>
  <phoneticPr fontId="0" type="noConversion"/>
  <printOptions horizontalCentered="1" verticalCentered="1"/>
  <pageMargins left="0.5" right="0.5" top="0.5" bottom="0.5" header="0.5" footer="0.5"/>
  <pageSetup scale="96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Y35"/>
  <sheetViews>
    <sheetView workbookViewId="0">
      <pane ySplit="3" topLeftCell="A4" activePane="bottomLeft" state="frozen"/>
      <selection pane="bottomLeft" activeCell="A29" sqref="A29:IV29"/>
    </sheetView>
  </sheetViews>
  <sheetFormatPr defaultColWidth="9.109375" defaultRowHeight="13.2"/>
  <cols>
    <col min="1" max="1" width="17.88671875" style="2" customWidth="1"/>
    <col min="2" max="12" width="6.6640625" style="1" customWidth="1"/>
    <col min="13" max="13" width="7.88671875" style="1" customWidth="1"/>
    <col min="14" max="25" width="6.6640625" style="1" customWidth="1"/>
  </cols>
  <sheetData>
    <row r="1" spans="1:25" ht="44.4">
      <c r="A1" s="285" t="s">
        <v>195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</row>
    <row r="3" spans="1:25" s="5" customFormat="1" ht="17.25" customHeight="1">
      <c r="A3" s="8" t="s">
        <v>0</v>
      </c>
      <c r="B3" s="9" t="s">
        <v>1</v>
      </c>
      <c r="C3" s="9" t="s">
        <v>2</v>
      </c>
      <c r="D3" s="9" t="s">
        <v>18</v>
      </c>
      <c r="E3" s="9" t="s">
        <v>4</v>
      </c>
      <c r="F3" s="9" t="s">
        <v>47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17</v>
      </c>
      <c r="L3" s="9" t="s">
        <v>48</v>
      </c>
      <c r="M3" s="9" t="s">
        <v>49</v>
      </c>
      <c r="N3" s="9" t="s">
        <v>9</v>
      </c>
      <c r="O3" s="9" t="s">
        <v>13</v>
      </c>
      <c r="P3" s="9" t="s">
        <v>16</v>
      </c>
      <c r="Q3" s="9" t="s">
        <v>10</v>
      </c>
      <c r="R3" s="9" t="s">
        <v>11</v>
      </c>
      <c r="S3" s="9" t="s">
        <v>12</v>
      </c>
      <c r="T3" s="9" t="s">
        <v>14</v>
      </c>
      <c r="U3" s="9" t="s">
        <v>50</v>
      </c>
      <c r="V3" s="9" t="s">
        <v>15</v>
      </c>
      <c r="W3" s="9" t="s">
        <v>98</v>
      </c>
      <c r="X3" s="9" t="s">
        <v>99</v>
      </c>
      <c r="Y3" s="9" t="s">
        <v>46</v>
      </c>
    </row>
    <row r="4" spans="1:25" ht="17.25" customHeight="1">
      <c r="A4" s="10" t="s">
        <v>39</v>
      </c>
      <c r="B4" s="11">
        <v>4</v>
      </c>
      <c r="C4" s="11">
        <v>28</v>
      </c>
      <c r="D4" s="11">
        <v>15</v>
      </c>
      <c r="E4" s="11">
        <v>13</v>
      </c>
      <c r="F4" s="11">
        <v>6</v>
      </c>
      <c r="G4" s="11">
        <v>6</v>
      </c>
      <c r="H4" s="11">
        <v>0</v>
      </c>
      <c r="I4" s="11">
        <v>0</v>
      </c>
      <c r="J4" s="11">
        <v>0</v>
      </c>
      <c r="K4" s="11">
        <v>3</v>
      </c>
      <c r="L4" s="11">
        <v>2</v>
      </c>
      <c r="M4" s="34">
        <f t="shared" ref="M4:M29" si="0">F4/E4</f>
        <v>0.46153846153846156</v>
      </c>
      <c r="N4" s="34">
        <f t="shared" ref="N4:N29" si="1">(G4+(2*H4)+(3*I4)+(4*J4))/E4</f>
        <v>0.46153846153846156</v>
      </c>
      <c r="O4" s="34">
        <f t="shared" ref="O4:O29" si="2">(F4+Q4+R4)/(E4+Q4+R4)</f>
        <v>0.53333333333333333</v>
      </c>
      <c r="P4" s="11">
        <v>1</v>
      </c>
      <c r="Q4" s="11">
        <v>2</v>
      </c>
      <c r="R4" s="11">
        <v>0</v>
      </c>
      <c r="S4" s="11">
        <v>0</v>
      </c>
      <c r="T4" s="11">
        <v>0</v>
      </c>
      <c r="U4" s="11">
        <v>0</v>
      </c>
      <c r="V4" s="11">
        <v>17</v>
      </c>
      <c r="W4" s="11">
        <v>1</v>
      </c>
      <c r="X4" s="11">
        <v>0</v>
      </c>
      <c r="Y4" s="11">
        <v>0</v>
      </c>
    </row>
    <row r="5" spans="1:25" ht="17.25" customHeight="1">
      <c r="A5" s="13" t="s">
        <v>22</v>
      </c>
      <c r="B5" s="14">
        <v>8</v>
      </c>
      <c r="C5" s="14">
        <v>62</v>
      </c>
      <c r="D5" s="14">
        <v>35</v>
      </c>
      <c r="E5" s="14">
        <v>28</v>
      </c>
      <c r="F5" s="14">
        <v>12</v>
      </c>
      <c r="G5" s="14">
        <v>12</v>
      </c>
      <c r="H5" s="14">
        <v>0</v>
      </c>
      <c r="I5" s="14">
        <v>0</v>
      </c>
      <c r="J5" s="14">
        <v>0</v>
      </c>
      <c r="K5" s="14">
        <v>7</v>
      </c>
      <c r="L5" s="14">
        <v>5</v>
      </c>
      <c r="M5" s="34">
        <f t="shared" si="0"/>
        <v>0.42857142857142855</v>
      </c>
      <c r="N5" s="34">
        <f t="shared" si="1"/>
        <v>0.42857142857142855</v>
      </c>
      <c r="O5" s="34">
        <f t="shared" si="2"/>
        <v>0.51515151515151514</v>
      </c>
      <c r="P5" s="14">
        <v>4</v>
      </c>
      <c r="Q5" s="14">
        <v>4</v>
      </c>
      <c r="R5" s="14">
        <v>1</v>
      </c>
      <c r="S5" s="14">
        <v>2</v>
      </c>
      <c r="T5" s="14">
        <v>3</v>
      </c>
      <c r="U5" s="14">
        <v>3</v>
      </c>
      <c r="V5" s="14">
        <v>13</v>
      </c>
      <c r="W5" s="14">
        <v>0</v>
      </c>
      <c r="X5" s="14">
        <v>0</v>
      </c>
      <c r="Y5" s="14">
        <v>0</v>
      </c>
    </row>
    <row r="6" spans="1:25" ht="17.25" customHeight="1">
      <c r="A6" s="13" t="s">
        <v>29</v>
      </c>
      <c r="B6" s="14">
        <v>42</v>
      </c>
      <c r="C6" s="14">
        <v>297</v>
      </c>
      <c r="D6" s="14">
        <v>131</v>
      </c>
      <c r="E6" s="14">
        <v>102</v>
      </c>
      <c r="F6" s="14">
        <v>42</v>
      </c>
      <c r="G6" s="14">
        <v>31</v>
      </c>
      <c r="H6" s="14">
        <v>9</v>
      </c>
      <c r="I6" s="14">
        <v>1</v>
      </c>
      <c r="J6" s="14">
        <v>1</v>
      </c>
      <c r="K6" s="14">
        <v>31</v>
      </c>
      <c r="L6" s="14">
        <v>21</v>
      </c>
      <c r="M6" s="34">
        <f t="shared" si="0"/>
        <v>0.41176470588235292</v>
      </c>
      <c r="N6" s="34">
        <f t="shared" si="1"/>
        <v>0.5490196078431373</v>
      </c>
      <c r="O6" s="34">
        <f t="shared" si="2"/>
        <v>0.52755905511811019</v>
      </c>
      <c r="P6" s="14">
        <v>20</v>
      </c>
      <c r="Q6" s="14">
        <v>21</v>
      </c>
      <c r="R6" s="14">
        <v>4</v>
      </c>
      <c r="S6" s="14">
        <v>4</v>
      </c>
      <c r="T6" s="14">
        <v>1</v>
      </c>
      <c r="U6" s="14">
        <v>2</v>
      </c>
      <c r="V6" s="14">
        <v>36</v>
      </c>
      <c r="W6" s="14">
        <v>9</v>
      </c>
      <c r="X6" s="14">
        <v>1</v>
      </c>
      <c r="Y6" s="14">
        <v>0</v>
      </c>
    </row>
    <row r="7" spans="1:25" ht="17.25" customHeight="1">
      <c r="A7" s="13" t="s">
        <v>44</v>
      </c>
      <c r="B7" s="14">
        <v>41</v>
      </c>
      <c r="C7" s="14">
        <v>308</v>
      </c>
      <c r="D7" s="14">
        <v>172</v>
      </c>
      <c r="E7" s="14">
        <v>148</v>
      </c>
      <c r="F7" s="14">
        <v>53</v>
      </c>
      <c r="G7" s="14">
        <v>37</v>
      </c>
      <c r="H7" s="14">
        <v>10</v>
      </c>
      <c r="I7" s="14">
        <v>4</v>
      </c>
      <c r="J7" s="14">
        <v>2</v>
      </c>
      <c r="K7" s="14">
        <v>38</v>
      </c>
      <c r="L7" s="14">
        <v>26</v>
      </c>
      <c r="M7" s="34">
        <f t="shared" si="0"/>
        <v>0.35810810810810811</v>
      </c>
      <c r="N7" s="34">
        <f t="shared" si="1"/>
        <v>0.52027027027027029</v>
      </c>
      <c r="O7" s="34">
        <f t="shared" si="2"/>
        <v>0.41358024691358025</v>
      </c>
      <c r="P7" s="14">
        <v>9</v>
      </c>
      <c r="Q7" s="14">
        <v>13</v>
      </c>
      <c r="R7" s="14">
        <v>1</v>
      </c>
      <c r="S7" s="14">
        <v>9</v>
      </c>
      <c r="T7" s="14">
        <v>21</v>
      </c>
      <c r="U7" s="14">
        <v>25</v>
      </c>
      <c r="V7" s="14">
        <v>56</v>
      </c>
      <c r="W7" s="14">
        <v>44</v>
      </c>
      <c r="X7" s="14">
        <v>4</v>
      </c>
      <c r="Y7" s="14">
        <v>0</v>
      </c>
    </row>
    <row r="8" spans="1:25" ht="17.25" customHeight="1">
      <c r="A8" s="13" t="s">
        <v>30</v>
      </c>
      <c r="B8" s="14">
        <v>35</v>
      </c>
      <c r="C8" s="14">
        <v>280</v>
      </c>
      <c r="D8" s="14">
        <v>151</v>
      </c>
      <c r="E8" s="14">
        <v>119</v>
      </c>
      <c r="F8" s="14">
        <v>42</v>
      </c>
      <c r="G8" s="14">
        <v>31</v>
      </c>
      <c r="H8" s="14">
        <v>9</v>
      </c>
      <c r="I8" s="14">
        <v>0</v>
      </c>
      <c r="J8" s="14">
        <v>2</v>
      </c>
      <c r="K8" s="14">
        <v>28</v>
      </c>
      <c r="L8" s="14">
        <v>23</v>
      </c>
      <c r="M8" s="34">
        <f t="shared" si="0"/>
        <v>0.35294117647058826</v>
      </c>
      <c r="N8" s="34">
        <f t="shared" si="1"/>
        <v>0.47899159663865548</v>
      </c>
      <c r="O8" s="34">
        <f t="shared" si="2"/>
        <v>0.4689655172413793</v>
      </c>
      <c r="P8" s="14">
        <v>27</v>
      </c>
      <c r="Q8" s="14">
        <v>25</v>
      </c>
      <c r="R8" s="14">
        <v>1</v>
      </c>
      <c r="S8" s="14">
        <v>6</v>
      </c>
      <c r="T8" s="14">
        <v>8</v>
      </c>
      <c r="U8" s="14">
        <v>8</v>
      </c>
      <c r="V8" s="14">
        <v>51</v>
      </c>
      <c r="W8" s="14">
        <v>0</v>
      </c>
      <c r="X8" s="14">
        <v>0</v>
      </c>
      <c r="Y8" s="14">
        <v>0</v>
      </c>
    </row>
    <row r="9" spans="1:25" ht="17.25" customHeight="1">
      <c r="A9" s="13" t="s">
        <v>23</v>
      </c>
      <c r="B9" s="14">
        <v>41</v>
      </c>
      <c r="C9" s="14">
        <v>325</v>
      </c>
      <c r="D9" s="14">
        <v>172</v>
      </c>
      <c r="E9" s="14">
        <v>145</v>
      </c>
      <c r="F9" s="14">
        <v>50</v>
      </c>
      <c r="G9" s="14">
        <v>44</v>
      </c>
      <c r="H9" s="14">
        <v>5</v>
      </c>
      <c r="I9" s="14">
        <v>1</v>
      </c>
      <c r="J9" s="14">
        <v>0</v>
      </c>
      <c r="K9" s="14">
        <v>27</v>
      </c>
      <c r="L9" s="14">
        <v>30</v>
      </c>
      <c r="M9" s="34">
        <f t="shared" si="0"/>
        <v>0.34482758620689657</v>
      </c>
      <c r="N9" s="34">
        <f t="shared" si="1"/>
        <v>0.39310344827586208</v>
      </c>
      <c r="O9" s="34">
        <f t="shared" si="2"/>
        <v>0.43452380952380953</v>
      </c>
      <c r="P9" s="14">
        <v>14</v>
      </c>
      <c r="Q9" s="14">
        <v>20</v>
      </c>
      <c r="R9" s="14">
        <v>3</v>
      </c>
      <c r="S9" s="14">
        <v>3</v>
      </c>
      <c r="T9" s="14">
        <v>2</v>
      </c>
      <c r="U9" s="14">
        <v>4</v>
      </c>
      <c r="V9" s="14">
        <v>186</v>
      </c>
      <c r="W9" s="14">
        <v>7</v>
      </c>
      <c r="X9" s="14">
        <v>0</v>
      </c>
      <c r="Y9" s="14">
        <v>0</v>
      </c>
    </row>
    <row r="10" spans="1:25" ht="17.25" customHeight="1">
      <c r="A10" s="13" t="s">
        <v>127</v>
      </c>
      <c r="B10" s="14">
        <v>22</v>
      </c>
      <c r="C10" s="14">
        <v>153</v>
      </c>
      <c r="D10" s="14">
        <v>80</v>
      </c>
      <c r="E10" s="14">
        <v>70</v>
      </c>
      <c r="F10" s="14">
        <v>24</v>
      </c>
      <c r="G10" s="14">
        <v>18</v>
      </c>
      <c r="H10" s="14">
        <v>3</v>
      </c>
      <c r="I10" s="14">
        <v>2</v>
      </c>
      <c r="J10" s="14">
        <v>1</v>
      </c>
      <c r="K10" s="14">
        <v>15</v>
      </c>
      <c r="L10" s="14">
        <v>12</v>
      </c>
      <c r="M10" s="34">
        <f t="shared" si="0"/>
        <v>0.34285714285714286</v>
      </c>
      <c r="N10" s="34">
        <f t="shared" si="1"/>
        <v>0.48571428571428571</v>
      </c>
      <c r="O10" s="34">
        <f t="shared" si="2"/>
        <v>0.40259740259740262</v>
      </c>
      <c r="P10" s="14">
        <v>4</v>
      </c>
      <c r="Q10" s="14">
        <v>3</v>
      </c>
      <c r="R10" s="14">
        <v>4</v>
      </c>
      <c r="S10" s="14">
        <v>3</v>
      </c>
      <c r="T10" s="14">
        <v>4</v>
      </c>
      <c r="U10" s="14">
        <v>5</v>
      </c>
      <c r="V10" s="14">
        <v>24</v>
      </c>
      <c r="W10" s="14">
        <v>46</v>
      </c>
      <c r="X10" s="14">
        <v>3</v>
      </c>
      <c r="Y10" s="14">
        <v>0</v>
      </c>
    </row>
    <row r="11" spans="1:25" ht="17.25" customHeight="1">
      <c r="A11" s="13" t="s">
        <v>24</v>
      </c>
      <c r="B11" s="14">
        <v>10</v>
      </c>
      <c r="C11" s="14">
        <v>38</v>
      </c>
      <c r="D11" s="14">
        <v>19</v>
      </c>
      <c r="E11" s="14">
        <v>12</v>
      </c>
      <c r="F11" s="14">
        <v>4</v>
      </c>
      <c r="G11" s="14">
        <v>3</v>
      </c>
      <c r="H11" s="14">
        <v>1</v>
      </c>
      <c r="I11" s="14">
        <v>0</v>
      </c>
      <c r="J11" s="14">
        <v>0</v>
      </c>
      <c r="K11" s="14">
        <v>1</v>
      </c>
      <c r="L11" s="14">
        <v>4</v>
      </c>
      <c r="M11" s="34">
        <f t="shared" si="0"/>
        <v>0.33333333333333331</v>
      </c>
      <c r="N11" s="34">
        <f t="shared" si="1"/>
        <v>0.41666666666666669</v>
      </c>
      <c r="O11" s="34">
        <f t="shared" si="2"/>
        <v>0.5</v>
      </c>
      <c r="P11" s="14">
        <v>1</v>
      </c>
      <c r="Q11" s="14">
        <v>4</v>
      </c>
      <c r="R11" s="14">
        <v>0</v>
      </c>
      <c r="S11" s="14">
        <v>3</v>
      </c>
      <c r="T11" s="14">
        <v>0</v>
      </c>
      <c r="U11" s="14">
        <v>0</v>
      </c>
      <c r="V11" s="14">
        <v>6</v>
      </c>
      <c r="W11" s="14">
        <v>0</v>
      </c>
      <c r="X11" s="14">
        <v>0</v>
      </c>
      <c r="Y11" s="14">
        <v>0</v>
      </c>
    </row>
    <row r="12" spans="1:25" ht="17.25" customHeight="1">
      <c r="A12" s="13" t="s">
        <v>31</v>
      </c>
      <c r="B12" s="14">
        <v>38</v>
      </c>
      <c r="C12" s="14">
        <v>307</v>
      </c>
      <c r="D12" s="14">
        <v>159</v>
      </c>
      <c r="E12" s="14">
        <v>132</v>
      </c>
      <c r="F12" s="14">
        <v>44</v>
      </c>
      <c r="G12" s="14">
        <v>33</v>
      </c>
      <c r="H12" s="14">
        <v>9</v>
      </c>
      <c r="I12" s="14">
        <v>1</v>
      </c>
      <c r="J12" s="14">
        <v>1</v>
      </c>
      <c r="K12" s="14">
        <v>31</v>
      </c>
      <c r="L12" s="14">
        <v>26</v>
      </c>
      <c r="M12" s="34">
        <f t="shared" si="0"/>
        <v>0.33333333333333331</v>
      </c>
      <c r="N12" s="34">
        <f t="shared" si="1"/>
        <v>0.43939393939393939</v>
      </c>
      <c r="O12" s="34">
        <f t="shared" si="2"/>
        <v>0.44654088050314467</v>
      </c>
      <c r="P12" s="14">
        <v>21</v>
      </c>
      <c r="Q12" s="14">
        <v>18</v>
      </c>
      <c r="R12" s="14">
        <v>9</v>
      </c>
      <c r="S12" s="14">
        <v>0</v>
      </c>
      <c r="T12" s="14">
        <v>6</v>
      </c>
      <c r="U12" s="14">
        <v>8</v>
      </c>
      <c r="V12" s="14">
        <v>38</v>
      </c>
      <c r="W12" s="14">
        <v>80</v>
      </c>
      <c r="X12" s="14">
        <v>8</v>
      </c>
      <c r="Y12" s="14">
        <v>0</v>
      </c>
    </row>
    <row r="13" spans="1:25" ht="17.25" customHeight="1">
      <c r="A13" s="13" t="s">
        <v>32</v>
      </c>
      <c r="B13" s="14">
        <v>20</v>
      </c>
      <c r="C13" s="14">
        <v>160</v>
      </c>
      <c r="D13" s="14">
        <v>89</v>
      </c>
      <c r="E13" s="14">
        <v>75</v>
      </c>
      <c r="F13" s="14">
        <v>25</v>
      </c>
      <c r="G13" s="14">
        <v>18</v>
      </c>
      <c r="H13" s="14">
        <v>4</v>
      </c>
      <c r="I13" s="14">
        <v>2</v>
      </c>
      <c r="J13" s="14">
        <v>1</v>
      </c>
      <c r="K13" s="14">
        <v>20</v>
      </c>
      <c r="L13" s="14">
        <v>13</v>
      </c>
      <c r="M13" s="34">
        <f t="shared" si="0"/>
        <v>0.33333333333333331</v>
      </c>
      <c r="N13" s="34">
        <f t="shared" si="1"/>
        <v>0.48</v>
      </c>
      <c r="O13" s="34">
        <f t="shared" si="2"/>
        <v>0.42528735632183906</v>
      </c>
      <c r="P13" s="14">
        <v>3</v>
      </c>
      <c r="Q13" s="14">
        <v>9</v>
      </c>
      <c r="R13" s="14">
        <v>3</v>
      </c>
      <c r="S13" s="14">
        <v>4</v>
      </c>
      <c r="T13" s="14">
        <v>3</v>
      </c>
      <c r="U13" s="14">
        <v>3</v>
      </c>
      <c r="V13" s="14">
        <v>36</v>
      </c>
      <c r="W13" s="14">
        <v>8</v>
      </c>
      <c r="X13" s="14">
        <v>2</v>
      </c>
      <c r="Y13" s="14">
        <v>0</v>
      </c>
    </row>
    <row r="14" spans="1:25" ht="17.25" customHeight="1">
      <c r="A14" s="13" t="s">
        <v>28</v>
      </c>
      <c r="B14" s="14">
        <v>38</v>
      </c>
      <c r="C14" s="14">
        <v>305</v>
      </c>
      <c r="D14" s="14">
        <v>159</v>
      </c>
      <c r="E14" s="14">
        <v>138</v>
      </c>
      <c r="F14" s="14">
        <v>44</v>
      </c>
      <c r="G14" s="14">
        <v>34</v>
      </c>
      <c r="H14" s="14">
        <v>7</v>
      </c>
      <c r="I14" s="14">
        <v>2</v>
      </c>
      <c r="J14" s="14">
        <v>1</v>
      </c>
      <c r="K14" s="14">
        <v>34</v>
      </c>
      <c r="L14" s="14">
        <v>34</v>
      </c>
      <c r="M14" s="34">
        <f t="shared" si="0"/>
        <v>0.3188405797101449</v>
      </c>
      <c r="N14" s="34">
        <f t="shared" si="1"/>
        <v>0.42028985507246375</v>
      </c>
      <c r="O14" s="34">
        <f t="shared" si="2"/>
        <v>0.38961038961038963</v>
      </c>
      <c r="P14" s="14">
        <v>7</v>
      </c>
      <c r="Q14" s="14">
        <v>10</v>
      </c>
      <c r="R14" s="14">
        <v>6</v>
      </c>
      <c r="S14" s="14">
        <v>4</v>
      </c>
      <c r="T14" s="14">
        <v>3</v>
      </c>
      <c r="U14" s="14">
        <v>6</v>
      </c>
      <c r="V14" s="14">
        <v>50</v>
      </c>
      <c r="W14" s="14">
        <v>97</v>
      </c>
      <c r="X14" s="14">
        <v>16</v>
      </c>
      <c r="Y14" s="14">
        <v>0</v>
      </c>
    </row>
    <row r="15" spans="1:25" ht="17.25" customHeight="1">
      <c r="A15" s="13" t="s">
        <v>35</v>
      </c>
      <c r="B15" s="14">
        <v>34</v>
      </c>
      <c r="C15" s="14">
        <v>208</v>
      </c>
      <c r="D15" s="14">
        <v>102</v>
      </c>
      <c r="E15" s="14">
        <v>79</v>
      </c>
      <c r="F15" s="14">
        <v>22</v>
      </c>
      <c r="G15" s="14">
        <v>22</v>
      </c>
      <c r="H15" s="14">
        <v>0</v>
      </c>
      <c r="I15" s="14">
        <v>0</v>
      </c>
      <c r="J15" s="14">
        <v>0</v>
      </c>
      <c r="K15" s="14">
        <v>17</v>
      </c>
      <c r="L15" s="14">
        <v>14</v>
      </c>
      <c r="M15" s="34">
        <f t="shared" si="0"/>
        <v>0.27848101265822783</v>
      </c>
      <c r="N15" s="34">
        <f t="shared" si="1"/>
        <v>0.27848101265822783</v>
      </c>
      <c r="O15" s="34">
        <f t="shared" si="2"/>
        <v>0.42424242424242425</v>
      </c>
      <c r="P15" s="14">
        <v>9</v>
      </c>
      <c r="Q15" s="14">
        <v>15</v>
      </c>
      <c r="R15" s="14">
        <v>5</v>
      </c>
      <c r="S15" s="14">
        <v>3</v>
      </c>
      <c r="T15" s="14">
        <v>0</v>
      </c>
      <c r="U15" s="14">
        <v>0</v>
      </c>
      <c r="V15" s="14">
        <v>121</v>
      </c>
      <c r="W15" s="14">
        <v>5</v>
      </c>
      <c r="X15" s="14">
        <v>0</v>
      </c>
      <c r="Y15" s="14">
        <v>5</v>
      </c>
    </row>
    <row r="16" spans="1:25" ht="17.25" customHeight="1">
      <c r="A16" s="13" t="s">
        <v>130</v>
      </c>
      <c r="B16" s="14">
        <v>25</v>
      </c>
      <c r="C16" s="14">
        <v>202</v>
      </c>
      <c r="D16" s="14">
        <v>100</v>
      </c>
      <c r="E16" s="14">
        <v>92</v>
      </c>
      <c r="F16" s="14">
        <v>24</v>
      </c>
      <c r="G16" s="14">
        <v>17</v>
      </c>
      <c r="H16" s="14">
        <v>4</v>
      </c>
      <c r="I16" s="14">
        <v>0</v>
      </c>
      <c r="J16" s="14">
        <v>3</v>
      </c>
      <c r="K16" s="14">
        <v>15</v>
      </c>
      <c r="L16" s="14">
        <v>20</v>
      </c>
      <c r="M16" s="34">
        <f t="shared" si="0"/>
        <v>0.2608695652173913</v>
      </c>
      <c r="N16" s="34">
        <f t="shared" si="1"/>
        <v>0.40217391304347827</v>
      </c>
      <c r="O16" s="34">
        <f t="shared" si="2"/>
        <v>0.30612244897959184</v>
      </c>
      <c r="P16" s="14">
        <v>6</v>
      </c>
      <c r="Q16" s="14">
        <v>6</v>
      </c>
      <c r="R16" s="14">
        <v>0</v>
      </c>
      <c r="S16" s="14">
        <v>2</v>
      </c>
      <c r="T16" s="14">
        <v>2</v>
      </c>
      <c r="U16" s="14">
        <v>3</v>
      </c>
      <c r="V16" s="14">
        <v>155</v>
      </c>
      <c r="W16" s="14">
        <v>8</v>
      </c>
      <c r="X16" s="14">
        <v>4</v>
      </c>
      <c r="Y16" s="14">
        <v>0</v>
      </c>
    </row>
    <row r="17" spans="1:25" ht="17.25" customHeight="1">
      <c r="A17" s="13" t="s">
        <v>133</v>
      </c>
      <c r="B17" s="14">
        <v>26</v>
      </c>
      <c r="C17" s="14">
        <v>133</v>
      </c>
      <c r="D17" s="14">
        <v>51</v>
      </c>
      <c r="E17" s="14">
        <v>46</v>
      </c>
      <c r="F17" s="14">
        <v>12</v>
      </c>
      <c r="G17" s="14">
        <v>11</v>
      </c>
      <c r="H17" s="14">
        <v>1</v>
      </c>
      <c r="I17" s="14">
        <v>0</v>
      </c>
      <c r="J17" s="14">
        <v>0</v>
      </c>
      <c r="K17" s="14">
        <v>7</v>
      </c>
      <c r="L17" s="14">
        <v>10</v>
      </c>
      <c r="M17" s="34">
        <f t="shared" si="0"/>
        <v>0.2608695652173913</v>
      </c>
      <c r="N17" s="34">
        <f t="shared" si="1"/>
        <v>0.28260869565217389</v>
      </c>
      <c r="O17" s="34">
        <f t="shared" si="2"/>
        <v>0.29166666666666669</v>
      </c>
      <c r="P17" s="14">
        <v>8</v>
      </c>
      <c r="Q17" s="14">
        <v>2</v>
      </c>
      <c r="R17" s="14">
        <v>0</v>
      </c>
      <c r="S17" s="14">
        <v>3</v>
      </c>
      <c r="T17" s="14">
        <v>0</v>
      </c>
      <c r="U17" s="14">
        <v>0</v>
      </c>
      <c r="V17" s="14">
        <v>10</v>
      </c>
      <c r="W17" s="14">
        <v>25</v>
      </c>
      <c r="X17" s="14">
        <v>1</v>
      </c>
      <c r="Y17" s="14">
        <v>0</v>
      </c>
    </row>
    <row r="18" spans="1:25" ht="17.25" customHeight="1">
      <c r="A18" s="13" t="s">
        <v>21</v>
      </c>
      <c r="B18" s="14">
        <v>29</v>
      </c>
      <c r="C18" s="14">
        <v>191</v>
      </c>
      <c r="D18" s="14">
        <v>82</v>
      </c>
      <c r="E18" s="14">
        <v>69</v>
      </c>
      <c r="F18" s="14">
        <v>15</v>
      </c>
      <c r="G18" s="14">
        <v>14</v>
      </c>
      <c r="H18" s="14">
        <v>1</v>
      </c>
      <c r="I18" s="14">
        <v>0</v>
      </c>
      <c r="J18" s="14">
        <v>0</v>
      </c>
      <c r="K18" s="14">
        <v>10</v>
      </c>
      <c r="L18" s="14">
        <v>7</v>
      </c>
      <c r="M18" s="34">
        <f t="shared" si="0"/>
        <v>0.21739130434782608</v>
      </c>
      <c r="N18" s="34">
        <f t="shared" si="1"/>
        <v>0.2318840579710145</v>
      </c>
      <c r="O18" s="34">
        <f t="shared" si="2"/>
        <v>0.29870129870129869</v>
      </c>
      <c r="P18" s="14">
        <v>8</v>
      </c>
      <c r="Q18" s="14">
        <v>6</v>
      </c>
      <c r="R18" s="14">
        <v>2</v>
      </c>
      <c r="S18" s="14">
        <v>5</v>
      </c>
      <c r="T18" s="14">
        <v>0</v>
      </c>
      <c r="U18" s="14">
        <v>0</v>
      </c>
      <c r="V18" s="14">
        <v>18</v>
      </c>
      <c r="W18" s="14">
        <v>23</v>
      </c>
      <c r="X18" s="14">
        <v>2</v>
      </c>
      <c r="Y18" s="14">
        <v>0</v>
      </c>
    </row>
    <row r="19" spans="1:25" ht="17.25" customHeight="1">
      <c r="A19" s="13" t="s">
        <v>131</v>
      </c>
      <c r="B19" s="14">
        <v>38</v>
      </c>
      <c r="C19" s="14">
        <v>254</v>
      </c>
      <c r="D19" s="14">
        <v>117</v>
      </c>
      <c r="E19" s="14">
        <v>97</v>
      </c>
      <c r="F19" s="14">
        <v>20</v>
      </c>
      <c r="G19" s="14">
        <v>18</v>
      </c>
      <c r="H19" s="14">
        <v>2</v>
      </c>
      <c r="I19" s="14">
        <v>0</v>
      </c>
      <c r="J19" s="14">
        <v>0</v>
      </c>
      <c r="K19" s="14">
        <v>12</v>
      </c>
      <c r="L19" s="14">
        <v>12</v>
      </c>
      <c r="M19" s="34">
        <f t="shared" si="0"/>
        <v>0.20618556701030927</v>
      </c>
      <c r="N19" s="34">
        <f t="shared" si="1"/>
        <v>0.22680412371134021</v>
      </c>
      <c r="O19" s="34">
        <f t="shared" si="2"/>
        <v>0.31858407079646017</v>
      </c>
      <c r="P19" s="14">
        <v>28</v>
      </c>
      <c r="Q19" s="14">
        <v>10</v>
      </c>
      <c r="R19" s="14">
        <v>6</v>
      </c>
      <c r="S19" s="14">
        <v>4</v>
      </c>
      <c r="T19" s="14">
        <v>2</v>
      </c>
      <c r="U19" s="14">
        <v>3</v>
      </c>
      <c r="V19" s="14">
        <v>216</v>
      </c>
      <c r="W19" s="14">
        <v>17</v>
      </c>
      <c r="X19" s="14">
        <v>2</v>
      </c>
      <c r="Y19" s="14">
        <v>5</v>
      </c>
    </row>
    <row r="20" spans="1:25" ht="17.25" customHeight="1">
      <c r="A20" s="13" t="s">
        <v>37</v>
      </c>
      <c r="B20" s="14">
        <v>14</v>
      </c>
      <c r="C20" s="14">
        <v>94</v>
      </c>
      <c r="D20" s="14">
        <v>16</v>
      </c>
      <c r="E20" s="14">
        <v>15</v>
      </c>
      <c r="F20" s="14">
        <v>3</v>
      </c>
      <c r="G20" s="14">
        <v>3</v>
      </c>
      <c r="H20" s="14">
        <v>0</v>
      </c>
      <c r="I20" s="14">
        <v>0</v>
      </c>
      <c r="J20" s="14">
        <v>0</v>
      </c>
      <c r="K20" s="14">
        <v>4</v>
      </c>
      <c r="L20" s="14">
        <v>2</v>
      </c>
      <c r="M20" s="34">
        <f t="shared" si="0"/>
        <v>0.2</v>
      </c>
      <c r="N20" s="34">
        <f t="shared" si="1"/>
        <v>0.2</v>
      </c>
      <c r="O20" s="34">
        <f>(F20+Q20+R20)/(E20+Q20+R20)</f>
        <v>0.25</v>
      </c>
      <c r="P20" s="14">
        <v>2</v>
      </c>
      <c r="Q20" s="14">
        <v>1</v>
      </c>
      <c r="R20" s="14">
        <v>0</v>
      </c>
      <c r="S20" s="14">
        <v>0</v>
      </c>
      <c r="T20" s="14">
        <v>2</v>
      </c>
      <c r="U20" s="14">
        <v>2</v>
      </c>
      <c r="V20" s="14">
        <v>8</v>
      </c>
      <c r="W20" s="14">
        <v>18</v>
      </c>
      <c r="X20" s="14">
        <v>2</v>
      </c>
      <c r="Y20" s="14">
        <v>0</v>
      </c>
    </row>
    <row r="21" spans="1:25" ht="17.25" customHeight="1">
      <c r="A21" s="13" t="s">
        <v>132</v>
      </c>
      <c r="B21" s="14">
        <v>12</v>
      </c>
      <c r="C21" s="14">
        <v>37</v>
      </c>
      <c r="D21" s="14">
        <v>11</v>
      </c>
      <c r="E21" s="14">
        <v>9</v>
      </c>
      <c r="F21" s="14">
        <v>1</v>
      </c>
      <c r="G21" s="14">
        <v>1</v>
      </c>
      <c r="H21" s="14">
        <v>0</v>
      </c>
      <c r="I21" s="14">
        <v>0</v>
      </c>
      <c r="J21" s="14">
        <v>0</v>
      </c>
      <c r="K21" s="14">
        <v>2</v>
      </c>
      <c r="L21" s="14">
        <v>1</v>
      </c>
      <c r="M21" s="34">
        <f t="shared" si="0"/>
        <v>0.1111111111111111</v>
      </c>
      <c r="N21" s="34">
        <f t="shared" si="1"/>
        <v>0.1111111111111111</v>
      </c>
      <c r="O21" s="34">
        <f t="shared" si="2"/>
        <v>0.27272727272727271</v>
      </c>
      <c r="P21" s="14">
        <v>2</v>
      </c>
      <c r="Q21" s="14">
        <v>1</v>
      </c>
      <c r="R21" s="14">
        <v>1</v>
      </c>
      <c r="S21" s="14">
        <v>0</v>
      </c>
      <c r="T21" s="14">
        <v>0</v>
      </c>
      <c r="U21" s="14">
        <v>0</v>
      </c>
      <c r="V21" s="14">
        <v>4</v>
      </c>
      <c r="W21" s="14">
        <v>5</v>
      </c>
      <c r="X21" s="14">
        <v>0</v>
      </c>
      <c r="Y21" s="14">
        <v>0</v>
      </c>
    </row>
    <row r="22" spans="1:25" ht="17.25" customHeight="1">
      <c r="A22" s="13" t="s">
        <v>129</v>
      </c>
      <c r="B22" s="14">
        <v>24</v>
      </c>
      <c r="C22" s="14">
        <v>92</v>
      </c>
      <c r="D22" s="14">
        <v>20</v>
      </c>
      <c r="E22" s="14">
        <v>19</v>
      </c>
      <c r="F22" s="14">
        <v>2</v>
      </c>
      <c r="G22" s="14">
        <v>2</v>
      </c>
      <c r="H22" s="14">
        <v>0</v>
      </c>
      <c r="I22" s="14">
        <v>0</v>
      </c>
      <c r="J22" s="14">
        <v>0</v>
      </c>
      <c r="K22" s="14">
        <v>1</v>
      </c>
      <c r="L22" s="14">
        <v>0</v>
      </c>
      <c r="M22" s="34">
        <f t="shared" si="0"/>
        <v>0.10526315789473684</v>
      </c>
      <c r="N22" s="34">
        <f t="shared" si="1"/>
        <v>0.10526315789473684</v>
      </c>
      <c r="O22" s="34">
        <f t="shared" si="2"/>
        <v>0.10526315789473684</v>
      </c>
      <c r="P22" s="14">
        <v>7</v>
      </c>
      <c r="Q22" s="14">
        <v>0</v>
      </c>
      <c r="R22" s="14">
        <v>0</v>
      </c>
      <c r="S22" s="14">
        <v>1</v>
      </c>
      <c r="T22" s="14">
        <v>0</v>
      </c>
      <c r="U22" s="14">
        <v>0</v>
      </c>
      <c r="V22" s="14">
        <v>25</v>
      </c>
      <c r="W22" s="14">
        <v>9</v>
      </c>
      <c r="X22" s="14">
        <v>2</v>
      </c>
      <c r="Y22" s="14">
        <v>0</v>
      </c>
    </row>
    <row r="23" spans="1:25" ht="17.25" customHeight="1">
      <c r="A23" s="13" t="s">
        <v>135</v>
      </c>
      <c r="B23" s="14">
        <v>9</v>
      </c>
      <c r="C23" s="14">
        <v>27</v>
      </c>
      <c r="D23" s="14">
        <v>10</v>
      </c>
      <c r="E23" s="14">
        <v>10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1</v>
      </c>
      <c r="L23" s="14">
        <v>0</v>
      </c>
      <c r="M23" s="34">
        <f t="shared" si="0"/>
        <v>0</v>
      </c>
      <c r="N23" s="34">
        <f t="shared" si="1"/>
        <v>0</v>
      </c>
      <c r="O23" s="34">
        <f t="shared" si="2"/>
        <v>0</v>
      </c>
      <c r="P23" s="14">
        <v>2</v>
      </c>
      <c r="Q23" s="14">
        <v>0</v>
      </c>
      <c r="R23" s="14">
        <v>0</v>
      </c>
      <c r="S23" s="14">
        <v>0</v>
      </c>
      <c r="T23" s="14">
        <v>1</v>
      </c>
      <c r="U23" s="14">
        <v>0</v>
      </c>
      <c r="V23" s="14">
        <v>2</v>
      </c>
      <c r="W23" s="14">
        <v>6</v>
      </c>
      <c r="X23" s="14">
        <v>2</v>
      </c>
      <c r="Y23" s="14">
        <v>0</v>
      </c>
    </row>
    <row r="24" spans="1:25" ht="17.25" customHeight="1">
      <c r="A24" s="13" t="s">
        <v>27</v>
      </c>
      <c r="B24" s="14">
        <v>9</v>
      </c>
      <c r="C24" s="14">
        <v>15</v>
      </c>
      <c r="D24" s="14">
        <v>2</v>
      </c>
      <c r="E24" s="14">
        <v>2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34">
        <f t="shared" si="0"/>
        <v>0</v>
      </c>
      <c r="N24" s="34">
        <f t="shared" si="1"/>
        <v>0</v>
      </c>
      <c r="O24" s="34">
        <f t="shared" si="2"/>
        <v>0</v>
      </c>
      <c r="P24" s="14">
        <v>1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3</v>
      </c>
      <c r="X24" s="14">
        <v>0</v>
      </c>
      <c r="Y24" s="14">
        <v>0</v>
      </c>
    </row>
    <row r="25" spans="1:25" ht="17.25" customHeight="1">
      <c r="A25" s="13" t="s">
        <v>134</v>
      </c>
      <c r="B25" s="14">
        <v>7</v>
      </c>
      <c r="C25" s="14">
        <v>30</v>
      </c>
      <c r="D25" s="14">
        <v>4</v>
      </c>
      <c r="E25" s="14">
        <v>4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34">
        <f t="shared" si="0"/>
        <v>0</v>
      </c>
      <c r="N25" s="34">
        <f t="shared" si="1"/>
        <v>0</v>
      </c>
      <c r="O25" s="34">
        <f t="shared" si="2"/>
        <v>0</v>
      </c>
      <c r="P25" s="14">
        <v>3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1</v>
      </c>
      <c r="W25" s="14">
        <v>2</v>
      </c>
      <c r="X25" s="14">
        <v>0</v>
      </c>
      <c r="Y25" s="14">
        <v>0</v>
      </c>
    </row>
    <row r="26" spans="1:25" ht="17.25" customHeight="1">
      <c r="A26" s="13" t="s">
        <v>34</v>
      </c>
      <c r="B26" s="14">
        <v>7</v>
      </c>
      <c r="C26" s="14">
        <v>34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34">
        <v>0</v>
      </c>
      <c r="N26" s="34">
        <v>0</v>
      </c>
      <c r="O26" s="3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2</v>
      </c>
      <c r="W26" s="14">
        <v>1</v>
      </c>
      <c r="X26" s="14">
        <v>2</v>
      </c>
      <c r="Y26" s="14">
        <v>0</v>
      </c>
    </row>
    <row r="27" spans="1:25" ht="17.25" customHeight="1">
      <c r="A27" s="13" t="s">
        <v>126</v>
      </c>
      <c r="B27" s="14">
        <v>6</v>
      </c>
      <c r="C27" s="14">
        <v>36</v>
      </c>
      <c r="D27" s="14">
        <v>4</v>
      </c>
      <c r="E27" s="14">
        <v>4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34">
        <f t="shared" si="0"/>
        <v>0</v>
      </c>
      <c r="N27" s="34">
        <f t="shared" si="1"/>
        <v>0</v>
      </c>
      <c r="O27" s="34">
        <f t="shared" si="2"/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3</v>
      </c>
      <c r="W27" s="14">
        <v>11</v>
      </c>
      <c r="X27" s="14">
        <v>1</v>
      </c>
      <c r="Y27" s="14">
        <v>0</v>
      </c>
    </row>
    <row r="28" spans="1:25" s="6" customFormat="1" ht="17.25" customHeight="1">
      <c r="A28" s="16" t="s">
        <v>128</v>
      </c>
      <c r="B28" s="14">
        <v>1</v>
      </c>
      <c r="C28" s="14">
        <v>5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21">
        <v>0</v>
      </c>
      <c r="N28" s="121">
        <v>0</v>
      </c>
      <c r="O28" s="121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1</v>
      </c>
      <c r="X28" s="14">
        <v>0</v>
      </c>
      <c r="Y28" s="14">
        <v>0</v>
      </c>
    </row>
    <row r="29" spans="1:25" s="124" customFormat="1" ht="17.25" customHeight="1">
      <c r="A29" s="122" t="s">
        <v>45</v>
      </c>
      <c r="B29" s="122">
        <v>45</v>
      </c>
      <c r="C29" s="122">
        <f>SUM(C4:C28)</f>
        <v>3621</v>
      </c>
      <c r="D29" s="122">
        <f t="shared" ref="D29:L29" si="3">SUM(D4:D28)</f>
        <v>1701</v>
      </c>
      <c r="E29" s="122">
        <f t="shared" si="3"/>
        <v>1428</v>
      </c>
      <c r="F29" s="122">
        <f t="shared" si="3"/>
        <v>445</v>
      </c>
      <c r="G29" s="122">
        <f t="shared" si="3"/>
        <v>355</v>
      </c>
      <c r="H29" s="122">
        <f t="shared" si="3"/>
        <v>65</v>
      </c>
      <c r="I29" s="122">
        <f t="shared" si="3"/>
        <v>13</v>
      </c>
      <c r="J29" s="122">
        <f t="shared" si="3"/>
        <v>12</v>
      </c>
      <c r="K29" s="122">
        <f t="shared" si="3"/>
        <v>304</v>
      </c>
      <c r="L29" s="122">
        <f t="shared" si="3"/>
        <v>262</v>
      </c>
      <c r="M29" s="123">
        <f t="shared" si="0"/>
        <v>0.31162464985994398</v>
      </c>
      <c r="N29" s="123">
        <f t="shared" si="1"/>
        <v>0.40056022408963587</v>
      </c>
      <c r="O29" s="123">
        <f t="shared" si="2"/>
        <v>0.40206812652068125</v>
      </c>
      <c r="P29" s="122">
        <f t="shared" ref="P29:Y29" si="4">SUM(P4:P28)</f>
        <v>187</v>
      </c>
      <c r="Q29" s="122">
        <f t="shared" si="4"/>
        <v>170</v>
      </c>
      <c r="R29" s="122">
        <f t="shared" si="4"/>
        <v>46</v>
      </c>
      <c r="S29" s="122">
        <f t="shared" si="4"/>
        <v>56</v>
      </c>
      <c r="T29" s="122">
        <f t="shared" si="4"/>
        <v>58</v>
      </c>
      <c r="U29" s="122">
        <f t="shared" si="4"/>
        <v>72</v>
      </c>
      <c r="V29" s="122">
        <f t="shared" si="4"/>
        <v>1078</v>
      </c>
      <c r="W29" s="122">
        <f t="shared" si="4"/>
        <v>426</v>
      </c>
      <c r="X29" s="122">
        <f t="shared" si="4"/>
        <v>52</v>
      </c>
      <c r="Y29" s="122">
        <f t="shared" si="4"/>
        <v>10</v>
      </c>
    </row>
    <row r="31" spans="1:25">
      <c r="C31" s="3" t="s">
        <v>51</v>
      </c>
      <c r="D31" t="s">
        <v>52</v>
      </c>
      <c r="E31"/>
      <c r="F31"/>
      <c r="G31" s="3" t="s">
        <v>53</v>
      </c>
      <c r="H31" t="s">
        <v>54</v>
      </c>
      <c r="I31"/>
      <c r="J31" s="3" t="s">
        <v>55</v>
      </c>
      <c r="K31" t="s">
        <v>56</v>
      </c>
      <c r="L31"/>
      <c r="M31"/>
      <c r="N31" s="3" t="s">
        <v>57</v>
      </c>
      <c r="O31" t="s">
        <v>58</v>
      </c>
      <c r="P31"/>
      <c r="Q31"/>
      <c r="R31" s="3" t="s">
        <v>69</v>
      </c>
      <c r="S31" t="s">
        <v>70</v>
      </c>
      <c r="U31"/>
    </row>
    <row r="32" spans="1:25">
      <c r="C32" s="3" t="s">
        <v>61</v>
      </c>
      <c r="D32" t="s">
        <v>62</v>
      </c>
      <c r="E32"/>
      <c r="F32"/>
      <c r="G32" s="3" t="s">
        <v>63</v>
      </c>
      <c r="H32" t="s">
        <v>64</v>
      </c>
      <c r="I32"/>
      <c r="J32" s="3" t="s">
        <v>65</v>
      </c>
      <c r="K32" t="s">
        <v>66</v>
      </c>
      <c r="L32"/>
      <c r="M32"/>
      <c r="N32" s="3" t="s">
        <v>67</v>
      </c>
      <c r="O32" t="s">
        <v>68</v>
      </c>
      <c r="P32"/>
      <c r="Q32"/>
      <c r="R32" s="3" t="s">
        <v>77</v>
      </c>
      <c r="S32" t="s">
        <v>78</v>
      </c>
      <c r="T32"/>
      <c r="U32"/>
    </row>
    <row r="33" spans="3:21">
      <c r="C33" s="3" t="s">
        <v>71</v>
      </c>
      <c r="D33" t="s">
        <v>72</v>
      </c>
      <c r="E33"/>
      <c r="F33"/>
      <c r="G33" s="3" t="s">
        <v>73</v>
      </c>
      <c r="H33" t="s">
        <v>74</v>
      </c>
      <c r="I33"/>
      <c r="J33" s="3" t="s">
        <v>75</v>
      </c>
      <c r="K33" t="s">
        <v>76</v>
      </c>
      <c r="L33"/>
      <c r="M33"/>
      <c r="N33" s="3" t="s">
        <v>96</v>
      </c>
      <c r="O33" t="s">
        <v>97</v>
      </c>
      <c r="P33"/>
      <c r="Q33"/>
      <c r="R33" s="3" t="s">
        <v>85</v>
      </c>
      <c r="S33" t="s">
        <v>86</v>
      </c>
      <c r="T33"/>
      <c r="U33"/>
    </row>
    <row r="34" spans="3:21">
      <c r="C34" s="3" t="s">
        <v>79</v>
      </c>
      <c r="D34" t="s">
        <v>80</v>
      </c>
      <c r="E34"/>
      <c r="F34"/>
      <c r="G34" s="3" t="s">
        <v>81</v>
      </c>
      <c r="H34" t="s">
        <v>82</v>
      </c>
      <c r="I34"/>
      <c r="J34" s="3" t="s">
        <v>83</v>
      </c>
      <c r="K34" t="s">
        <v>84</v>
      </c>
      <c r="L34"/>
      <c r="M34"/>
      <c r="N34" s="3" t="s">
        <v>92</v>
      </c>
      <c r="O34" t="s">
        <v>93</v>
      </c>
      <c r="P34"/>
      <c r="Q34"/>
      <c r="R34" s="3" t="s">
        <v>94</v>
      </c>
      <c r="S34" t="s">
        <v>95</v>
      </c>
      <c r="T34"/>
      <c r="U34"/>
    </row>
    <row r="35" spans="3:21">
      <c r="C35" s="3" t="s">
        <v>87</v>
      </c>
      <c r="D35" t="s">
        <v>3</v>
      </c>
      <c r="E35"/>
      <c r="F35"/>
      <c r="G35" s="3" t="s">
        <v>88</v>
      </c>
      <c r="H35" t="s">
        <v>89</v>
      </c>
      <c r="I35"/>
      <c r="J35" s="3" t="s">
        <v>90</v>
      </c>
      <c r="K35" t="s">
        <v>91</v>
      </c>
      <c r="L35"/>
      <c r="M35"/>
      <c r="N35" s="3" t="s">
        <v>59</v>
      </c>
      <c r="O35" t="s">
        <v>60</v>
      </c>
      <c r="P35"/>
      <c r="Q35"/>
      <c r="T35"/>
      <c r="U35"/>
    </row>
  </sheetData>
  <mergeCells count="1">
    <mergeCell ref="A1:Y1"/>
  </mergeCells>
  <phoneticPr fontId="0" type="noConversion"/>
  <printOptions horizontalCentered="1" verticalCentered="1"/>
  <pageMargins left="0.25" right="0.25" top="0.75" bottom="0.75" header="0.5" footer="0.5"/>
  <pageSetup scale="74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X24"/>
  <sheetViews>
    <sheetView workbookViewId="0">
      <pane ySplit="3" topLeftCell="A4" activePane="bottomLeft" state="frozen"/>
      <selection pane="bottomLeft" activeCell="L20" sqref="L20:N20"/>
    </sheetView>
  </sheetViews>
  <sheetFormatPr defaultRowHeight="13.2"/>
  <cols>
    <col min="1" max="1" width="17.5546875" style="7" customWidth="1"/>
    <col min="2" max="4" width="6.5546875" customWidth="1"/>
    <col min="5" max="5" width="8.6640625" style="1" customWidth="1"/>
    <col min="6" max="18" width="6.5546875" style="1" customWidth="1"/>
  </cols>
  <sheetData>
    <row r="1" spans="1:24" ht="44.4">
      <c r="A1" s="285" t="s">
        <v>194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4"/>
      <c r="T1" s="4"/>
      <c r="U1" s="4"/>
      <c r="V1" s="4"/>
      <c r="W1" s="4"/>
      <c r="X1" s="4"/>
    </row>
    <row r="2" spans="1:24">
      <c r="A2" s="2"/>
      <c r="B2" s="1"/>
      <c r="C2" s="1"/>
      <c r="D2" s="1"/>
      <c r="S2" s="1"/>
      <c r="T2" s="1"/>
      <c r="U2" s="1"/>
      <c r="V2" s="1"/>
      <c r="W2" s="1"/>
      <c r="X2" s="1"/>
    </row>
    <row r="3" spans="1:24" s="9" customFormat="1" ht="17.25" customHeight="1">
      <c r="A3" s="9" t="s">
        <v>0</v>
      </c>
      <c r="B3" s="9" t="s">
        <v>100</v>
      </c>
      <c r="C3" s="9" t="s">
        <v>101</v>
      </c>
      <c r="D3" s="9" t="s">
        <v>2</v>
      </c>
      <c r="E3" s="9" t="s">
        <v>47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17</v>
      </c>
      <c r="K3" s="9" t="s">
        <v>102</v>
      </c>
      <c r="L3" s="9" t="s">
        <v>16</v>
      </c>
      <c r="M3" s="9" t="s">
        <v>10</v>
      </c>
      <c r="N3" s="9" t="s">
        <v>103</v>
      </c>
      <c r="O3" s="9" t="s">
        <v>104</v>
      </c>
      <c r="P3" s="9" t="s">
        <v>105</v>
      </c>
      <c r="Q3" s="9" t="s">
        <v>106</v>
      </c>
    </row>
    <row r="4" spans="1:24" s="26" customFormat="1" ht="17.25" customHeight="1">
      <c r="A4" s="24" t="s">
        <v>21</v>
      </c>
      <c r="B4" s="11">
        <v>2</v>
      </c>
      <c r="C4" s="11">
        <v>0</v>
      </c>
      <c r="D4" s="25">
        <v>33.67</v>
      </c>
      <c r="E4" s="11">
        <v>20</v>
      </c>
      <c r="F4" s="11">
        <v>17</v>
      </c>
      <c r="G4" s="11">
        <v>2</v>
      </c>
      <c r="H4" s="11">
        <v>0</v>
      </c>
      <c r="I4" s="11">
        <v>1</v>
      </c>
      <c r="J4" s="11">
        <v>6</v>
      </c>
      <c r="K4" s="11">
        <v>5</v>
      </c>
      <c r="L4" s="11">
        <v>32</v>
      </c>
      <c r="M4" s="11">
        <v>8</v>
      </c>
      <c r="N4" s="11">
        <v>2</v>
      </c>
      <c r="O4" s="11">
        <v>0</v>
      </c>
      <c r="P4" s="11">
        <v>0</v>
      </c>
      <c r="Q4" s="22">
        <f t="shared" ref="Q4:Q18" si="0">9*K4/D4</f>
        <v>1.3365013365013365</v>
      </c>
    </row>
    <row r="5" spans="1:24" s="23" customFormat="1" ht="17.25" customHeight="1">
      <c r="A5" s="21" t="s">
        <v>129</v>
      </c>
      <c r="B5" s="11">
        <v>1</v>
      </c>
      <c r="C5" s="11">
        <v>4</v>
      </c>
      <c r="D5" s="25">
        <v>55.33</v>
      </c>
      <c r="E5" s="11">
        <v>59</v>
      </c>
      <c r="F5" s="11">
        <v>41</v>
      </c>
      <c r="G5" s="11">
        <v>14</v>
      </c>
      <c r="H5" s="11">
        <v>2</v>
      </c>
      <c r="I5" s="11">
        <v>2</v>
      </c>
      <c r="J5" s="11">
        <v>33</v>
      </c>
      <c r="K5" s="11">
        <v>25</v>
      </c>
      <c r="L5" s="11">
        <v>58</v>
      </c>
      <c r="M5" s="11">
        <v>14</v>
      </c>
      <c r="N5" s="11">
        <v>1</v>
      </c>
      <c r="O5" s="11">
        <v>2</v>
      </c>
      <c r="P5" s="11">
        <v>6</v>
      </c>
      <c r="Q5" s="22">
        <f t="shared" si="0"/>
        <v>4.0665100307247428</v>
      </c>
    </row>
    <row r="6" spans="1:24" s="23" customFormat="1" ht="17.25" customHeight="1">
      <c r="A6" s="21" t="s">
        <v>27</v>
      </c>
      <c r="B6" s="11">
        <v>2</v>
      </c>
      <c r="C6" s="11">
        <v>1</v>
      </c>
      <c r="D6" s="25">
        <v>13.67</v>
      </c>
      <c r="E6" s="11">
        <v>15</v>
      </c>
      <c r="F6" s="11">
        <v>11</v>
      </c>
      <c r="G6" s="11">
        <v>2</v>
      </c>
      <c r="H6" s="11">
        <v>1</v>
      </c>
      <c r="I6" s="11">
        <v>1</v>
      </c>
      <c r="J6" s="11">
        <v>9</v>
      </c>
      <c r="K6" s="11">
        <v>9</v>
      </c>
      <c r="L6" s="11">
        <v>13</v>
      </c>
      <c r="M6" s="11">
        <v>5</v>
      </c>
      <c r="N6" s="11">
        <v>2</v>
      </c>
      <c r="O6" s="11">
        <v>0</v>
      </c>
      <c r="P6" s="11">
        <v>5</v>
      </c>
      <c r="Q6" s="22">
        <f t="shared" si="0"/>
        <v>5.9253840526700801</v>
      </c>
    </row>
    <row r="7" spans="1:24" s="23" customFormat="1" ht="17.25" customHeight="1">
      <c r="A7" s="21" t="s">
        <v>29</v>
      </c>
      <c r="B7" s="11">
        <v>6</v>
      </c>
      <c r="C7" s="11">
        <v>2</v>
      </c>
      <c r="D7" s="25">
        <v>43.33</v>
      </c>
      <c r="E7" s="11">
        <v>20</v>
      </c>
      <c r="F7" s="11">
        <v>16</v>
      </c>
      <c r="G7" s="11">
        <v>4</v>
      </c>
      <c r="H7" s="11">
        <v>0</v>
      </c>
      <c r="I7" s="11">
        <v>0</v>
      </c>
      <c r="J7" s="11">
        <v>16</v>
      </c>
      <c r="K7" s="11">
        <v>7</v>
      </c>
      <c r="L7" s="11">
        <v>68</v>
      </c>
      <c r="M7" s="11">
        <v>24</v>
      </c>
      <c r="N7" s="11">
        <v>3</v>
      </c>
      <c r="O7" s="11">
        <v>0</v>
      </c>
      <c r="P7" s="11">
        <v>6</v>
      </c>
      <c r="Q7" s="22">
        <f t="shared" si="0"/>
        <v>1.4539579967689822</v>
      </c>
    </row>
    <row r="8" spans="1:24" s="23" customFormat="1" ht="17.25" customHeight="1">
      <c r="A8" s="21" t="s">
        <v>34</v>
      </c>
      <c r="B8" s="11">
        <v>4</v>
      </c>
      <c r="C8" s="11">
        <v>0</v>
      </c>
      <c r="D8" s="25">
        <v>32.33</v>
      </c>
      <c r="E8" s="11">
        <v>18</v>
      </c>
      <c r="F8" s="11">
        <v>14</v>
      </c>
      <c r="G8" s="11">
        <v>4</v>
      </c>
      <c r="H8" s="11">
        <v>0</v>
      </c>
      <c r="I8" s="11">
        <v>0</v>
      </c>
      <c r="J8" s="11">
        <v>10</v>
      </c>
      <c r="K8" s="11">
        <v>5</v>
      </c>
      <c r="L8" s="11">
        <v>40</v>
      </c>
      <c r="M8" s="11">
        <v>14</v>
      </c>
      <c r="N8" s="11">
        <v>5</v>
      </c>
      <c r="O8" s="11">
        <v>0</v>
      </c>
      <c r="P8" s="11">
        <v>2</v>
      </c>
      <c r="Q8" s="22">
        <f t="shared" si="0"/>
        <v>1.3918960717599753</v>
      </c>
    </row>
    <row r="9" spans="1:24" s="23" customFormat="1" ht="17.25" customHeight="1">
      <c r="A9" s="21" t="s">
        <v>134</v>
      </c>
      <c r="B9" s="11">
        <v>2</v>
      </c>
      <c r="C9" s="11">
        <v>0</v>
      </c>
      <c r="D9" s="25">
        <v>22</v>
      </c>
      <c r="E9" s="11">
        <v>22</v>
      </c>
      <c r="F9" s="11">
        <v>16</v>
      </c>
      <c r="G9" s="11">
        <v>4</v>
      </c>
      <c r="H9" s="11">
        <v>0</v>
      </c>
      <c r="I9" s="11">
        <v>2</v>
      </c>
      <c r="J9" s="11">
        <v>13</v>
      </c>
      <c r="K9" s="11">
        <v>11</v>
      </c>
      <c r="L9" s="11">
        <v>13</v>
      </c>
      <c r="M9" s="11">
        <v>9</v>
      </c>
      <c r="N9" s="11">
        <v>0</v>
      </c>
      <c r="O9" s="11">
        <v>0</v>
      </c>
      <c r="P9" s="11">
        <v>2</v>
      </c>
      <c r="Q9" s="22">
        <f t="shared" si="0"/>
        <v>4.5</v>
      </c>
    </row>
    <row r="10" spans="1:24" s="23" customFormat="1" ht="17.25" customHeight="1">
      <c r="A10" s="21" t="s">
        <v>133</v>
      </c>
      <c r="B10" s="11">
        <v>5</v>
      </c>
      <c r="C10" s="11">
        <v>2</v>
      </c>
      <c r="D10" s="25">
        <v>49.67</v>
      </c>
      <c r="E10" s="11">
        <v>33</v>
      </c>
      <c r="F10" s="11">
        <v>26</v>
      </c>
      <c r="G10" s="11">
        <v>2</v>
      </c>
      <c r="H10" s="11">
        <v>2</v>
      </c>
      <c r="I10" s="11">
        <v>3</v>
      </c>
      <c r="J10" s="11">
        <v>18</v>
      </c>
      <c r="K10" s="11">
        <v>10</v>
      </c>
      <c r="L10" s="11">
        <v>37</v>
      </c>
      <c r="M10" s="11">
        <v>10</v>
      </c>
      <c r="N10" s="11">
        <v>4</v>
      </c>
      <c r="O10" s="11">
        <v>0</v>
      </c>
      <c r="P10" s="11">
        <v>3</v>
      </c>
      <c r="Q10" s="22">
        <f t="shared" si="0"/>
        <v>1.8119589289309441</v>
      </c>
    </row>
    <row r="11" spans="1:24" s="23" customFormat="1" ht="17.25" customHeight="1">
      <c r="A11" s="21" t="s">
        <v>37</v>
      </c>
      <c r="B11" s="11">
        <v>9</v>
      </c>
      <c r="C11" s="11">
        <v>1</v>
      </c>
      <c r="D11" s="25">
        <v>63</v>
      </c>
      <c r="E11" s="11">
        <v>40</v>
      </c>
      <c r="F11" s="11">
        <v>35</v>
      </c>
      <c r="G11" s="11">
        <v>3</v>
      </c>
      <c r="H11" s="11">
        <v>1</v>
      </c>
      <c r="I11" s="11">
        <v>1</v>
      </c>
      <c r="J11" s="11">
        <v>11</v>
      </c>
      <c r="K11" s="11">
        <v>6</v>
      </c>
      <c r="L11" s="11">
        <v>60</v>
      </c>
      <c r="M11" s="11">
        <v>8</v>
      </c>
      <c r="N11" s="11">
        <v>4</v>
      </c>
      <c r="O11" s="11">
        <v>0</v>
      </c>
      <c r="P11" s="11">
        <v>2</v>
      </c>
      <c r="Q11" s="22">
        <f t="shared" si="0"/>
        <v>0.8571428571428571</v>
      </c>
    </row>
    <row r="12" spans="1:24" s="23" customFormat="1" ht="17.25" customHeight="1">
      <c r="A12" s="21" t="s">
        <v>132</v>
      </c>
      <c r="B12" s="11">
        <v>0</v>
      </c>
      <c r="C12" s="11">
        <v>0</v>
      </c>
      <c r="D12" s="25">
        <v>5</v>
      </c>
      <c r="E12" s="11">
        <v>3</v>
      </c>
      <c r="F12" s="11">
        <v>2</v>
      </c>
      <c r="G12" s="11">
        <v>0</v>
      </c>
      <c r="H12" s="11">
        <v>1</v>
      </c>
      <c r="I12" s="11">
        <v>0</v>
      </c>
      <c r="J12" s="11">
        <v>6</v>
      </c>
      <c r="K12" s="11">
        <v>2</v>
      </c>
      <c r="L12" s="11">
        <v>4</v>
      </c>
      <c r="M12" s="11">
        <v>8</v>
      </c>
      <c r="N12" s="11">
        <v>1</v>
      </c>
      <c r="O12" s="11">
        <v>0</v>
      </c>
      <c r="P12" s="11">
        <v>1</v>
      </c>
      <c r="Q12" s="22">
        <f t="shared" si="0"/>
        <v>3.6</v>
      </c>
    </row>
    <row r="13" spans="1:24" s="23" customFormat="1" ht="17.25" customHeight="1">
      <c r="A13" s="21" t="s">
        <v>32</v>
      </c>
      <c r="B13" s="11">
        <v>0</v>
      </c>
      <c r="C13" s="11">
        <v>0</v>
      </c>
      <c r="D13" s="25">
        <v>1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2</v>
      </c>
      <c r="K13" s="11">
        <v>2</v>
      </c>
      <c r="L13" s="11">
        <v>0</v>
      </c>
      <c r="M13" s="11">
        <v>3</v>
      </c>
      <c r="N13" s="11">
        <v>0</v>
      </c>
      <c r="O13" s="11">
        <v>0</v>
      </c>
      <c r="P13" s="11">
        <v>2</v>
      </c>
      <c r="Q13" s="22">
        <f t="shared" si="0"/>
        <v>18</v>
      </c>
    </row>
    <row r="14" spans="1:24" s="23" customFormat="1" ht="17.25" customHeight="1">
      <c r="A14" s="21" t="s">
        <v>31</v>
      </c>
      <c r="B14" s="11">
        <v>0</v>
      </c>
      <c r="C14" s="11">
        <v>0</v>
      </c>
      <c r="D14" s="25">
        <v>2</v>
      </c>
      <c r="E14" s="11">
        <v>2</v>
      </c>
      <c r="F14" s="11">
        <v>2</v>
      </c>
      <c r="G14" s="11">
        <v>0</v>
      </c>
      <c r="H14" s="11">
        <v>0</v>
      </c>
      <c r="I14" s="11">
        <v>0</v>
      </c>
      <c r="J14" s="11">
        <v>1</v>
      </c>
      <c r="K14" s="11">
        <v>0</v>
      </c>
      <c r="L14" s="11">
        <v>1</v>
      </c>
      <c r="M14" s="11">
        <v>3</v>
      </c>
      <c r="N14" s="11">
        <v>1</v>
      </c>
      <c r="O14" s="11">
        <v>0</v>
      </c>
      <c r="P14" s="11">
        <v>0</v>
      </c>
      <c r="Q14" s="22">
        <f t="shared" si="0"/>
        <v>0</v>
      </c>
    </row>
    <row r="15" spans="1:24" s="23" customFormat="1" ht="17.25" customHeight="1">
      <c r="A15" s="21" t="s">
        <v>128</v>
      </c>
      <c r="B15" s="11">
        <v>1</v>
      </c>
      <c r="C15" s="11">
        <v>0</v>
      </c>
      <c r="D15" s="25">
        <v>5</v>
      </c>
      <c r="E15" s="11">
        <v>2</v>
      </c>
      <c r="F15" s="11">
        <v>2</v>
      </c>
      <c r="G15" s="11">
        <v>0</v>
      </c>
      <c r="H15" s="11">
        <v>0</v>
      </c>
      <c r="I15" s="11">
        <v>0</v>
      </c>
      <c r="J15" s="11">
        <v>1</v>
      </c>
      <c r="K15" s="11">
        <v>1</v>
      </c>
      <c r="L15" s="11">
        <v>7</v>
      </c>
      <c r="M15" s="11">
        <v>1</v>
      </c>
      <c r="N15" s="11">
        <v>1</v>
      </c>
      <c r="O15" s="11">
        <v>0</v>
      </c>
      <c r="P15" s="11">
        <v>0</v>
      </c>
      <c r="Q15" s="22">
        <f t="shared" si="0"/>
        <v>1.8</v>
      </c>
    </row>
    <row r="16" spans="1:24" s="23" customFormat="1" ht="17.25" customHeight="1">
      <c r="A16" s="21" t="s">
        <v>28</v>
      </c>
      <c r="B16" s="11">
        <v>1</v>
      </c>
      <c r="C16" s="11">
        <v>0</v>
      </c>
      <c r="D16" s="25">
        <v>5</v>
      </c>
      <c r="E16" s="11">
        <v>4</v>
      </c>
      <c r="F16" s="11">
        <v>2</v>
      </c>
      <c r="G16" s="11">
        <v>1</v>
      </c>
      <c r="H16" s="11">
        <v>0</v>
      </c>
      <c r="I16" s="11">
        <v>1</v>
      </c>
      <c r="J16" s="11">
        <v>5</v>
      </c>
      <c r="K16" s="11">
        <v>4</v>
      </c>
      <c r="L16" s="11">
        <v>7</v>
      </c>
      <c r="M16" s="11">
        <v>3</v>
      </c>
      <c r="N16" s="11">
        <v>0</v>
      </c>
      <c r="O16" s="11">
        <v>0</v>
      </c>
      <c r="P16" s="11">
        <v>0</v>
      </c>
      <c r="Q16" s="22">
        <f t="shared" si="0"/>
        <v>7.2</v>
      </c>
    </row>
    <row r="17" spans="1:17" s="31" customFormat="1" ht="17.25" customHeight="1">
      <c r="A17" s="27" t="s">
        <v>126</v>
      </c>
      <c r="B17" s="11">
        <v>2</v>
      </c>
      <c r="C17" s="11">
        <v>0</v>
      </c>
      <c r="D17" s="25">
        <v>30</v>
      </c>
      <c r="E17" s="11">
        <v>11</v>
      </c>
      <c r="F17" s="11">
        <v>9</v>
      </c>
      <c r="G17" s="11">
        <v>2</v>
      </c>
      <c r="H17" s="11">
        <v>0</v>
      </c>
      <c r="I17" s="11">
        <v>0</v>
      </c>
      <c r="J17" s="11">
        <v>4</v>
      </c>
      <c r="K17" s="11">
        <v>3</v>
      </c>
      <c r="L17" s="11">
        <v>24</v>
      </c>
      <c r="M17" s="11">
        <v>8</v>
      </c>
      <c r="N17" s="11">
        <v>3</v>
      </c>
      <c r="O17" s="11">
        <v>0</v>
      </c>
      <c r="P17" s="11">
        <v>0</v>
      </c>
      <c r="Q17" s="35">
        <f t="shared" si="0"/>
        <v>0.9</v>
      </c>
    </row>
    <row r="18" spans="1:17" s="125" customFormat="1" ht="17.25" customHeight="1">
      <c r="A18" s="125" t="s">
        <v>45</v>
      </c>
      <c r="B18" s="122">
        <f>SUM(B4:B17)</f>
        <v>35</v>
      </c>
      <c r="C18" s="122">
        <f>SUM(C4:C17)</f>
        <v>10</v>
      </c>
      <c r="D18" s="122">
        <f t="shared" ref="D18:P18" si="1">SUM(D4:D17)</f>
        <v>361</v>
      </c>
      <c r="E18" s="122">
        <f t="shared" si="1"/>
        <v>249</v>
      </c>
      <c r="F18" s="122">
        <f t="shared" si="1"/>
        <v>193</v>
      </c>
      <c r="G18" s="122">
        <f t="shared" si="1"/>
        <v>38</v>
      </c>
      <c r="H18" s="122">
        <f t="shared" si="1"/>
        <v>7</v>
      </c>
      <c r="I18" s="122">
        <f t="shared" si="1"/>
        <v>11</v>
      </c>
      <c r="J18" s="122">
        <f t="shared" si="1"/>
        <v>135</v>
      </c>
      <c r="K18" s="122">
        <f t="shared" si="1"/>
        <v>90</v>
      </c>
      <c r="L18" s="122">
        <f t="shared" si="1"/>
        <v>364</v>
      </c>
      <c r="M18" s="122">
        <f t="shared" si="1"/>
        <v>118</v>
      </c>
      <c r="N18" s="122">
        <f t="shared" si="1"/>
        <v>27</v>
      </c>
      <c r="O18" s="122">
        <f t="shared" si="1"/>
        <v>2</v>
      </c>
      <c r="P18" s="122">
        <f t="shared" si="1"/>
        <v>29</v>
      </c>
      <c r="Q18" s="129">
        <f t="shared" si="0"/>
        <v>2.2437673130193905</v>
      </c>
    </row>
    <row r="20" spans="1:17">
      <c r="C20" s="3" t="s">
        <v>107</v>
      </c>
      <c r="D20" t="s">
        <v>108</v>
      </c>
      <c r="F20" s="3" t="s">
        <v>53</v>
      </c>
      <c r="G20" t="s">
        <v>54</v>
      </c>
      <c r="H20"/>
      <c r="I20" s="3" t="s">
        <v>88</v>
      </c>
      <c r="J20" t="s">
        <v>109</v>
      </c>
      <c r="K20"/>
      <c r="L20" s="3" t="s">
        <v>122</v>
      </c>
      <c r="M20" t="s">
        <v>123</v>
      </c>
      <c r="N20"/>
    </row>
    <row r="21" spans="1:17">
      <c r="C21" s="3" t="s">
        <v>112</v>
      </c>
      <c r="D21" t="s">
        <v>113</v>
      </c>
      <c r="F21" s="3" t="s">
        <v>63</v>
      </c>
      <c r="G21" t="s">
        <v>64</v>
      </c>
      <c r="H21"/>
      <c r="I21" s="3" t="s">
        <v>114</v>
      </c>
      <c r="J21" t="s">
        <v>115</v>
      </c>
      <c r="K21"/>
      <c r="L21" s="3" t="s">
        <v>110</v>
      </c>
      <c r="M21" t="s">
        <v>111</v>
      </c>
      <c r="N21"/>
      <c r="O21"/>
    </row>
    <row r="22" spans="1:17">
      <c r="C22" s="3" t="s">
        <v>61</v>
      </c>
      <c r="D22" t="s">
        <v>120</v>
      </c>
      <c r="F22" s="3" t="s">
        <v>73</v>
      </c>
      <c r="G22" t="s">
        <v>74</v>
      </c>
      <c r="H22"/>
      <c r="I22" s="3" t="s">
        <v>90</v>
      </c>
      <c r="J22" t="s">
        <v>91</v>
      </c>
      <c r="K22"/>
      <c r="L22" s="3" t="s">
        <v>116</v>
      </c>
      <c r="M22" t="s">
        <v>117</v>
      </c>
      <c r="N22"/>
      <c r="O22"/>
    </row>
    <row r="23" spans="1:17">
      <c r="C23" s="3" t="s">
        <v>87</v>
      </c>
      <c r="D23" t="s">
        <v>3</v>
      </c>
      <c r="F23" s="3" t="s">
        <v>81</v>
      </c>
      <c r="G23" t="s">
        <v>82</v>
      </c>
      <c r="H23"/>
      <c r="I23" s="3" t="s">
        <v>57</v>
      </c>
      <c r="J23" t="s">
        <v>121</v>
      </c>
      <c r="K23"/>
      <c r="L23" s="3" t="s">
        <v>118</v>
      </c>
      <c r="M23" t="s">
        <v>119</v>
      </c>
      <c r="N23"/>
      <c r="O23"/>
    </row>
    <row r="24" spans="1:17">
      <c r="F24"/>
      <c r="G24"/>
      <c r="H24"/>
      <c r="L24"/>
      <c r="M24"/>
      <c r="N24"/>
      <c r="O24"/>
    </row>
  </sheetData>
  <mergeCells count="1">
    <mergeCell ref="A1:R1"/>
  </mergeCells>
  <phoneticPr fontId="0" type="noConversion"/>
  <printOptions horizontalCentered="1" verticalCentered="1"/>
  <pageMargins left="0.5" right="0.5" top="0.5" bottom="0.5" header="0.5" footer="0.5"/>
  <pageSetup scale="97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Y36"/>
  <sheetViews>
    <sheetView workbookViewId="0">
      <pane ySplit="3" topLeftCell="A5" activePane="bottomLeft" state="frozen"/>
      <selection pane="bottomLeft" activeCell="A30" sqref="A30:IV30"/>
    </sheetView>
  </sheetViews>
  <sheetFormatPr defaultColWidth="9.109375" defaultRowHeight="13.2"/>
  <cols>
    <col min="1" max="1" width="16.6640625" style="2" customWidth="1"/>
    <col min="2" max="25" width="6.6640625" style="1" customWidth="1"/>
  </cols>
  <sheetData>
    <row r="1" spans="1:25" ht="44.4">
      <c r="A1" s="285" t="s">
        <v>193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</row>
    <row r="3" spans="1:25" s="5" customFormat="1" ht="17.25" customHeight="1">
      <c r="A3" s="8" t="s">
        <v>0</v>
      </c>
      <c r="B3" s="9" t="s">
        <v>1</v>
      </c>
      <c r="C3" s="9" t="s">
        <v>2</v>
      </c>
      <c r="D3" s="9" t="s">
        <v>18</v>
      </c>
      <c r="E3" s="9" t="s">
        <v>4</v>
      </c>
      <c r="F3" s="9" t="s">
        <v>47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17</v>
      </c>
      <c r="L3" s="9" t="s">
        <v>48</v>
      </c>
      <c r="M3" s="9" t="s">
        <v>49</v>
      </c>
      <c r="N3" s="9" t="s">
        <v>9</v>
      </c>
      <c r="O3" s="9" t="s">
        <v>13</v>
      </c>
      <c r="P3" s="9" t="s">
        <v>16</v>
      </c>
      <c r="Q3" s="9" t="s">
        <v>10</v>
      </c>
      <c r="R3" s="9" t="s">
        <v>11</v>
      </c>
      <c r="S3" s="9" t="s">
        <v>12</v>
      </c>
      <c r="T3" s="9" t="s">
        <v>14</v>
      </c>
      <c r="U3" s="9" t="s">
        <v>50</v>
      </c>
      <c r="V3" s="9" t="s">
        <v>15</v>
      </c>
      <c r="W3" s="9" t="s">
        <v>98</v>
      </c>
      <c r="X3" s="9" t="s">
        <v>99</v>
      </c>
      <c r="Y3" s="9" t="s">
        <v>46</v>
      </c>
    </row>
    <row r="4" spans="1:25" ht="17.25" customHeight="1">
      <c r="A4" s="10" t="s">
        <v>37</v>
      </c>
      <c r="B4" s="11">
        <v>7</v>
      </c>
      <c r="C4" s="11">
        <v>42</v>
      </c>
      <c r="D4" s="11">
        <v>8</v>
      </c>
      <c r="E4" s="11">
        <v>6</v>
      </c>
      <c r="F4" s="11">
        <v>3</v>
      </c>
      <c r="G4" s="11">
        <v>1</v>
      </c>
      <c r="H4" s="11">
        <v>2</v>
      </c>
      <c r="I4" s="11">
        <v>0</v>
      </c>
      <c r="J4" s="11">
        <v>0</v>
      </c>
      <c r="K4" s="11">
        <v>2</v>
      </c>
      <c r="L4" s="11">
        <v>2</v>
      </c>
      <c r="M4" s="12">
        <v>0.5</v>
      </c>
      <c r="N4" s="12">
        <v>0.83333299999999999</v>
      </c>
      <c r="O4" s="12">
        <v>0.625</v>
      </c>
      <c r="P4" s="11">
        <v>3</v>
      </c>
      <c r="Q4" s="11">
        <v>2</v>
      </c>
      <c r="R4" s="11">
        <v>0</v>
      </c>
      <c r="S4" s="11">
        <v>0</v>
      </c>
      <c r="T4" s="11">
        <v>0</v>
      </c>
      <c r="U4" s="11">
        <v>0</v>
      </c>
      <c r="V4" s="11">
        <v>8</v>
      </c>
      <c r="W4" s="11">
        <v>6</v>
      </c>
      <c r="X4" s="11">
        <v>2</v>
      </c>
      <c r="Y4" s="11">
        <v>0</v>
      </c>
    </row>
    <row r="5" spans="1:25" ht="17.25" customHeight="1">
      <c r="A5" s="13" t="s">
        <v>32</v>
      </c>
      <c r="B5" s="14">
        <v>39</v>
      </c>
      <c r="C5" s="14">
        <v>284</v>
      </c>
      <c r="D5" s="14">
        <v>166</v>
      </c>
      <c r="E5" s="14">
        <v>149</v>
      </c>
      <c r="F5" s="14">
        <v>65</v>
      </c>
      <c r="G5" s="14">
        <v>50</v>
      </c>
      <c r="H5" s="14">
        <v>15</v>
      </c>
      <c r="I5" s="14">
        <v>0</v>
      </c>
      <c r="J5" s="14">
        <v>0</v>
      </c>
      <c r="K5" s="14">
        <v>37</v>
      </c>
      <c r="L5" s="14">
        <v>33</v>
      </c>
      <c r="M5" s="15">
        <v>0.43624200000000002</v>
      </c>
      <c r="N5" s="15">
        <v>0.53691299999999997</v>
      </c>
      <c r="O5" s="15">
        <v>0.50306700000000004</v>
      </c>
      <c r="P5" s="14">
        <v>7</v>
      </c>
      <c r="Q5" s="14">
        <v>8</v>
      </c>
      <c r="R5" s="14">
        <v>1</v>
      </c>
      <c r="S5" s="14">
        <v>7</v>
      </c>
      <c r="T5" s="14">
        <v>8</v>
      </c>
      <c r="U5" s="14">
        <v>8</v>
      </c>
      <c r="V5" s="14">
        <v>73</v>
      </c>
      <c r="W5" s="14">
        <v>10</v>
      </c>
      <c r="X5" s="14">
        <v>2</v>
      </c>
      <c r="Y5" s="14">
        <v>0</v>
      </c>
    </row>
    <row r="6" spans="1:25" ht="17.25" customHeight="1">
      <c r="A6" s="13" t="s">
        <v>22</v>
      </c>
      <c r="B6" s="14">
        <v>39</v>
      </c>
      <c r="C6" s="14">
        <v>299</v>
      </c>
      <c r="D6" s="14">
        <v>167</v>
      </c>
      <c r="E6" s="14">
        <v>145</v>
      </c>
      <c r="F6" s="14">
        <v>58</v>
      </c>
      <c r="G6" s="14">
        <v>41</v>
      </c>
      <c r="H6" s="14">
        <v>11</v>
      </c>
      <c r="I6" s="14">
        <v>4</v>
      </c>
      <c r="J6" s="14">
        <v>2</v>
      </c>
      <c r="K6" s="14">
        <v>39</v>
      </c>
      <c r="L6" s="14">
        <v>33</v>
      </c>
      <c r="M6" s="15">
        <v>0.4</v>
      </c>
      <c r="N6" s="15">
        <v>0.57241399999999998</v>
      </c>
      <c r="O6" s="15">
        <v>0.49090899999999998</v>
      </c>
      <c r="P6" s="14">
        <v>15</v>
      </c>
      <c r="Q6" s="14">
        <v>15</v>
      </c>
      <c r="R6" s="14">
        <v>4</v>
      </c>
      <c r="S6" s="14">
        <v>3</v>
      </c>
      <c r="T6" s="14">
        <v>12</v>
      </c>
      <c r="U6" s="14">
        <v>13</v>
      </c>
      <c r="V6" s="14">
        <v>60</v>
      </c>
      <c r="W6" s="14">
        <v>6</v>
      </c>
      <c r="X6" s="14">
        <v>0</v>
      </c>
      <c r="Y6" s="14">
        <v>0</v>
      </c>
    </row>
    <row r="7" spans="1:25" ht="17.25" customHeight="1">
      <c r="A7" s="13" t="s">
        <v>39</v>
      </c>
      <c r="B7" s="14">
        <v>35</v>
      </c>
      <c r="C7" s="14">
        <v>257</v>
      </c>
      <c r="D7" s="14">
        <v>147</v>
      </c>
      <c r="E7" s="14">
        <v>127</v>
      </c>
      <c r="F7" s="14">
        <v>48</v>
      </c>
      <c r="G7" s="14">
        <v>36</v>
      </c>
      <c r="H7" s="14">
        <v>10</v>
      </c>
      <c r="I7" s="14">
        <v>1</v>
      </c>
      <c r="J7" s="14">
        <v>1</v>
      </c>
      <c r="K7" s="14">
        <v>26</v>
      </c>
      <c r="L7" s="14">
        <v>26</v>
      </c>
      <c r="M7" s="15">
        <v>0.37795299999999998</v>
      </c>
      <c r="N7" s="15">
        <v>0.49606299999999998</v>
      </c>
      <c r="O7" s="15">
        <v>0.48299300000000001</v>
      </c>
      <c r="P7" s="14">
        <v>10</v>
      </c>
      <c r="Q7" s="14">
        <v>16</v>
      </c>
      <c r="R7" s="14">
        <v>3</v>
      </c>
      <c r="S7" s="14">
        <v>1</v>
      </c>
      <c r="T7" s="14">
        <v>0</v>
      </c>
      <c r="U7" s="14">
        <v>0</v>
      </c>
      <c r="V7" s="14">
        <v>254</v>
      </c>
      <c r="W7" s="14">
        <v>24</v>
      </c>
      <c r="X7" s="14">
        <v>4</v>
      </c>
      <c r="Y7" s="14">
        <v>5</v>
      </c>
    </row>
    <row r="8" spans="1:25" ht="17.25" customHeight="1">
      <c r="A8" s="13" t="s">
        <v>26</v>
      </c>
      <c r="B8" s="14">
        <v>29</v>
      </c>
      <c r="C8" s="14">
        <v>203</v>
      </c>
      <c r="D8" s="14">
        <v>111</v>
      </c>
      <c r="E8" s="14">
        <v>90</v>
      </c>
      <c r="F8" s="14">
        <v>32</v>
      </c>
      <c r="G8" s="14">
        <v>24</v>
      </c>
      <c r="H8" s="14">
        <v>8</v>
      </c>
      <c r="I8" s="14">
        <v>0</v>
      </c>
      <c r="J8" s="14">
        <v>0</v>
      </c>
      <c r="K8" s="14">
        <v>19</v>
      </c>
      <c r="L8" s="14">
        <v>19</v>
      </c>
      <c r="M8" s="15">
        <v>0.35555599999999998</v>
      </c>
      <c r="N8" s="15">
        <v>0.44444400000000001</v>
      </c>
      <c r="O8" s="15">
        <v>0.48181800000000002</v>
      </c>
      <c r="P8" s="14">
        <v>8</v>
      </c>
      <c r="Q8" s="14">
        <v>16</v>
      </c>
      <c r="R8" s="14">
        <v>2</v>
      </c>
      <c r="S8" s="14">
        <v>3</v>
      </c>
      <c r="T8" s="14">
        <v>1</v>
      </c>
      <c r="U8" s="14">
        <v>1</v>
      </c>
      <c r="V8" s="14">
        <v>99</v>
      </c>
      <c r="W8" s="14">
        <v>18</v>
      </c>
      <c r="X8" s="14">
        <v>0</v>
      </c>
      <c r="Y8" s="14">
        <v>0</v>
      </c>
    </row>
    <row r="9" spans="1:25" ht="17.25" customHeight="1">
      <c r="A9" s="13" t="s">
        <v>23</v>
      </c>
      <c r="B9" s="14">
        <v>38</v>
      </c>
      <c r="C9" s="14">
        <v>274</v>
      </c>
      <c r="D9" s="14">
        <v>148</v>
      </c>
      <c r="E9" s="14">
        <v>110</v>
      </c>
      <c r="F9" s="14">
        <v>39</v>
      </c>
      <c r="G9" s="14">
        <v>32</v>
      </c>
      <c r="H9" s="14">
        <v>2</v>
      </c>
      <c r="I9" s="14">
        <v>3</v>
      </c>
      <c r="J9" s="14">
        <v>2</v>
      </c>
      <c r="K9" s="14">
        <v>35</v>
      </c>
      <c r="L9" s="14">
        <v>18</v>
      </c>
      <c r="M9" s="15">
        <v>0.354545</v>
      </c>
      <c r="N9" s="15">
        <v>0.48181800000000002</v>
      </c>
      <c r="O9" s="15">
        <v>0.52777799999999997</v>
      </c>
      <c r="P9" s="14">
        <v>14</v>
      </c>
      <c r="Q9" s="14">
        <v>29</v>
      </c>
      <c r="R9" s="14">
        <v>4</v>
      </c>
      <c r="S9" s="14">
        <v>4</v>
      </c>
      <c r="T9" s="14">
        <v>9</v>
      </c>
      <c r="U9" s="14">
        <v>9</v>
      </c>
      <c r="V9" s="14">
        <v>193</v>
      </c>
      <c r="W9" s="14">
        <v>9</v>
      </c>
      <c r="X9" s="14">
        <v>1</v>
      </c>
      <c r="Y9" s="14">
        <v>0</v>
      </c>
    </row>
    <row r="10" spans="1:25" ht="17.25" customHeight="1">
      <c r="A10" s="13" t="s">
        <v>30</v>
      </c>
      <c r="B10" s="14">
        <v>30</v>
      </c>
      <c r="C10" s="14">
        <v>206</v>
      </c>
      <c r="D10" s="14">
        <v>102</v>
      </c>
      <c r="E10" s="14">
        <v>80</v>
      </c>
      <c r="F10" s="14">
        <v>28</v>
      </c>
      <c r="G10" s="14">
        <v>18</v>
      </c>
      <c r="H10" s="14">
        <v>8</v>
      </c>
      <c r="I10" s="14">
        <v>1</v>
      </c>
      <c r="J10" s="14">
        <v>1</v>
      </c>
      <c r="K10" s="14">
        <v>22</v>
      </c>
      <c r="L10" s="14">
        <v>18</v>
      </c>
      <c r="M10" s="15">
        <v>0.35</v>
      </c>
      <c r="N10" s="15">
        <v>0.51249999999999996</v>
      </c>
      <c r="O10" s="15">
        <v>0.47959200000000002</v>
      </c>
      <c r="P10" s="14">
        <v>23</v>
      </c>
      <c r="Q10" s="14">
        <v>12</v>
      </c>
      <c r="R10" s="14">
        <v>6</v>
      </c>
      <c r="S10" s="14">
        <v>4</v>
      </c>
      <c r="T10" s="14">
        <v>3</v>
      </c>
      <c r="U10" s="14">
        <v>3</v>
      </c>
      <c r="V10" s="14">
        <v>26</v>
      </c>
      <c r="W10" s="14">
        <v>1</v>
      </c>
      <c r="X10" s="14">
        <v>0</v>
      </c>
      <c r="Y10" s="14">
        <v>0</v>
      </c>
    </row>
    <row r="11" spans="1:25" ht="17.25" customHeight="1">
      <c r="A11" s="13" t="s">
        <v>29</v>
      </c>
      <c r="B11" s="14">
        <v>41</v>
      </c>
      <c r="C11" s="14">
        <v>273</v>
      </c>
      <c r="D11" s="14">
        <v>123</v>
      </c>
      <c r="E11" s="14">
        <v>97</v>
      </c>
      <c r="F11" s="14">
        <v>33</v>
      </c>
      <c r="G11" s="14">
        <v>26</v>
      </c>
      <c r="H11" s="14">
        <v>6</v>
      </c>
      <c r="I11" s="14">
        <v>0</v>
      </c>
      <c r="J11" s="14">
        <v>1</v>
      </c>
      <c r="K11" s="14">
        <v>22</v>
      </c>
      <c r="L11" s="14">
        <v>25</v>
      </c>
      <c r="M11" s="15">
        <v>0.34020600000000001</v>
      </c>
      <c r="N11" s="15">
        <v>0.43298999999999999</v>
      </c>
      <c r="O11" s="15">
        <v>0.48360700000000001</v>
      </c>
      <c r="P11" s="14">
        <v>18</v>
      </c>
      <c r="Q11" s="14">
        <v>23</v>
      </c>
      <c r="R11" s="14">
        <v>1</v>
      </c>
      <c r="S11" s="14">
        <v>2</v>
      </c>
      <c r="T11" s="14">
        <v>1</v>
      </c>
      <c r="U11" s="14">
        <v>1</v>
      </c>
      <c r="V11" s="14">
        <v>21</v>
      </c>
      <c r="W11" s="14">
        <v>13</v>
      </c>
      <c r="X11" s="14">
        <v>1</v>
      </c>
      <c r="Y11" s="14">
        <v>0</v>
      </c>
    </row>
    <row r="12" spans="1:25" ht="17.25" customHeight="1">
      <c r="A12" s="13" t="s">
        <v>28</v>
      </c>
      <c r="B12" s="14">
        <v>35</v>
      </c>
      <c r="C12" s="14">
        <v>255</v>
      </c>
      <c r="D12" s="14">
        <v>131</v>
      </c>
      <c r="E12" s="14">
        <v>118</v>
      </c>
      <c r="F12" s="14">
        <v>38</v>
      </c>
      <c r="G12" s="14">
        <v>31</v>
      </c>
      <c r="H12" s="14">
        <v>3</v>
      </c>
      <c r="I12" s="14">
        <v>2</v>
      </c>
      <c r="J12" s="14">
        <v>2</v>
      </c>
      <c r="K12" s="14">
        <v>22</v>
      </c>
      <c r="L12" s="14">
        <v>17</v>
      </c>
      <c r="M12" s="15">
        <v>0.32203399999999999</v>
      </c>
      <c r="N12" s="15">
        <v>0.432203</v>
      </c>
      <c r="O12" s="15">
        <v>0.41085300000000002</v>
      </c>
      <c r="P12" s="14">
        <v>10</v>
      </c>
      <c r="Q12" s="14">
        <v>6</v>
      </c>
      <c r="R12" s="14">
        <v>4</v>
      </c>
      <c r="S12" s="14">
        <v>3</v>
      </c>
      <c r="T12" s="14">
        <v>1</v>
      </c>
      <c r="U12" s="14">
        <v>3</v>
      </c>
      <c r="V12" s="14">
        <v>22</v>
      </c>
      <c r="W12" s="14">
        <v>57</v>
      </c>
      <c r="X12" s="14">
        <v>7</v>
      </c>
      <c r="Y12" s="14">
        <v>0</v>
      </c>
    </row>
    <row r="13" spans="1:25" ht="17.25" customHeight="1">
      <c r="A13" s="13" t="s">
        <v>35</v>
      </c>
      <c r="B13" s="14">
        <v>12</v>
      </c>
      <c r="C13" s="14">
        <v>57</v>
      </c>
      <c r="D13" s="14">
        <v>33</v>
      </c>
      <c r="E13" s="14">
        <v>25</v>
      </c>
      <c r="F13" s="14">
        <v>8</v>
      </c>
      <c r="G13" s="14">
        <v>6</v>
      </c>
      <c r="H13" s="14">
        <v>0</v>
      </c>
      <c r="I13" s="14">
        <v>0</v>
      </c>
      <c r="J13" s="14">
        <v>2</v>
      </c>
      <c r="K13" s="14">
        <v>8</v>
      </c>
      <c r="L13" s="14">
        <v>8</v>
      </c>
      <c r="M13" s="15">
        <v>0.32</v>
      </c>
      <c r="N13" s="15">
        <v>0.56000000000000005</v>
      </c>
      <c r="O13" s="15">
        <v>0.51612899999999995</v>
      </c>
      <c r="P13" s="14">
        <v>5</v>
      </c>
      <c r="Q13" s="14">
        <v>5</v>
      </c>
      <c r="R13" s="14">
        <v>1</v>
      </c>
      <c r="S13" s="14">
        <v>2</v>
      </c>
      <c r="T13" s="14">
        <v>0</v>
      </c>
      <c r="U13" s="14">
        <v>0</v>
      </c>
      <c r="V13" s="14">
        <v>60</v>
      </c>
      <c r="W13" s="14">
        <v>2</v>
      </c>
      <c r="X13" s="14">
        <v>0</v>
      </c>
      <c r="Y13" s="14">
        <v>2</v>
      </c>
    </row>
    <row r="14" spans="1:25" ht="17.25" customHeight="1">
      <c r="A14" s="13" t="s">
        <v>31</v>
      </c>
      <c r="B14" s="14">
        <v>38</v>
      </c>
      <c r="C14" s="14">
        <v>276</v>
      </c>
      <c r="D14" s="14">
        <v>157</v>
      </c>
      <c r="E14" s="14">
        <v>133</v>
      </c>
      <c r="F14" s="14">
        <v>42</v>
      </c>
      <c r="G14" s="14">
        <v>30</v>
      </c>
      <c r="H14" s="14">
        <v>9</v>
      </c>
      <c r="I14" s="14">
        <v>0</v>
      </c>
      <c r="J14" s="14">
        <v>3</v>
      </c>
      <c r="K14" s="14">
        <v>29</v>
      </c>
      <c r="L14" s="14">
        <v>30</v>
      </c>
      <c r="M14" s="15">
        <v>0.31578899999999999</v>
      </c>
      <c r="N14" s="15">
        <v>0.45112799999999997</v>
      </c>
      <c r="O14" s="15">
        <v>0.43137300000000001</v>
      </c>
      <c r="P14" s="14">
        <v>15</v>
      </c>
      <c r="Q14" s="14">
        <v>14</v>
      </c>
      <c r="R14" s="14">
        <v>4</v>
      </c>
      <c r="S14" s="14">
        <v>6</v>
      </c>
      <c r="T14" s="14">
        <v>3</v>
      </c>
      <c r="U14" s="14">
        <v>4</v>
      </c>
      <c r="V14" s="14">
        <v>70</v>
      </c>
      <c r="W14" s="14">
        <v>37</v>
      </c>
      <c r="X14" s="14">
        <v>8</v>
      </c>
      <c r="Y14" s="14">
        <v>0</v>
      </c>
    </row>
    <row r="15" spans="1:25" ht="17.25" customHeight="1">
      <c r="A15" s="13" t="s">
        <v>41</v>
      </c>
      <c r="B15" s="14">
        <v>5</v>
      </c>
      <c r="C15" s="14">
        <v>33</v>
      </c>
      <c r="D15" s="14">
        <v>21</v>
      </c>
      <c r="E15" s="14">
        <v>19</v>
      </c>
      <c r="F15" s="14">
        <v>6</v>
      </c>
      <c r="G15" s="14">
        <v>5</v>
      </c>
      <c r="H15" s="14">
        <v>1</v>
      </c>
      <c r="I15" s="14">
        <v>0</v>
      </c>
      <c r="J15" s="14">
        <v>0</v>
      </c>
      <c r="K15" s="14">
        <v>5</v>
      </c>
      <c r="L15" s="14">
        <v>4</v>
      </c>
      <c r="M15" s="15">
        <v>0.31578899999999999</v>
      </c>
      <c r="N15" s="15">
        <v>0.368421</v>
      </c>
      <c r="O15" s="15">
        <v>0.42857099999999998</v>
      </c>
      <c r="P15" s="14">
        <v>4</v>
      </c>
      <c r="Q15" s="14">
        <v>1</v>
      </c>
      <c r="R15" s="14">
        <v>1</v>
      </c>
      <c r="S15" s="14">
        <v>0</v>
      </c>
      <c r="T15" s="14">
        <v>0</v>
      </c>
      <c r="U15" s="14">
        <v>0</v>
      </c>
      <c r="V15" s="14">
        <v>2</v>
      </c>
      <c r="W15" s="14">
        <v>0</v>
      </c>
      <c r="X15" s="14">
        <v>0</v>
      </c>
      <c r="Y15" s="14">
        <v>0</v>
      </c>
    </row>
    <row r="16" spans="1:25" ht="17.25" customHeight="1">
      <c r="A16" s="13" t="s">
        <v>44</v>
      </c>
      <c r="B16" s="14">
        <v>35</v>
      </c>
      <c r="C16" s="14">
        <v>265</v>
      </c>
      <c r="D16" s="14">
        <v>160</v>
      </c>
      <c r="E16" s="14">
        <v>138</v>
      </c>
      <c r="F16" s="14">
        <v>43</v>
      </c>
      <c r="G16" s="14">
        <v>33</v>
      </c>
      <c r="H16" s="14">
        <v>5</v>
      </c>
      <c r="I16" s="14">
        <v>5</v>
      </c>
      <c r="J16" s="14">
        <v>0</v>
      </c>
      <c r="K16" s="14">
        <v>31</v>
      </c>
      <c r="L16" s="14">
        <v>27</v>
      </c>
      <c r="M16" s="15">
        <v>0.31159399999999998</v>
      </c>
      <c r="N16" s="15">
        <v>0.42029</v>
      </c>
      <c r="O16" s="15">
        <v>0.40259699999999998</v>
      </c>
      <c r="P16" s="14">
        <v>17</v>
      </c>
      <c r="Q16" s="14">
        <v>11</v>
      </c>
      <c r="R16" s="14">
        <v>0</v>
      </c>
      <c r="S16" s="14">
        <v>11</v>
      </c>
      <c r="T16" s="14">
        <v>16</v>
      </c>
      <c r="U16" s="14">
        <v>20</v>
      </c>
      <c r="V16" s="14">
        <v>44</v>
      </c>
      <c r="W16" s="14">
        <v>64</v>
      </c>
      <c r="X16" s="14">
        <v>6</v>
      </c>
      <c r="Y16" s="14">
        <v>0</v>
      </c>
    </row>
    <row r="17" spans="1:25" ht="17.25" customHeight="1">
      <c r="A17" s="13" t="s">
        <v>24</v>
      </c>
      <c r="B17" s="14">
        <v>20</v>
      </c>
      <c r="C17" s="14">
        <v>85</v>
      </c>
      <c r="D17" s="14">
        <v>41</v>
      </c>
      <c r="E17" s="14">
        <v>30</v>
      </c>
      <c r="F17" s="14">
        <v>9</v>
      </c>
      <c r="G17" s="14">
        <v>7</v>
      </c>
      <c r="H17" s="14">
        <v>1</v>
      </c>
      <c r="I17" s="14">
        <v>1</v>
      </c>
      <c r="J17" s="14">
        <v>0</v>
      </c>
      <c r="K17" s="14">
        <v>9</v>
      </c>
      <c r="L17" s="14">
        <v>5</v>
      </c>
      <c r="M17" s="15">
        <v>0.3</v>
      </c>
      <c r="N17" s="15">
        <v>0.4</v>
      </c>
      <c r="O17" s="15">
        <v>0.43243199999999998</v>
      </c>
      <c r="P17" s="14">
        <v>9</v>
      </c>
      <c r="Q17" s="14">
        <v>7</v>
      </c>
      <c r="R17" s="14">
        <v>0</v>
      </c>
      <c r="S17" s="14">
        <v>4</v>
      </c>
      <c r="T17" s="14">
        <v>1</v>
      </c>
      <c r="U17" s="14">
        <v>1</v>
      </c>
      <c r="V17" s="14">
        <v>14</v>
      </c>
      <c r="W17" s="14">
        <v>1</v>
      </c>
      <c r="X17" s="14">
        <v>2</v>
      </c>
      <c r="Y17" s="14">
        <v>0</v>
      </c>
    </row>
    <row r="18" spans="1:25" ht="17.25" customHeight="1">
      <c r="A18" s="13" t="s">
        <v>42</v>
      </c>
      <c r="B18" s="14">
        <v>30</v>
      </c>
      <c r="C18" s="14">
        <v>212</v>
      </c>
      <c r="D18" s="14">
        <v>109</v>
      </c>
      <c r="E18" s="14">
        <v>94</v>
      </c>
      <c r="F18" s="14">
        <v>23</v>
      </c>
      <c r="G18" s="14">
        <v>12</v>
      </c>
      <c r="H18" s="14">
        <v>8</v>
      </c>
      <c r="I18" s="14">
        <v>0</v>
      </c>
      <c r="J18" s="14">
        <v>3</v>
      </c>
      <c r="K18" s="14">
        <v>18</v>
      </c>
      <c r="L18" s="14">
        <v>18</v>
      </c>
      <c r="M18" s="15">
        <v>0.24468100000000001</v>
      </c>
      <c r="N18" s="15">
        <v>0.42553200000000002</v>
      </c>
      <c r="O18" s="15">
        <v>0.33333299999999999</v>
      </c>
      <c r="P18" s="14">
        <v>20</v>
      </c>
      <c r="Q18" s="14">
        <v>11</v>
      </c>
      <c r="R18" s="14">
        <v>1</v>
      </c>
      <c r="S18" s="14">
        <v>3</v>
      </c>
      <c r="T18" s="14">
        <v>6</v>
      </c>
      <c r="U18" s="14">
        <v>6</v>
      </c>
      <c r="V18" s="14">
        <v>21</v>
      </c>
      <c r="W18" s="14">
        <v>46</v>
      </c>
      <c r="X18" s="14">
        <v>3</v>
      </c>
      <c r="Y18" s="14">
        <v>0</v>
      </c>
    </row>
    <row r="19" spans="1:25" ht="17.25" customHeight="1">
      <c r="A19" s="13" t="s">
        <v>21</v>
      </c>
      <c r="B19" s="14">
        <v>35</v>
      </c>
      <c r="C19" s="14">
        <v>211</v>
      </c>
      <c r="D19" s="14">
        <v>85</v>
      </c>
      <c r="E19" s="14">
        <v>63</v>
      </c>
      <c r="F19" s="14">
        <v>14</v>
      </c>
      <c r="G19" s="14">
        <v>9</v>
      </c>
      <c r="H19" s="14">
        <v>5</v>
      </c>
      <c r="I19" s="14">
        <v>0</v>
      </c>
      <c r="J19" s="14">
        <v>0</v>
      </c>
      <c r="K19" s="14">
        <v>19</v>
      </c>
      <c r="L19" s="14">
        <v>8</v>
      </c>
      <c r="M19" s="15">
        <v>0.222222</v>
      </c>
      <c r="N19" s="15">
        <v>0.30158699999999999</v>
      </c>
      <c r="O19" s="15">
        <v>0.45238099999999998</v>
      </c>
      <c r="P19" s="14">
        <v>12</v>
      </c>
      <c r="Q19" s="14">
        <v>15</v>
      </c>
      <c r="R19" s="14">
        <v>4</v>
      </c>
      <c r="S19" s="14">
        <v>3</v>
      </c>
      <c r="T19" s="14">
        <v>1</v>
      </c>
      <c r="U19" s="14">
        <v>1</v>
      </c>
      <c r="V19" s="14">
        <v>25</v>
      </c>
      <c r="W19" s="14">
        <v>40</v>
      </c>
      <c r="X19" s="14">
        <v>2</v>
      </c>
      <c r="Y19" s="14">
        <v>0</v>
      </c>
    </row>
    <row r="20" spans="1:25" ht="17.25" customHeight="1">
      <c r="A20" s="13" t="s">
        <v>25</v>
      </c>
      <c r="B20" s="14">
        <v>9</v>
      </c>
      <c r="C20" s="14">
        <v>37</v>
      </c>
      <c r="D20" s="14">
        <v>19</v>
      </c>
      <c r="E20" s="14">
        <v>14</v>
      </c>
      <c r="F20" s="14">
        <v>3</v>
      </c>
      <c r="G20" s="14">
        <v>2</v>
      </c>
      <c r="H20" s="14">
        <v>1</v>
      </c>
      <c r="I20" s="14">
        <v>0</v>
      </c>
      <c r="J20" s="14">
        <v>0</v>
      </c>
      <c r="K20" s="14">
        <v>3</v>
      </c>
      <c r="L20" s="14">
        <v>1</v>
      </c>
      <c r="M20" s="15">
        <v>0.214286</v>
      </c>
      <c r="N20" s="15">
        <v>0.28571400000000002</v>
      </c>
      <c r="O20" s="15">
        <v>0.42105300000000001</v>
      </c>
      <c r="P20" s="14">
        <v>7</v>
      </c>
      <c r="Q20" s="14">
        <v>2</v>
      </c>
      <c r="R20" s="14">
        <v>3</v>
      </c>
      <c r="S20" s="14">
        <v>0</v>
      </c>
      <c r="T20" s="14">
        <v>0</v>
      </c>
      <c r="U20" s="14">
        <v>0</v>
      </c>
      <c r="V20" s="14">
        <v>23</v>
      </c>
      <c r="W20" s="14">
        <v>2</v>
      </c>
      <c r="X20" s="14">
        <v>1</v>
      </c>
      <c r="Y20" s="14">
        <v>3</v>
      </c>
    </row>
    <row r="21" spans="1:25" ht="17.25" customHeight="1">
      <c r="A21" s="13" t="s">
        <v>43</v>
      </c>
      <c r="B21" s="14">
        <v>6</v>
      </c>
      <c r="C21" s="14">
        <v>22</v>
      </c>
      <c r="D21" s="14">
        <v>6</v>
      </c>
      <c r="E21" s="14">
        <v>5</v>
      </c>
      <c r="F21" s="14">
        <v>1</v>
      </c>
      <c r="G21" s="14">
        <v>1</v>
      </c>
      <c r="H21" s="14">
        <v>0</v>
      </c>
      <c r="I21" s="14">
        <v>0</v>
      </c>
      <c r="J21" s="14">
        <v>0</v>
      </c>
      <c r="K21" s="14">
        <v>0</v>
      </c>
      <c r="L21" s="14">
        <v>1</v>
      </c>
      <c r="M21" s="15">
        <v>0.2</v>
      </c>
      <c r="N21" s="15">
        <v>0.2</v>
      </c>
      <c r="O21" s="15">
        <v>0.33333299999999999</v>
      </c>
      <c r="P21" s="14">
        <v>3</v>
      </c>
      <c r="Q21" s="14">
        <v>0</v>
      </c>
      <c r="R21" s="14">
        <v>1</v>
      </c>
      <c r="S21" s="14">
        <v>0</v>
      </c>
      <c r="T21" s="14">
        <v>0</v>
      </c>
      <c r="U21" s="14">
        <v>0</v>
      </c>
      <c r="V21" s="14">
        <v>3</v>
      </c>
      <c r="W21" s="14">
        <v>1</v>
      </c>
      <c r="X21" s="14">
        <v>0</v>
      </c>
      <c r="Y21" s="14">
        <v>0</v>
      </c>
    </row>
    <row r="22" spans="1:25" ht="17.25" customHeight="1">
      <c r="A22" s="13" t="s">
        <v>36</v>
      </c>
      <c r="B22" s="14">
        <v>9</v>
      </c>
      <c r="C22" s="14">
        <v>16</v>
      </c>
      <c r="D22" s="14">
        <v>4</v>
      </c>
      <c r="E22" s="14">
        <v>4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5">
        <v>0</v>
      </c>
      <c r="N22" s="15">
        <v>0</v>
      </c>
      <c r="O22" s="15">
        <v>0</v>
      </c>
      <c r="P22" s="14">
        <v>3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4</v>
      </c>
      <c r="X22" s="14">
        <v>0</v>
      </c>
      <c r="Y22" s="14">
        <v>0</v>
      </c>
    </row>
    <row r="23" spans="1:25" ht="17.25" customHeight="1">
      <c r="A23" s="13" t="s">
        <v>19</v>
      </c>
      <c r="B23" s="14">
        <v>9</v>
      </c>
      <c r="C23" s="14">
        <v>23</v>
      </c>
      <c r="D23" s="14">
        <v>2</v>
      </c>
      <c r="E23" s="14">
        <v>2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5">
        <v>0</v>
      </c>
      <c r="N23" s="15">
        <v>0</v>
      </c>
      <c r="O23" s="15">
        <v>0</v>
      </c>
      <c r="P23" s="14">
        <v>1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3</v>
      </c>
      <c r="W23" s="14">
        <v>4</v>
      </c>
      <c r="X23" s="14">
        <v>0</v>
      </c>
      <c r="Y23" s="14">
        <v>0</v>
      </c>
    </row>
    <row r="24" spans="1:25" ht="17.25" customHeight="1">
      <c r="A24" s="13" t="s">
        <v>40</v>
      </c>
      <c r="B24" s="14">
        <v>1</v>
      </c>
      <c r="C24" s="14">
        <v>1</v>
      </c>
      <c r="D24" s="14">
        <v>1</v>
      </c>
      <c r="E24" s="14">
        <v>1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5">
        <v>0</v>
      </c>
      <c r="N24" s="15">
        <v>0</v>
      </c>
      <c r="O24" s="15">
        <v>0</v>
      </c>
      <c r="P24" s="14">
        <v>1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</row>
    <row r="25" spans="1:25" ht="17.25" customHeight="1">
      <c r="A25" s="13" t="s">
        <v>20</v>
      </c>
      <c r="B25" s="14">
        <v>1</v>
      </c>
      <c r="C25" s="14">
        <v>1</v>
      </c>
      <c r="D25" s="14">
        <v>1</v>
      </c>
      <c r="E25" s="14">
        <v>1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5">
        <v>0</v>
      </c>
      <c r="N25" s="15">
        <v>0</v>
      </c>
      <c r="O25" s="15">
        <v>0</v>
      </c>
      <c r="P25" s="14">
        <v>1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</row>
    <row r="26" spans="1:25" ht="17.25" customHeight="1">
      <c r="A26" s="13" t="s">
        <v>38</v>
      </c>
      <c r="B26" s="14">
        <v>7</v>
      </c>
      <c r="C26" s="14">
        <v>42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5">
        <v>0</v>
      </c>
      <c r="N26" s="15">
        <v>0</v>
      </c>
      <c r="O26" s="15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3</v>
      </c>
      <c r="W26" s="14">
        <v>7</v>
      </c>
      <c r="X26" s="14">
        <v>0</v>
      </c>
      <c r="Y26" s="14">
        <v>0</v>
      </c>
    </row>
    <row r="27" spans="1:25" ht="17.25" customHeight="1">
      <c r="A27" s="13" t="s">
        <v>34</v>
      </c>
      <c r="B27" s="14">
        <v>8</v>
      </c>
      <c r="C27" s="14">
        <v>48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5">
        <v>0</v>
      </c>
      <c r="N27" s="15">
        <v>0</v>
      </c>
      <c r="O27" s="15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6</v>
      </c>
      <c r="X27" s="14">
        <v>0</v>
      </c>
      <c r="Y27" s="14">
        <v>0</v>
      </c>
    </row>
    <row r="28" spans="1:25" ht="17.25" customHeight="1">
      <c r="A28" s="13" t="s">
        <v>33</v>
      </c>
      <c r="B28" s="14">
        <v>5</v>
      </c>
      <c r="C28" s="14">
        <v>14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5">
        <v>0</v>
      </c>
      <c r="N28" s="15">
        <v>0</v>
      </c>
      <c r="O28" s="15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2</v>
      </c>
      <c r="X28" s="14">
        <v>0</v>
      </c>
      <c r="Y28" s="14">
        <v>0</v>
      </c>
    </row>
    <row r="29" spans="1:25" s="6" customFormat="1" ht="17.25" customHeight="1">
      <c r="A29" s="16" t="s">
        <v>27</v>
      </c>
      <c r="B29" s="17">
        <v>9</v>
      </c>
      <c r="C29" s="17">
        <v>50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8">
        <v>0</v>
      </c>
      <c r="N29" s="18">
        <v>0</v>
      </c>
      <c r="O29" s="18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6</v>
      </c>
      <c r="X29" s="17">
        <v>2</v>
      </c>
      <c r="Y29" s="17">
        <v>0</v>
      </c>
    </row>
    <row r="30" spans="1:25" s="124" customFormat="1" ht="17.25" customHeight="1">
      <c r="A30" s="122" t="s">
        <v>45</v>
      </c>
      <c r="B30" s="122">
        <v>41</v>
      </c>
      <c r="C30" s="122">
        <f>SUM(C4:C29)</f>
        <v>3486</v>
      </c>
      <c r="D30" s="122">
        <f>SUM(D4:D29)</f>
        <v>1742</v>
      </c>
      <c r="E30" s="122">
        <f>SUM(E4:E29)</f>
        <v>1451</v>
      </c>
      <c r="F30" s="122">
        <f>SUM(F4:F29)</f>
        <v>493</v>
      </c>
      <c r="G30" s="122">
        <f t="shared" ref="G30:L30" si="0">SUM(G4:G29)</f>
        <v>364</v>
      </c>
      <c r="H30" s="122">
        <f t="shared" si="0"/>
        <v>95</v>
      </c>
      <c r="I30" s="122">
        <f t="shared" si="0"/>
        <v>17</v>
      </c>
      <c r="J30" s="122">
        <f t="shared" si="0"/>
        <v>17</v>
      </c>
      <c r="K30" s="122">
        <f t="shared" si="0"/>
        <v>346</v>
      </c>
      <c r="L30" s="122">
        <f t="shared" si="0"/>
        <v>293</v>
      </c>
      <c r="M30" s="130">
        <v>0.33976600000000001</v>
      </c>
      <c r="N30" s="130">
        <v>0.46381800000000001</v>
      </c>
      <c r="O30" s="130">
        <v>0.45694200000000001</v>
      </c>
      <c r="P30" s="122">
        <f t="shared" ref="P30:X30" si="1">SUM(P4:P29)</f>
        <v>206</v>
      </c>
      <c r="Q30" s="122">
        <f t="shared" si="1"/>
        <v>193</v>
      </c>
      <c r="R30" s="122">
        <f t="shared" si="1"/>
        <v>40</v>
      </c>
      <c r="S30" s="122">
        <f t="shared" si="1"/>
        <v>56</v>
      </c>
      <c r="T30" s="122">
        <f t="shared" si="1"/>
        <v>62</v>
      </c>
      <c r="U30" s="122">
        <f t="shared" si="1"/>
        <v>70</v>
      </c>
      <c r="V30" s="122">
        <f t="shared" si="1"/>
        <v>1024</v>
      </c>
      <c r="W30" s="122">
        <f t="shared" si="1"/>
        <v>366</v>
      </c>
      <c r="X30" s="122">
        <f t="shared" si="1"/>
        <v>41</v>
      </c>
      <c r="Y30" s="122">
        <v>10</v>
      </c>
    </row>
    <row r="32" spans="1:25">
      <c r="C32" s="3" t="s">
        <v>51</v>
      </c>
      <c r="D32" t="s">
        <v>52</v>
      </c>
      <c r="E32"/>
      <c r="F32"/>
      <c r="G32" s="3" t="s">
        <v>53</v>
      </c>
      <c r="H32" t="s">
        <v>54</v>
      </c>
      <c r="I32"/>
      <c r="J32" s="3" t="s">
        <v>55</v>
      </c>
      <c r="K32" t="s">
        <v>56</v>
      </c>
      <c r="L32"/>
      <c r="M32"/>
      <c r="N32" s="3" t="s">
        <v>57</v>
      </c>
      <c r="O32" t="s">
        <v>58</v>
      </c>
      <c r="P32"/>
      <c r="Q32"/>
      <c r="R32" s="3" t="s">
        <v>69</v>
      </c>
      <c r="S32" t="s">
        <v>70</v>
      </c>
      <c r="U32"/>
    </row>
    <row r="33" spans="3:21">
      <c r="C33" s="3" t="s">
        <v>61</v>
      </c>
      <c r="D33" t="s">
        <v>62</v>
      </c>
      <c r="E33"/>
      <c r="F33"/>
      <c r="G33" s="3" t="s">
        <v>63</v>
      </c>
      <c r="H33" t="s">
        <v>64</v>
      </c>
      <c r="I33"/>
      <c r="J33" s="3" t="s">
        <v>65</v>
      </c>
      <c r="K33" t="s">
        <v>66</v>
      </c>
      <c r="L33"/>
      <c r="M33"/>
      <c r="N33" s="3" t="s">
        <v>67</v>
      </c>
      <c r="O33" t="s">
        <v>68</v>
      </c>
      <c r="P33"/>
      <c r="Q33"/>
      <c r="R33" s="3" t="s">
        <v>77</v>
      </c>
      <c r="S33" t="s">
        <v>78</v>
      </c>
      <c r="T33"/>
      <c r="U33"/>
    </row>
    <row r="34" spans="3:21">
      <c r="C34" s="3" t="s">
        <v>71</v>
      </c>
      <c r="D34" t="s">
        <v>72</v>
      </c>
      <c r="E34"/>
      <c r="F34"/>
      <c r="G34" s="3" t="s">
        <v>73</v>
      </c>
      <c r="H34" t="s">
        <v>74</v>
      </c>
      <c r="I34"/>
      <c r="J34" s="3" t="s">
        <v>75</v>
      </c>
      <c r="K34" t="s">
        <v>76</v>
      </c>
      <c r="L34"/>
      <c r="M34"/>
      <c r="N34" s="3" t="s">
        <v>96</v>
      </c>
      <c r="O34" t="s">
        <v>97</v>
      </c>
      <c r="P34"/>
      <c r="Q34"/>
      <c r="R34" s="3" t="s">
        <v>85</v>
      </c>
      <c r="S34" t="s">
        <v>86</v>
      </c>
      <c r="T34"/>
      <c r="U34"/>
    </row>
    <row r="35" spans="3:21">
      <c r="C35" s="3" t="s">
        <v>79</v>
      </c>
      <c r="D35" t="s">
        <v>80</v>
      </c>
      <c r="E35"/>
      <c r="F35"/>
      <c r="G35" s="3" t="s">
        <v>81</v>
      </c>
      <c r="H35" t="s">
        <v>82</v>
      </c>
      <c r="I35"/>
      <c r="J35" s="3" t="s">
        <v>83</v>
      </c>
      <c r="K35" t="s">
        <v>84</v>
      </c>
      <c r="L35"/>
      <c r="M35"/>
      <c r="N35" s="3" t="s">
        <v>92</v>
      </c>
      <c r="O35" t="s">
        <v>93</v>
      </c>
      <c r="P35"/>
      <c r="Q35"/>
      <c r="R35" s="3" t="s">
        <v>94</v>
      </c>
      <c r="S35" t="s">
        <v>95</v>
      </c>
      <c r="T35"/>
      <c r="U35"/>
    </row>
    <row r="36" spans="3:21">
      <c r="C36" s="3" t="s">
        <v>87</v>
      </c>
      <c r="D36" t="s">
        <v>3</v>
      </c>
      <c r="E36"/>
      <c r="F36"/>
      <c r="G36" s="3" t="s">
        <v>88</v>
      </c>
      <c r="H36" t="s">
        <v>89</v>
      </c>
      <c r="I36"/>
      <c r="J36" s="3" t="s">
        <v>90</v>
      </c>
      <c r="K36" t="s">
        <v>91</v>
      </c>
      <c r="L36"/>
      <c r="M36"/>
      <c r="N36" s="3" t="s">
        <v>59</v>
      </c>
      <c r="O36" t="s">
        <v>60</v>
      </c>
      <c r="P36"/>
      <c r="Q36"/>
      <c r="T36"/>
      <c r="U36"/>
    </row>
  </sheetData>
  <mergeCells count="1">
    <mergeCell ref="A1:Y1"/>
  </mergeCells>
  <phoneticPr fontId="0" type="noConversion"/>
  <printOptions horizontalCentered="1" verticalCentered="1"/>
  <pageMargins left="0.25" right="0.25" top="0.75" bottom="0.75" header="0.5" footer="0.5"/>
  <pageSetup scale="7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Y24"/>
  <sheetViews>
    <sheetView workbookViewId="0">
      <selection activeCell="L20" sqref="L20:N20"/>
    </sheetView>
  </sheetViews>
  <sheetFormatPr defaultRowHeight="13.2"/>
  <cols>
    <col min="1" max="1" width="15.6640625" style="7" customWidth="1"/>
    <col min="2" max="4" width="6.5546875" customWidth="1"/>
    <col min="5" max="5" width="8.6640625" style="1" customWidth="1"/>
    <col min="6" max="19" width="6.5546875" style="1" customWidth="1"/>
  </cols>
  <sheetData>
    <row r="1" spans="1:25" ht="44.4">
      <c r="A1" s="285" t="s">
        <v>198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4"/>
      <c r="U1" s="4"/>
      <c r="V1" s="4"/>
      <c r="W1" s="4"/>
      <c r="X1" s="4"/>
      <c r="Y1" s="4"/>
    </row>
    <row r="2" spans="1:25">
      <c r="A2" s="2"/>
      <c r="B2" s="1"/>
      <c r="C2" s="1"/>
      <c r="D2" s="1"/>
      <c r="T2" s="1"/>
      <c r="U2" s="1"/>
      <c r="V2" s="1"/>
      <c r="W2" s="1"/>
      <c r="X2" s="1"/>
      <c r="Y2" s="1"/>
    </row>
    <row r="3" spans="1:25" s="9" customFormat="1" ht="17.25" customHeight="1">
      <c r="A3" s="9" t="s">
        <v>0</v>
      </c>
      <c r="B3" s="9" t="s">
        <v>100</v>
      </c>
      <c r="C3" s="9" t="s">
        <v>101</v>
      </c>
      <c r="D3" s="9" t="s">
        <v>2</v>
      </c>
      <c r="E3" s="9" t="s">
        <v>47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17</v>
      </c>
      <c r="K3" s="9" t="s">
        <v>102</v>
      </c>
      <c r="L3" s="9" t="s">
        <v>16</v>
      </c>
      <c r="M3" s="9" t="s">
        <v>10</v>
      </c>
      <c r="N3" s="9" t="s">
        <v>103</v>
      </c>
      <c r="O3" s="9" t="s">
        <v>104</v>
      </c>
      <c r="P3" s="9" t="s">
        <v>105</v>
      </c>
      <c r="Q3" s="9" t="s">
        <v>106</v>
      </c>
    </row>
    <row r="4" spans="1:25" s="26" customFormat="1" ht="17.25" customHeight="1">
      <c r="A4" s="24" t="s">
        <v>21</v>
      </c>
      <c r="B4" s="11">
        <v>6</v>
      </c>
      <c r="C4" s="11">
        <v>1</v>
      </c>
      <c r="D4" s="25">
        <v>48</v>
      </c>
      <c r="E4" s="11">
        <v>47</v>
      </c>
      <c r="F4" s="11">
        <v>37</v>
      </c>
      <c r="G4" s="11">
        <v>3</v>
      </c>
      <c r="H4" s="11">
        <v>3</v>
      </c>
      <c r="I4" s="11">
        <v>4</v>
      </c>
      <c r="J4" s="11">
        <v>22</v>
      </c>
      <c r="K4" s="11">
        <v>20</v>
      </c>
      <c r="L4" s="11">
        <v>33</v>
      </c>
      <c r="M4" s="11">
        <v>12</v>
      </c>
      <c r="N4" s="11">
        <v>3</v>
      </c>
      <c r="O4" s="11">
        <v>0</v>
      </c>
      <c r="P4" s="11">
        <v>0</v>
      </c>
      <c r="Q4" s="25">
        <v>3.75</v>
      </c>
      <c r="R4" s="12"/>
    </row>
    <row r="5" spans="1:25" s="23" customFormat="1" ht="17.25" customHeight="1">
      <c r="A5" s="21" t="s">
        <v>38</v>
      </c>
      <c r="B5" s="14">
        <v>5</v>
      </c>
      <c r="C5" s="14">
        <v>0</v>
      </c>
      <c r="D5" s="22">
        <v>40.666666999999997</v>
      </c>
      <c r="E5" s="14">
        <v>29</v>
      </c>
      <c r="F5" s="14">
        <v>22</v>
      </c>
      <c r="G5" s="14">
        <v>5</v>
      </c>
      <c r="H5" s="14">
        <v>1</v>
      </c>
      <c r="I5" s="14">
        <v>1</v>
      </c>
      <c r="J5" s="14">
        <v>13</v>
      </c>
      <c r="K5" s="14">
        <v>9</v>
      </c>
      <c r="L5" s="14">
        <v>45</v>
      </c>
      <c r="M5" s="14">
        <v>14</v>
      </c>
      <c r="N5" s="14">
        <v>8</v>
      </c>
      <c r="O5" s="14">
        <v>0</v>
      </c>
      <c r="P5" s="14">
        <v>3</v>
      </c>
      <c r="Q5" s="22">
        <v>1.991803</v>
      </c>
      <c r="R5" s="15"/>
    </row>
    <row r="6" spans="1:25" s="23" customFormat="1" ht="17.25" customHeight="1">
      <c r="A6" s="21" t="s">
        <v>27</v>
      </c>
      <c r="B6" s="14">
        <v>5</v>
      </c>
      <c r="C6" s="14">
        <v>2</v>
      </c>
      <c r="D6" s="22">
        <v>47</v>
      </c>
      <c r="E6" s="14">
        <v>41</v>
      </c>
      <c r="F6" s="14">
        <v>30</v>
      </c>
      <c r="G6" s="14">
        <v>10</v>
      </c>
      <c r="H6" s="14">
        <v>0</v>
      </c>
      <c r="I6" s="14">
        <v>1</v>
      </c>
      <c r="J6" s="14">
        <v>22</v>
      </c>
      <c r="K6" s="14">
        <v>16</v>
      </c>
      <c r="L6" s="14">
        <v>54</v>
      </c>
      <c r="M6" s="14">
        <v>19</v>
      </c>
      <c r="N6" s="14">
        <v>5</v>
      </c>
      <c r="O6" s="14">
        <v>0</v>
      </c>
      <c r="P6" s="14">
        <v>5</v>
      </c>
      <c r="Q6" s="22">
        <v>3.0638299999999998</v>
      </c>
      <c r="R6" s="15"/>
    </row>
    <row r="7" spans="1:25" s="23" customFormat="1" ht="17.25" customHeight="1">
      <c r="A7" s="21" t="s">
        <v>29</v>
      </c>
      <c r="B7" s="14">
        <v>5</v>
      </c>
      <c r="C7" s="14">
        <v>2</v>
      </c>
      <c r="D7" s="22">
        <v>54</v>
      </c>
      <c r="E7" s="14">
        <v>48</v>
      </c>
      <c r="F7" s="14">
        <v>37</v>
      </c>
      <c r="G7" s="14">
        <v>7</v>
      </c>
      <c r="H7" s="14">
        <v>2</v>
      </c>
      <c r="I7" s="14">
        <v>2</v>
      </c>
      <c r="J7" s="14">
        <v>26</v>
      </c>
      <c r="K7" s="14">
        <v>23</v>
      </c>
      <c r="L7" s="14">
        <v>67</v>
      </c>
      <c r="M7" s="14">
        <v>21</v>
      </c>
      <c r="N7" s="14">
        <v>2</v>
      </c>
      <c r="O7" s="14">
        <v>1</v>
      </c>
      <c r="P7" s="14">
        <v>8</v>
      </c>
      <c r="Q7" s="22">
        <v>3.8333330000000001</v>
      </c>
      <c r="R7" s="15"/>
    </row>
    <row r="8" spans="1:25" s="23" customFormat="1" ht="17.25" customHeight="1">
      <c r="A8" s="21" t="s">
        <v>34</v>
      </c>
      <c r="B8" s="14">
        <v>4</v>
      </c>
      <c r="C8" s="14">
        <v>2</v>
      </c>
      <c r="D8" s="22">
        <v>43.333333000000003</v>
      </c>
      <c r="E8" s="14">
        <v>37</v>
      </c>
      <c r="F8" s="14">
        <v>30</v>
      </c>
      <c r="G8" s="14">
        <v>5</v>
      </c>
      <c r="H8" s="14">
        <v>1</v>
      </c>
      <c r="I8" s="14">
        <v>1</v>
      </c>
      <c r="J8" s="14">
        <v>26</v>
      </c>
      <c r="K8" s="14">
        <v>19</v>
      </c>
      <c r="L8" s="14">
        <v>54</v>
      </c>
      <c r="M8" s="14">
        <v>21</v>
      </c>
      <c r="N8" s="14">
        <v>2</v>
      </c>
      <c r="O8" s="14">
        <v>0</v>
      </c>
      <c r="P8" s="14">
        <v>7</v>
      </c>
      <c r="Q8" s="22">
        <v>3.9461539999999999</v>
      </c>
      <c r="R8" s="15"/>
    </row>
    <row r="9" spans="1:25" s="23" customFormat="1" ht="17.25" customHeight="1">
      <c r="A9" s="21" t="s">
        <v>22</v>
      </c>
      <c r="B9" s="14">
        <v>3</v>
      </c>
      <c r="C9" s="14">
        <v>2</v>
      </c>
      <c r="D9" s="22">
        <v>30</v>
      </c>
      <c r="E9" s="14">
        <v>27</v>
      </c>
      <c r="F9" s="14">
        <v>23</v>
      </c>
      <c r="G9" s="14">
        <v>4</v>
      </c>
      <c r="H9" s="14">
        <v>0</v>
      </c>
      <c r="I9" s="14">
        <v>0</v>
      </c>
      <c r="J9" s="14">
        <v>9</v>
      </c>
      <c r="K9" s="14">
        <v>8</v>
      </c>
      <c r="L9" s="14">
        <v>38</v>
      </c>
      <c r="M9" s="14">
        <v>11</v>
      </c>
      <c r="N9" s="14">
        <v>0</v>
      </c>
      <c r="O9" s="14">
        <v>0</v>
      </c>
      <c r="P9" s="14">
        <v>4</v>
      </c>
      <c r="Q9" s="22">
        <v>2.4</v>
      </c>
      <c r="R9" s="15"/>
    </row>
    <row r="10" spans="1:25" s="23" customFormat="1" ht="17.25" customHeight="1">
      <c r="A10" s="21" t="s">
        <v>33</v>
      </c>
      <c r="B10" s="14">
        <v>2</v>
      </c>
      <c r="C10" s="14">
        <v>0</v>
      </c>
      <c r="D10" s="22">
        <v>12.666667</v>
      </c>
      <c r="E10" s="14">
        <v>14</v>
      </c>
      <c r="F10" s="14">
        <v>13</v>
      </c>
      <c r="G10" s="14">
        <v>1</v>
      </c>
      <c r="H10" s="14">
        <v>0</v>
      </c>
      <c r="I10" s="14">
        <v>0</v>
      </c>
      <c r="J10" s="14">
        <v>2</v>
      </c>
      <c r="K10" s="14">
        <v>1</v>
      </c>
      <c r="L10" s="14">
        <v>16</v>
      </c>
      <c r="M10" s="14">
        <v>3</v>
      </c>
      <c r="N10" s="14">
        <v>1</v>
      </c>
      <c r="O10" s="14">
        <v>0</v>
      </c>
      <c r="P10" s="14">
        <v>0</v>
      </c>
      <c r="Q10" s="22">
        <v>0.71052599999999999</v>
      </c>
      <c r="R10" s="15"/>
    </row>
    <row r="11" spans="1:25" s="23" customFormat="1" ht="17.25" customHeight="1">
      <c r="A11" s="21" t="s">
        <v>37</v>
      </c>
      <c r="B11" s="14">
        <v>2</v>
      </c>
      <c r="C11" s="14">
        <v>1</v>
      </c>
      <c r="D11" s="22">
        <v>29.333333</v>
      </c>
      <c r="E11" s="14">
        <v>23</v>
      </c>
      <c r="F11" s="14">
        <v>23</v>
      </c>
      <c r="G11" s="14">
        <v>0</v>
      </c>
      <c r="H11" s="14">
        <v>0</v>
      </c>
      <c r="I11" s="14">
        <v>0</v>
      </c>
      <c r="J11" s="14">
        <v>6</v>
      </c>
      <c r="K11" s="14">
        <v>3</v>
      </c>
      <c r="L11" s="14">
        <v>34</v>
      </c>
      <c r="M11" s="14">
        <v>10</v>
      </c>
      <c r="N11" s="14">
        <v>1</v>
      </c>
      <c r="O11" s="14">
        <v>0</v>
      </c>
      <c r="P11" s="14">
        <v>2</v>
      </c>
      <c r="Q11" s="22">
        <v>0.92045500000000002</v>
      </c>
      <c r="R11" s="15"/>
    </row>
    <row r="12" spans="1:25" s="23" customFormat="1" ht="17.25" customHeight="1">
      <c r="A12" s="21" t="s">
        <v>36</v>
      </c>
      <c r="B12" s="14">
        <v>1</v>
      </c>
      <c r="C12" s="14">
        <v>0</v>
      </c>
      <c r="D12" s="22">
        <v>8</v>
      </c>
      <c r="E12" s="14">
        <v>8</v>
      </c>
      <c r="F12" s="14">
        <v>8</v>
      </c>
      <c r="G12" s="14">
        <v>0</v>
      </c>
      <c r="H12" s="14">
        <v>0</v>
      </c>
      <c r="I12" s="14">
        <v>0</v>
      </c>
      <c r="J12" s="14">
        <v>5</v>
      </c>
      <c r="K12" s="14">
        <v>3</v>
      </c>
      <c r="L12" s="14">
        <v>5</v>
      </c>
      <c r="M12" s="14">
        <v>6</v>
      </c>
      <c r="N12" s="14">
        <v>1</v>
      </c>
      <c r="O12" s="14">
        <v>0</v>
      </c>
      <c r="P12" s="14">
        <v>3</v>
      </c>
      <c r="Q12" s="22">
        <v>3.375</v>
      </c>
      <c r="R12" s="15"/>
    </row>
    <row r="13" spans="1:25" s="23" customFormat="1" ht="17.25" customHeight="1">
      <c r="A13" s="21" t="s">
        <v>43</v>
      </c>
      <c r="B13" s="14">
        <v>1</v>
      </c>
      <c r="C13" s="14">
        <v>1</v>
      </c>
      <c r="D13" s="22">
        <v>7</v>
      </c>
      <c r="E13" s="14">
        <v>9</v>
      </c>
      <c r="F13" s="14">
        <v>7</v>
      </c>
      <c r="G13" s="14">
        <v>2</v>
      </c>
      <c r="H13" s="14">
        <v>0</v>
      </c>
      <c r="I13" s="14">
        <v>0</v>
      </c>
      <c r="J13" s="14">
        <v>6</v>
      </c>
      <c r="K13" s="14">
        <v>4</v>
      </c>
      <c r="L13" s="14">
        <v>4</v>
      </c>
      <c r="M13" s="14">
        <v>2</v>
      </c>
      <c r="N13" s="14">
        <v>0</v>
      </c>
      <c r="O13" s="14">
        <v>0</v>
      </c>
      <c r="P13" s="14">
        <v>0</v>
      </c>
      <c r="Q13" s="22">
        <v>5.1428570000000002</v>
      </c>
      <c r="R13" s="15"/>
    </row>
    <row r="14" spans="1:25" s="23" customFormat="1" ht="17.25" customHeight="1">
      <c r="A14" s="21" t="s">
        <v>41</v>
      </c>
      <c r="B14" s="14">
        <v>0</v>
      </c>
      <c r="C14" s="14">
        <v>0</v>
      </c>
      <c r="D14" s="22">
        <v>1</v>
      </c>
      <c r="E14" s="14">
        <v>1</v>
      </c>
      <c r="F14" s="14">
        <v>1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2</v>
      </c>
      <c r="M14" s="14">
        <v>0</v>
      </c>
      <c r="N14" s="14">
        <v>0</v>
      </c>
      <c r="O14" s="14">
        <v>0</v>
      </c>
      <c r="P14" s="14">
        <v>0</v>
      </c>
      <c r="Q14" s="22">
        <v>0</v>
      </c>
      <c r="R14" s="15"/>
    </row>
    <row r="15" spans="1:25" s="23" customFormat="1" ht="17.25" customHeight="1">
      <c r="A15" s="21" t="s">
        <v>26</v>
      </c>
      <c r="B15" s="14">
        <v>0</v>
      </c>
      <c r="C15" s="14">
        <v>0</v>
      </c>
      <c r="D15" s="22">
        <v>3.6666669999999999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6</v>
      </c>
      <c r="M15" s="14">
        <v>1</v>
      </c>
      <c r="N15" s="14">
        <v>0</v>
      </c>
      <c r="O15" s="14">
        <v>0</v>
      </c>
      <c r="P15" s="14">
        <v>0</v>
      </c>
      <c r="Q15" s="22">
        <v>0</v>
      </c>
      <c r="R15" s="15"/>
    </row>
    <row r="16" spans="1:25" s="23" customFormat="1" ht="17.25" customHeight="1">
      <c r="A16" s="21" t="s">
        <v>19</v>
      </c>
      <c r="B16" s="14">
        <v>0</v>
      </c>
      <c r="C16" s="14">
        <v>0</v>
      </c>
      <c r="D16" s="22">
        <v>13.333333</v>
      </c>
      <c r="E16" s="14">
        <v>7</v>
      </c>
      <c r="F16" s="14">
        <v>7</v>
      </c>
      <c r="G16" s="14">
        <v>0</v>
      </c>
      <c r="H16" s="14">
        <v>0</v>
      </c>
      <c r="I16" s="14">
        <v>0</v>
      </c>
      <c r="J16" s="14">
        <v>4</v>
      </c>
      <c r="K16" s="14">
        <v>3</v>
      </c>
      <c r="L16" s="14">
        <v>10</v>
      </c>
      <c r="M16" s="14">
        <v>9</v>
      </c>
      <c r="N16" s="14">
        <v>2</v>
      </c>
      <c r="O16" s="14">
        <v>0</v>
      </c>
      <c r="P16" s="14">
        <v>3</v>
      </c>
      <c r="Q16" s="22">
        <v>2.0249999999999999</v>
      </c>
      <c r="R16" s="15"/>
    </row>
    <row r="17" spans="1:18" s="31" customFormat="1" ht="17.25" customHeight="1">
      <c r="A17" s="27" t="s">
        <v>24</v>
      </c>
      <c r="B17" s="28">
        <v>0</v>
      </c>
      <c r="C17" s="28">
        <v>1</v>
      </c>
      <c r="D17" s="29">
        <v>3.6666669999999999</v>
      </c>
      <c r="E17" s="28">
        <v>3</v>
      </c>
      <c r="F17" s="28">
        <v>2</v>
      </c>
      <c r="G17" s="28">
        <v>1</v>
      </c>
      <c r="H17" s="28">
        <v>0</v>
      </c>
      <c r="I17" s="28">
        <v>0</v>
      </c>
      <c r="J17" s="28">
        <v>3</v>
      </c>
      <c r="K17" s="28">
        <v>2</v>
      </c>
      <c r="L17" s="28">
        <v>4</v>
      </c>
      <c r="M17" s="28">
        <v>2</v>
      </c>
      <c r="N17" s="28">
        <v>2</v>
      </c>
      <c r="O17" s="28">
        <v>0</v>
      </c>
      <c r="P17" s="28">
        <v>2</v>
      </c>
      <c r="Q17" s="29">
        <v>4.9090910000000001</v>
      </c>
      <c r="R17" s="30"/>
    </row>
    <row r="18" spans="1:18" s="32" customFormat="1" ht="17.25" customHeight="1">
      <c r="A18" s="32" t="s">
        <v>45</v>
      </c>
      <c r="B18" s="19">
        <f>SUM(B4:B17)</f>
        <v>34</v>
      </c>
      <c r="C18" s="19">
        <f>SUM(C4:C17)</f>
        <v>12</v>
      </c>
      <c r="D18" s="33">
        <v>341.66666700000002</v>
      </c>
      <c r="E18" s="19">
        <f t="shared" ref="E18:P18" si="0">SUM(E4:E17)</f>
        <v>294</v>
      </c>
      <c r="F18" s="19">
        <f t="shared" si="0"/>
        <v>240</v>
      </c>
      <c r="G18" s="19">
        <f t="shared" si="0"/>
        <v>38</v>
      </c>
      <c r="H18" s="19">
        <f t="shared" si="0"/>
        <v>7</v>
      </c>
      <c r="I18" s="19">
        <f t="shared" si="0"/>
        <v>9</v>
      </c>
      <c r="J18" s="19">
        <f t="shared" si="0"/>
        <v>144</v>
      </c>
      <c r="K18" s="19">
        <f t="shared" si="0"/>
        <v>111</v>
      </c>
      <c r="L18" s="19">
        <f t="shared" si="0"/>
        <v>372</v>
      </c>
      <c r="M18" s="19">
        <f t="shared" si="0"/>
        <v>131</v>
      </c>
      <c r="N18" s="19">
        <f t="shared" si="0"/>
        <v>27</v>
      </c>
      <c r="O18" s="19">
        <f t="shared" si="0"/>
        <v>1</v>
      </c>
      <c r="P18" s="19">
        <f t="shared" si="0"/>
        <v>37</v>
      </c>
      <c r="Q18" s="33">
        <v>2.9239030000000001</v>
      </c>
      <c r="R18" s="20"/>
    </row>
    <row r="20" spans="1:18">
      <c r="C20" s="3" t="s">
        <v>107</v>
      </c>
      <c r="D20" t="s">
        <v>108</v>
      </c>
      <c r="F20" s="3" t="s">
        <v>53</v>
      </c>
      <c r="G20" t="s">
        <v>54</v>
      </c>
      <c r="H20"/>
      <c r="I20" s="3" t="s">
        <v>88</v>
      </c>
      <c r="J20" t="s">
        <v>109</v>
      </c>
      <c r="K20"/>
      <c r="L20" s="3" t="s">
        <v>122</v>
      </c>
      <c r="M20" t="s">
        <v>123</v>
      </c>
      <c r="N20"/>
    </row>
    <row r="21" spans="1:18">
      <c r="C21" s="3" t="s">
        <v>112</v>
      </c>
      <c r="D21" t="s">
        <v>113</v>
      </c>
      <c r="F21" s="3" t="s">
        <v>63</v>
      </c>
      <c r="G21" t="s">
        <v>64</v>
      </c>
      <c r="H21"/>
      <c r="I21" s="3" t="s">
        <v>114</v>
      </c>
      <c r="J21" t="s">
        <v>115</v>
      </c>
      <c r="K21"/>
      <c r="L21" s="3" t="s">
        <v>110</v>
      </c>
      <c r="M21" t="s">
        <v>111</v>
      </c>
      <c r="N21"/>
      <c r="O21"/>
    </row>
    <row r="22" spans="1:18">
      <c r="C22" s="3" t="s">
        <v>61</v>
      </c>
      <c r="D22" t="s">
        <v>120</v>
      </c>
      <c r="F22" s="3" t="s">
        <v>73</v>
      </c>
      <c r="G22" t="s">
        <v>74</v>
      </c>
      <c r="H22"/>
      <c r="I22" s="3" t="s">
        <v>90</v>
      </c>
      <c r="J22" t="s">
        <v>91</v>
      </c>
      <c r="K22"/>
      <c r="L22" s="3" t="s">
        <v>116</v>
      </c>
      <c r="M22" t="s">
        <v>117</v>
      </c>
      <c r="N22"/>
      <c r="O22"/>
    </row>
    <row r="23" spans="1:18">
      <c r="C23" s="3" t="s">
        <v>87</v>
      </c>
      <c r="D23" t="s">
        <v>3</v>
      </c>
      <c r="F23" s="3" t="s">
        <v>81</v>
      </c>
      <c r="G23" t="s">
        <v>82</v>
      </c>
      <c r="H23"/>
      <c r="I23" s="3" t="s">
        <v>57</v>
      </c>
      <c r="J23" t="s">
        <v>121</v>
      </c>
      <c r="K23"/>
      <c r="L23" s="3" t="s">
        <v>118</v>
      </c>
      <c r="M23" t="s">
        <v>119</v>
      </c>
      <c r="N23"/>
      <c r="O23"/>
    </row>
    <row r="24" spans="1:18">
      <c r="F24"/>
      <c r="G24"/>
      <c r="H24"/>
      <c r="L24"/>
      <c r="M24"/>
      <c r="N24"/>
      <c r="O24"/>
    </row>
  </sheetData>
  <mergeCells count="1">
    <mergeCell ref="A1:S1"/>
  </mergeCells>
  <phoneticPr fontId="0" type="noConversion"/>
  <printOptions horizontalCentered="1" verticalCentered="1"/>
  <pageMargins left="0.5" right="0.5" top="0.5" bottom="0.5" header="0.5" footer="0.5"/>
  <pageSetup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78AD2-45B5-4872-9CD2-170CC3867F22}">
  <dimension ref="A1:Y111"/>
  <sheetViews>
    <sheetView workbookViewId="0">
      <selection activeCell="F29" sqref="F29"/>
    </sheetView>
  </sheetViews>
  <sheetFormatPr defaultRowHeight="13.2"/>
  <cols>
    <col min="3" max="3" width="14.33203125" bestFit="1" customWidth="1"/>
  </cols>
  <sheetData>
    <row r="1" spans="1:25">
      <c r="A1" s="308" t="s">
        <v>1025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</row>
    <row r="2" spans="1:25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</row>
    <row r="3" spans="1:25">
      <c r="A3" s="309"/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</row>
    <row r="4" spans="1:25" s="221" customFormat="1" ht="14.4">
      <c r="A4" s="310" t="s">
        <v>736</v>
      </c>
      <c r="B4" s="310" t="s">
        <v>647</v>
      </c>
      <c r="C4" s="310" t="s">
        <v>646</v>
      </c>
      <c r="D4" s="310" t="s">
        <v>1</v>
      </c>
      <c r="E4" s="310" t="s">
        <v>18</v>
      </c>
      <c r="F4" s="310" t="s">
        <v>400</v>
      </c>
      <c r="G4" s="310" t="s">
        <v>402</v>
      </c>
      <c r="H4" s="310" t="s">
        <v>571</v>
      </c>
      <c r="I4" s="310" t="s">
        <v>574</v>
      </c>
      <c r="J4" s="310" t="s">
        <v>573</v>
      </c>
      <c r="K4" s="310" t="s">
        <v>47</v>
      </c>
      <c r="L4" s="310" t="s">
        <v>5</v>
      </c>
      <c r="M4" s="310" t="s">
        <v>6</v>
      </c>
      <c r="N4" s="310" t="s">
        <v>7</v>
      </c>
      <c r="O4" s="310" t="s">
        <v>8</v>
      </c>
      <c r="P4" s="310" t="s">
        <v>48</v>
      </c>
      <c r="Q4" s="310" t="s">
        <v>17</v>
      </c>
      <c r="R4" s="310" t="s">
        <v>10</v>
      </c>
      <c r="S4" s="310" t="s">
        <v>16</v>
      </c>
      <c r="T4" s="310" t="s">
        <v>955</v>
      </c>
      <c r="U4" s="310" t="s">
        <v>11</v>
      </c>
      <c r="V4" s="310" t="s">
        <v>12</v>
      </c>
      <c r="W4" s="310" t="s">
        <v>570</v>
      </c>
      <c r="X4" s="310" t="s">
        <v>14</v>
      </c>
      <c r="Y4" s="310" t="s">
        <v>567</v>
      </c>
    </row>
    <row r="5" spans="1:25">
      <c r="A5" s="202">
        <v>1</v>
      </c>
      <c r="B5" s="202" t="s">
        <v>680</v>
      </c>
      <c r="C5" s="202" t="s">
        <v>1026</v>
      </c>
      <c r="D5" s="202">
        <v>24</v>
      </c>
      <c r="E5" s="202">
        <v>90</v>
      </c>
      <c r="F5" s="202">
        <v>80</v>
      </c>
      <c r="G5" s="281">
        <v>0.15</v>
      </c>
      <c r="H5" s="281">
        <v>0.23595505617977527</v>
      </c>
      <c r="I5" s="281">
        <v>0.41095505617977524</v>
      </c>
      <c r="J5" s="281">
        <v>0.17499999999999999</v>
      </c>
      <c r="K5" s="202">
        <v>12</v>
      </c>
      <c r="L5" s="202">
        <v>11</v>
      </c>
      <c r="M5" s="202">
        <v>0</v>
      </c>
      <c r="N5" s="202">
        <v>1</v>
      </c>
      <c r="O5" s="202">
        <v>0</v>
      </c>
      <c r="P5" s="202">
        <v>5</v>
      </c>
      <c r="Q5" s="202">
        <v>7</v>
      </c>
      <c r="R5" s="202">
        <v>5</v>
      </c>
      <c r="S5" s="202">
        <v>22</v>
      </c>
      <c r="T5" s="202">
        <v>12</v>
      </c>
      <c r="U5" s="202">
        <v>4</v>
      </c>
      <c r="V5" s="202">
        <v>0</v>
      </c>
      <c r="W5" s="202">
        <v>0</v>
      </c>
      <c r="X5" s="202">
        <v>1</v>
      </c>
      <c r="Y5" s="202">
        <v>0</v>
      </c>
    </row>
    <row r="6" spans="1:25">
      <c r="A6" s="202">
        <v>2</v>
      </c>
      <c r="B6" s="202" t="s">
        <v>657</v>
      </c>
      <c r="C6" s="202" t="s">
        <v>656</v>
      </c>
      <c r="D6" s="202">
        <v>7</v>
      </c>
      <c r="E6" s="202">
        <v>21</v>
      </c>
      <c r="F6" s="202">
        <v>19</v>
      </c>
      <c r="G6" s="281">
        <v>0.26315789473684209</v>
      </c>
      <c r="H6" s="281">
        <v>0.33333333333333331</v>
      </c>
      <c r="I6" s="281">
        <v>0.64912280701754388</v>
      </c>
      <c r="J6" s="281">
        <v>0.31578947368421051</v>
      </c>
      <c r="K6" s="202">
        <v>5</v>
      </c>
      <c r="L6" s="202">
        <v>4</v>
      </c>
      <c r="M6" s="202">
        <v>1</v>
      </c>
      <c r="N6" s="202">
        <v>0</v>
      </c>
      <c r="O6" s="202">
        <v>0</v>
      </c>
      <c r="P6" s="202">
        <v>4</v>
      </c>
      <c r="Q6" s="202">
        <v>2</v>
      </c>
      <c r="R6" s="202">
        <v>1</v>
      </c>
      <c r="S6" s="202">
        <v>2</v>
      </c>
      <c r="T6" s="202">
        <v>0</v>
      </c>
      <c r="U6" s="202">
        <v>1</v>
      </c>
      <c r="V6" s="202">
        <v>0</v>
      </c>
      <c r="W6" s="202">
        <v>0</v>
      </c>
      <c r="X6" s="202">
        <v>0</v>
      </c>
      <c r="Y6" s="202">
        <v>0</v>
      </c>
    </row>
    <row r="7" spans="1:25">
      <c r="A7" s="202">
        <v>3</v>
      </c>
      <c r="B7" s="202" t="s">
        <v>958</v>
      </c>
      <c r="C7" s="202" t="s">
        <v>957</v>
      </c>
      <c r="D7" s="202">
        <v>1</v>
      </c>
      <c r="E7" s="202">
        <v>2</v>
      </c>
      <c r="F7" s="202">
        <v>2</v>
      </c>
      <c r="G7" s="281">
        <v>0</v>
      </c>
      <c r="H7" s="281">
        <v>0</v>
      </c>
      <c r="I7" s="281">
        <v>0</v>
      </c>
      <c r="J7" s="281">
        <v>0</v>
      </c>
      <c r="K7" s="202">
        <v>0</v>
      </c>
      <c r="L7" s="202">
        <v>0</v>
      </c>
      <c r="M7" s="202">
        <v>0</v>
      </c>
      <c r="N7" s="202">
        <v>0</v>
      </c>
      <c r="O7" s="202">
        <v>0</v>
      </c>
      <c r="P7" s="202">
        <v>0</v>
      </c>
      <c r="Q7" s="202">
        <v>0</v>
      </c>
      <c r="R7" s="202">
        <v>0</v>
      </c>
      <c r="S7" s="202">
        <v>1</v>
      </c>
      <c r="T7" s="202">
        <v>1</v>
      </c>
      <c r="U7" s="202">
        <v>0</v>
      </c>
      <c r="V7" s="202">
        <v>0</v>
      </c>
      <c r="W7" s="202">
        <v>0</v>
      </c>
      <c r="X7" s="202">
        <v>0</v>
      </c>
      <c r="Y7" s="202">
        <v>0</v>
      </c>
    </row>
    <row r="8" spans="1:25">
      <c r="A8" s="202">
        <v>4</v>
      </c>
      <c r="B8" s="202" t="s">
        <v>1027</v>
      </c>
      <c r="C8" s="202" t="s">
        <v>1028</v>
      </c>
      <c r="D8" s="202">
        <v>14</v>
      </c>
      <c r="E8" s="202">
        <v>39</v>
      </c>
      <c r="F8" s="202">
        <v>35</v>
      </c>
      <c r="G8" s="281">
        <v>0.17142857142857143</v>
      </c>
      <c r="H8" s="281">
        <v>0.25641025641025639</v>
      </c>
      <c r="I8" s="281">
        <v>0.42783882783882782</v>
      </c>
      <c r="J8" s="281">
        <v>0.17142857142857143</v>
      </c>
      <c r="K8" s="202">
        <v>6</v>
      </c>
      <c r="L8" s="202">
        <v>6</v>
      </c>
      <c r="M8" s="202">
        <v>0</v>
      </c>
      <c r="N8" s="202">
        <v>0</v>
      </c>
      <c r="O8" s="202">
        <v>0</v>
      </c>
      <c r="P8" s="202">
        <v>4</v>
      </c>
      <c r="Q8" s="202">
        <v>6</v>
      </c>
      <c r="R8" s="202">
        <v>2</v>
      </c>
      <c r="S8" s="202">
        <v>9</v>
      </c>
      <c r="T8" s="202">
        <v>1</v>
      </c>
      <c r="U8" s="202">
        <v>2</v>
      </c>
      <c r="V8" s="202">
        <v>0</v>
      </c>
      <c r="W8" s="202">
        <v>0</v>
      </c>
      <c r="X8" s="202">
        <v>1</v>
      </c>
      <c r="Y8" s="202">
        <v>0</v>
      </c>
    </row>
    <row r="9" spans="1:25">
      <c r="A9" s="202">
        <v>6</v>
      </c>
      <c r="B9" s="202" t="s">
        <v>960</v>
      </c>
      <c r="C9" s="202" t="s">
        <v>959</v>
      </c>
      <c r="D9" s="202">
        <v>1</v>
      </c>
      <c r="E9" s="202">
        <v>1</v>
      </c>
      <c r="F9" s="202">
        <v>1</v>
      </c>
      <c r="G9" s="281">
        <v>0</v>
      </c>
      <c r="H9" s="281">
        <v>0</v>
      </c>
      <c r="I9" s="281">
        <v>0</v>
      </c>
      <c r="J9" s="281">
        <v>0</v>
      </c>
      <c r="K9" s="202">
        <v>0</v>
      </c>
      <c r="L9" s="202">
        <v>0</v>
      </c>
      <c r="M9" s="202">
        <v>0</v>
      </c>
      <c r="N9" s="202">
        <v>0</v>
      </c>
      <c r="O9" s="202">
        <v>0</v>
      </c>
      <c r="P9" s="202">
        <v>0</v>
      </c>
      <c r="Q9" s="202">
        <v>1</v>
      </c>
      <c r="R9" s="202">
        <v>0</v>
      </c>
      <c r="S9" s="202">
        <v>0</v>
      </c>
      <c r="T9" s="202">
        <v>0</v>
      </c>
      <c r="U9" s="202">
        <v>0</v>
      </c>
      <c r="V9" s="202">
        <v>0</v>
      </c>
      <c r="W9" s="202">
        <v>0</v>
      </c>
      <c r="X9" s="202">
        <v>0</v>
      </c>
      <c r="Y9" s="202">
        <v>0</v>
      </c>
    </row>
    <row r="10" spans="1:25">
      <c r="A10" s="202">
        <v>7</v>
      </c>
      <c r="B10" s="202" t="s">
        <v>1029</v>
      </c>
      <c r="C10" s="202" t="s">
        <v>853</v>
      </c>
      <c r="D10" s="202">
        <v>2</v>
      </c>
      <c r="E10" s="202">
        <v>6</v>
      </c>
      <c r="F10" s="202">
        <v>5</v>
      </c>
      <c r="G10" s="281">
        <v>0.2</v>
      </c>
      <c r="H10" s="281">
        <v>0.33333333333333331</v>
      </c>
      <c r="I10" s="281">
        <v>0.53333333333333333</v>
      </c>
      <c r="J10" s="281">
        <v>0.2</v>
      </c>
      <c r="K10" s="202">
        <v>1</v>
      </c>
      <c r="L10" s="202">
        <v>1</v>
      </c>
      <c r="M10" s="202">
        <v>0</v>
      </c>
      <c r="N10" s="202">
        <v>0</v>
      </c>
      <c r="O10" s="202">
        <v>0</v>
      </c>
      <c r="P10" s="202">
        <v>1</v>
      </c>
      <c r="Q10" s="202">
        <v>0</v>
      </c>
      <c r="R10" s="202">
        <v>0</v>
      </c>
      <c r="S10" s="202">
        <v>3</v>
      </c>
      <c r="T10" s="202">
        <v>0</v>
      </c>
      <c r="U10" s="202">
        <v>1</v>
      </c>
      <c r="V10" s="202">
        <v>0</v>
      </c>
      <c r="W10" s="202">
        <v>0</v>
      </c>
      <c r="X10" s="202">
        <v>0</v>
      </c>
      <c r="Y10" s="202">
        <v>0</v>
      </c>
    </row>
    <row r="11" spans="1:25">
      <c r="A11" s="202">
        <v>9</v>
      </c>
      <c r="B11" s="202" t="s">
        <v>669</v>
      </c>
      <c r="C11" s="202" t="s">
        <v>784</v>
      </c>
      <c r="D11" s="202">
        <v>9</v>
      </c>
      <c r="E11" s="202">
        <v>37</v>
      </c>
      <c r="F11" s="202">
        <v>32</v>
      </c>
      <c r="G11" s="281">
        <v>0.375</v>
      </c>
      <c r="H11" s="281">
        <v>0.45945945945945948</v>
      </c>
      <c r="I11" s="281">
        <v>0.86570945945945943</v>
      </c>
      <c r="J11" s="281">
        <v>0.40625</v>
      </c>
      <c r="K11" s="202">
        <v>12</v>
      </c>
      <c r="L11" s="202">
        <v>11</v>
      </c>
      <c r="M11" s="202">
        <v>1</v>
      </c>
      <c r="N11" s="202">
        <v>0</v>
      </c>
      <c r="O11" s="202">
        <v>0</v>
      </c>
      <c r="P11" s="202">
        <v>4</v>
      </c>
      <c r="Q11" s="202">
        <v>6</v>
      </c>
      <c r="R11" s="202">
        <v>5</v>
      </c>
      <c r="S11" s="202">
        <v>5</v>
      </c>
      <c r="T11" s="202">
        <v>0</v>
      </c>
      <c r="U11" s="202">
        <v>0</v>
      </c>
      <c r="V11" s="202">
        <v>0</v>
      </c>
      <c r="W11" s="202">
        <v>0</v>
      </c>
      <c r="X11" s="202">
        <v>1</v>
      </c>
      <c r="Y11" s="202">
        <v>1</v>
      </c>
    </row>
    <row r="12" spans="1:25">
      <c r="A12" s="202">
        <v>10</v>
      </c>
      <c r="B12" s="202" t="s">
        <v>973</v>
      </c>
      <c r="C12" s="202" t="s">
        <v>1030</v>
      </c>
      <c r="D12" s="202">
        <v>17</v>
      </c>
      <c r="E12" s="202">
        <v>62</v>
      </c>
      <c r="F12" s="202">
        <v>54</v>
      </c>
      <c r="G12" s="281">
        <v>0.25925925925925924</v>
      </c>
      <c r="H12" s="281">
        <v>0.33870967741935482</v>
      </c>
      <c r="I12" s="281">
        <v>0.72759856630824371</v>
      </c>
      <c r="J12" s="281">
        <v>0.3888888888888889</v>
      </c>
      <c r="K12" s="202">
        <v>14</v>
      </c>
      <c r="L12" s="202">
        <v>10</v>
      </c>
      <c r="M12" s="202">
        <v>2</v>
      </c>
      <c r="N12" s="202">
        <v>1</v>
      </c>
      <c r="O12" s="202">
        <v>1</v>
      </c>
      <c r="P12" s="202">
        <v>5</v>
      </c>
      <c r="Q12" s="202">
        <v>7</v>
      </c>
      <c r="R12" s="202">
        <v>7</v>
      </c>
      <c r="S12" s="202">
        <v>11</v>
      </c>
      <c r="T12" s="202">
        <v>5</v>
      </c>
      <c r="U12" s="202">
        <v>0</v>
      </c>
      <c r="V12" s="202">
        <v>0</v>
      </c>
      <c r="W12" s="202">
        <v>1</v>
      </c>
      <c r="X12" s="202">
        <v>1</v>
      </c>
      <c r="Y12" s="202">
        <v>0</v>
      </c>
    </row>
    <row r="13" spans="1:25">
      <c r="A13" s="202">
        <v>12</v>
      </c>
      <c r="B13" s="202" t="s">
        <v>740</v>
      </c>
      <c r="C13" s="202" t="s">
        <v>1031</v>
      </c>
      <c r="D13" s="202">
        <v>25</v>
      </c>
      <c r="E13" s="202">
        <v>85</v>
      </c>
      <c r="F13" s="202">
        <v>75</v>
      </c>
      <c r="G13" s="281">
        <v>0.16</v>
      </c>
      <c r="H13" s="281">
        <v>0.25882352941176473</v>
      </c>
      <c r="I13" s="281">
        <v>0.44549019607843143</v>
      </c>
      <c r="J13" s="281">
        <v>0.18666666666666668</v>
      </c>
      <c r="K13" s="202">
        <v>12</v>
      </c>
      <c r="L13" s="202">
        <v>10</v>
      </c>
      <c r="M13" s="202">
        <v>2</v>
      </c>
      <c r="N13" s="202">
        <v>0</v>
      </c>
      <c r="O13" s="202">
        <v>0</v>
      </c>
      <c r="P13" s="202">
        <v>6</v>
      </c>
      <c r="Q13" s="202">
        <v>10</v>
      </c>
      <c r="R13" s="202">
        <v>10</v>
      </c>
      <c r="S13" s="202">
        <v>12</v>
      </c>
      <c r="T13" s="202">
        <v>7</v>
      </c>
      <c r="U13" s="202">
        <v>0</v>
      </c>
      <c r="V13" s="202">
        <v>0</v>
      </c>
      <c r="W13" s="202">
        <v>0</v>
      </c>
      <c r="X13" s="202">
        <v>1</v>
      </c>
      <c r="Y13" s="202">
        <v>0</v>
      </c>
    </row>
    <row r="14" spans="1:25">
      <c r="A14" s="202">
        <v>13</v>
      </c>
      <c r="B14" s="202" t="s">
        <v>1032</v>
      </c>
      <c r="C14" s="202" t="s">
        <v>1033</v>
      </c>
      <c r="D14" s="202">
        <v>11</v>
      </c>
      <c r="E14" s="202">
        <v>20</v>
      </c>
      <c r="F14" s="202">
        <v>19</v>
      </c>
      <c r="G14" s="281">
        <v>0.26315789473684209</v>
      </c>
      <c r="H14" s="281">
        <v>0.3</v>
      </c>
      <c r="I14" s="281">
        <v>0.61578947368421044</v>
      </c>
      <c r="J14" s="281">
        <v>0.31578947368421051</v>
      </c>
      <c r="K14" s="202">
        <v>5</v>
      </c>
      <c r="L14" s="202">
        <v>4</v>
      </c>
      <c r="M14" s="202">
        <v>1</v>
      </c>
      <c r="N14" s="202">
        <v>0</v>
      </c>
      <c r="O14" s="202">
        <v>0</v>
      </c>
      <c r="P14" s="202">
        <v>3</v>
      </c>
      <c r="Q14" s="202">
        <v>2</v>
      </c>
      <c r="R14" s="202">
        <v>0</v>
      </c>
      <c r="S14" s="202">
        <v>6</v>
      </c>
      <c r="T14" s="202">
        <v>1</v>
      </c>
      <c r="U14" s="202">
        <v>1</v>
      </c>
      <c r="V14" s="202">
        <v>0</v>
      </c>
      <c r="W14" s="202">
        <v>0</v>
      </c>
      <c r="X14" s="202">
        <v>0</v>
      </c>
      <c r="Y14" s="202">
        <v>0</v>
      </c>
    </row>
    <row r="15" spans="1:25">
      <c r="A15" s="202">
        <v>14</v>
      </c>
      <c r="B15" s="202" t="s">
        <v>669</v>
      </c>
      <c r="C15" s="202" t="s">
        <v>676</v>
      </c>
      <c r="D15" s="202">
        <v>17</v>
      </c>
      <c r="E15" s="202">
        <v>48</v>
      </c>
      <c r="F15" s="202">
        <v>40</v>
      </c>
      <c r="G15" s="281">
        <v>0.2</v>
      </c>
      <c r="H15" s="281">
        <v>0.33333333333333331</v>
      </c>
      <c r="I15" s="281">
        <v>0.58333333333333326</v>
      </c>
      <c r="J15" s="281">
        <v>0.25</v>
      </c>
      <c r="K15" s="202">
        <v>8</v>
      </c>
      <c r="L15" s="202">
        <v>6</v>
      </c>
      <c r="M15" s="202">
        <v>2</v>
      </c>
      <c r="N15" s="202">
        <v>0</v>
      </c>
      <c r="O15" s="202">
        <v>0</v>
      </c>
      <c r="P15" s="202">
        <v>2</v>
      </c>
      <c r="Q15" s="202">
        <v>7</v>
      </c>
      <c r="R15" s="202">
        <v>7</v>
      </c>
      <c r="S15" s="202">
        <v>10</v>
      </c>
      <c r="T15" s="202">
        <v>3</v>
      </c>
      <c r="U15" s="202">
        <v>1</v>
      </c>
      <c r="V15" s="202">
        <v>0</v>
      </c>
      <c r="W15" s="202">
        <v>0</v>
      </c>
      <c r="X15" s="202">
        <v>2</v>
      </c>
      <c r="Y15" s="202">
        <v>0</v>
      </c>
    </row>
    <row r="16" spans="1:25">
      <c r="A16" s="202">
        <v>15</v>
      </c>
      <c r="B16" s="202" t="s">
        <v>671</v>
      </c>
      <c r="C16" s="202" t="s">
        <v>963</v>
      </c>
      <c r="D16" s="202">
        <v>3</v>
      </c>
      <c r="E16" s="202">
        <v>11</v>
      </c>
      <c r="F16" s="202">
        <v>11</v>
      </c>
      <c r="G16" s="281">
        <v>0.54545454545454541</v>
      </c>
      <c r="H16" s="281">
        <v>0.54545454545454541</v>
      </c>
      <c r="I16" s="281">
        <v>1.2727272727272727</v>
      </c>
      <c r="J16" s="281">
        <v>0.72727272727272729</v>
      </c>
      <c r="K16" s="202">
        <v>6</v>
      </c>
      <c r="L16" s="202">
        <v>4</v>
      </c>
      <c r="M16" s="202">
        <v>2</v>
      </c>
      <c r="N16" s="202">
        <v>0</v>
      </c>
      <c r="O16" s="202">
        <v>0</v>
      </c>
      <c r="P16" s="202">
        <v>0</v>
      </c>
      <c r="Q16" s="202">
        <v>4</v>
      </c>
      <c r="R16" s="202">
        <v>0</v>
      </c>
      <c r="S16" s="202">
        <v>0</v>
      </c>
      <c r="T16" s="202">
        <v>0</v>
      </c>
      <c r="U16" s="202">
        <v>0</v>
      </c>
      <c r="V16" s="202">
        <v>0</v>
      </c>
      <c r="W16" s="202">
        <v>0</v>
      </c>
      <c r="X16" s="202">
        <v>0</v>
      </c>
      <c r="Y16" s="202">
        <v>0</v>
      </c>
    </row>
    <row r="17" spans="1:25">
      <c r="A17" s="202">
        <v>16</v>
      </c>
      <c r="B17" s="202" t="s">
        <v>1034</v>
      </c>
      <c r="C17" s="202" t="s">
        <v>964</v>
      </c>
      <c r="D17" s="202">
        <v>23</v>
      </c>
      <c r="E17" s="202">
        <v>75</v>
      </c>
      <c r="F17" s="202">
        <v>55</v>
      </c>
      <c r="G17" s="281">
        <v>0.18181818181818182</v>
      </c>
      <c r="H17" s="281">
        <v>0.4</v>
      </c>
      <c r="I17" s="281">
        <v>0.58181818181818179</v>
      </c>
      <c r="J17" s="281">
        <v>0.18181818181818182</v>
      </c>
      <c r="K17" s="202">
        <v>10</v>
      </c>
      <c r="L17" s="202">
        <v>10</v>
      </c>
      <c r="M17" s="202">
        <v>0</v>
      </c>
      <c r="N17" s="202">
        <v>0</v>
      </c>
      <c r="O17" s="202">
        <v>0</v>
      </c>
      <c r="P17" s="202">
        <v>5</v>
      </c>
      <c r="Q17" s="202">
        <v>6</v>
      </c>
      <c r="R17" s="202">
        <v>17</v>
      </c>
      <c r="S17" s="202">
        <v>17</v>
      </c>
      <c r="T17" s="202">
        <v>6</v>
      </c>
      <c r="U17" s="202">
        <v>3</v>
      </c>
      <c r="V17" s="202">
        <v>0</v>
      </c>
      <c r="W17" s="202">
        <v>0</v>
      </c>
      <c r="X17" s="202">
        <v>7</v>
      </c>
      <c r="Y17" s="202">
        <v>2</v>
      </c>
    </row>
    <row r="18" spans="1:25">
      <c r="A18" s="202">
        <v>17</v>
      </c>
      <c r="B18" s="202" t="s">
        <v>1035</v>
      </c>
      <c r="C18" s="202" t="s">
        <v>1036</v>
      </c>
      <c r="D18" s="202">
        <v>5</v>
      </c>
      <c r="E18" s="202">
        <v>18</v>
      </c>
      <c r="F18" s="202">
        <v>15</v>
      </c>
      <c r="G18" s="281">
        <v>0.26666666666666666</v>
      </c>
      <c r="H18" s="281">
        <v>0.3888888888888889</v>
      </c>
      <c r="I18" s="281">
        <v>0.65555555555555556</v>
      </c>
      <c r="J18" s="281">
        <v>0.26666666666666666</v>
      </c>
      <c r="K18" s="202">
        <v>4</v>
      </c>
      <c r="L18" s="202">
        <v>4</v>
      </c>
      <c r="M18" s="202">
        <v>0</v>
      </c>
      <c r="N18" s="202">
        <v>0</v>
      </c>
      <c r="O18" s="202">
        <v>0</v>
      </c>
      <c r="P18" s="202">
        <v>3</v>
      </c>
      <c r="Q18" s="202">
        <v>2</v>
      </c>
      <c r="R18" s="202">
        <v>3</v>
      </c>
      <c r="S18" s="202">
        <v>7</v>
      </c>
      <c r="T18" s="202">
        <v>3</v>
      </c>
      <c r="U18" s="202">
        <v>0</v>
      </c>
      <c r="V18" s="202">
        <v>0</v>
      </c>
      <c r="W18" s="202">
        <v>0</v>
      </c>
      <c r="X18" s="202">
        <v>1</v>
      </c>
      <c r="Y18" s="202">
        <v>0</v>
      </c>
    </row>
    <row r="19" spans="1:25">
      <c r="A19" s="202">
        <v>18</v>
      </c>
      <c r="B19" s="202" t="s">
        <v>685</v>
      </c>
      <c r="C19" s="202" t="s">
        <v>740</v>
      </c>
      <c r="D19" s="202">
        <v>4</v>
      </c>
      <c r="E19" s="202">
        <v>13</v>
      </c>
      <c r="F19" s="202">
        <v>12</v>
      </c>
      <c r="G19" s="281">
        <v>0.33333333333333331</v>
      </c>
      <c r="H19" s="281">
        <v>0.38461538461538464</v>
      </c>
      <c r="I19" s="281">
        <v>0.80128205128205132</v>
      </c>
      <c r="J19" s="281">
        <v>0.41666666666666669</v>
      </c>
      <c r="K19" s="202">
        <v>4</v>
      </c>
      <c r="L19" s="202">
        <v>3</v>
      </c>
      <c r="M19" s="202">
        <v>1</v>
      </c>
      <c r="N19" s="202">
        <v>0</v>
      </c>
      <c r="O19" s="202">
        <v>0</v>
      </c>
      <c r="P19" s="202">
        <v>1</v>
      </c>
      <c r="Q19" s="202">
        <v>1</v>
      </c>
      <c r="R19" s="202">
        <v>1</v>
      </c>
      <c r="S19" s="202">
        <v>2</v>
      </c>
      <c r="T19" s="202">
        <v>1</v>
      </c>
      <c r="U19" s="202">
        <v>0</v>
      </c>
      <c r="V19" s="202">
        <v>0</v>
      </c>
      <c r="W19" s="202">
        <v>0</v>
      </c>
      <c r="X19" s="202">
        <v>0</v>
      </c>
      <c r="Y19" s="202">
        <v>0</v>
      </c>
    </row>
    <row r="20" spans="1:25">
      <c r="A20" s="202">
        <v>20</v>
      </c>
      <c r="B20" s="202" t="s">
        <v>1037</v>
      </c>
      <c r="C20" s="202" t="s">
        <v>1038</v>
      </c>
      <c r="D20" s="202">
        <v>13</v>
      </c>
      <c r="E20" s="202">
        <v>44</v>
      </c>
      <c r="F20" s="202">
        <v>39</v>
      </c>
      <c r="G20" s="281">
        <v>0.28205128205128205</v>
      </c>
      <c r="H20" s="281">
        <v>0.36363636363636365</v>
      </c>
      <c r="I20" s="281">
        <v>0.72261072261072257</v>
      </c>
      <c r="J20" s="281">
        <v>0.35897435897435898</v>
      </c>
      <c r="K20" s="202">
        <v>11</v>
      </c>
      <c r="L20" s="202">
        <v>8</v>
      </c>
      <c r="M20" s="202">
        <v>3</v>
      </c>
      <c r="N20" s="202">
        <v>0</v>
      </c>
      <c r="O20" s="202">
        <v>0</v>
      </c>
      <c r="P20" s="202">
        <v>8</v>
      </c>
      <c r="Q20" s="202">
        <v>3</v>
      </c>
      <c r="R20" s="202">
        <v>5</v>
      </c>
      <c r="S20" s="202">
        <v>7</v>
      </c>
      <c r="T20" s="202">
        <v>3</v>
      </c>
      <c r="U20" s="202">
        <v>0</v>
      </c>
      <c r="V20" s="202">
        <v>0</v>
      </c>
      <c r="W20" s="202">
        <v>0</v>
      </c>
      <c r="X20" s="202">
        <v>1</v>
      </c>
      <c r="Y20" s="202">
        <v>0</v>
      </c>
    </row>
    <row r="21" spans="1:25">
      <c r="A21" s="202">
        <v>21</v>
      </c>
      <c r="B21" s="202" t="s">
        <v>685</v>
      </c>
      <c r="C21" s="202" t="s">
        <v>684</v>
      </c>
      <c r="D21" s="202">
        <v>12</v>
      </c>
      <c r="E21" s="202">
        <v>49</v>
      </c>
      <c r="F21" s="202">
        <v>40</v>
      </c>
      <c r="G21" s="281">
        <v>0.3</v>
      </c>
      <c r="H21" s="281">
        <v>0.42857142857142855</v>
      </c>
      <c r="I21" s="281">
        <v>0.77857142857142847</v>
      </c>
      <c r="J21" s="281">
        <v>0.35</v>
      </c>
      <c r="K21" s="202">
        <v>12</v>
      </c>
      <c r="L21" s="202">
        <v>10</v>
      </c>
      <c r="M21" s="202">
        <v>2</v>
      </c>
      <c r="N21" s="202">
        <v>0</v>
      </c>
      <c r="O21" s="202">
        <v>0</v>
      </c>
      <c r="P21" s="202">
        <v>7</v>
      </c>
      <c r="Q21" s="202">
        <v>10</v>
      </c>
      <c r="R21" s="202">
        <v>8</v>
      </c>
      <c r="S21" s="202">
        <v>6</v>
      </c>
      <c r="T21" s="202">
        <v>1</v>
      </c>
      <c r="U21" s="202">
        <v>1</v>
      </c>
      <c r="V21" s="202">
        <v>0</v>
      </c>
      <c r="W21" s="202">
        <v>0</v>
      </c>
      <c r="X21" s="202">
        <v>6</v>
      </c>
      <c r="Y21" s="202">
        <v>1</v>
      </c>
    </row>
    <row r="22" spans="1:25">
      <c r="A22" s="202">
        <v>22</v>
      </c>
      <c r="B22" s="202" t="s">
        <v>967</v>
      </c>
      <c r="C22" s="202" t="s">
        <v>966</v>
      </c>
      <c r="D22" s="202">
        <v>15</v>
      </c>
      <c r="E22" s="202">
        <v>56</v>
      </c>
      <c r="F22" s="202">
        <v>47</v>
      </c>
      <c r="G22" s="281">
        <v>0.19148936170212766</v>
      </c>
      <c r="H22" s="281">
        <v>0.32142857142857145</v>
      </c>
      <c r="I22" s="281">
        <v>0.53419452887537999</v>
      </c>
      <c r="J22" s="281">
        <v>0.21276595744680851</v>
      </c>
      <c r="K22" s="202">
        <v>9</v>
      </c>
      <c r="L22" s="202">
        <v>8</v>
      </c>
      <c r="M22" s="202">
        <v>1</v>
      </c>
      <c r="N22" s="202">
        <v>0</v>
      </c>
      <c r="O22" s="202">
        <v>0</v>
      </c>
      <c r="P22" s="202">
        <v>7</v>
      </c>
      <c r="Q22" s="202">
        <v>2</v>
      </c>
      <c r="R22" s="202">
        <v>6</v>
      </c>
      <c r="S22" s="202">
        <v>15</v>
      </c>
      <c r="T22" s="202">
        <v>3</v>
      </c>
      <c r="U22" s="202">
        <v>3</v>
      </c>
      <c r="V22" s="202">
        <v>0</v>
      </c>
      <c r="W22" s="202">
        <v>0</v>
      </c>
      <c r="X22" s="202">
        <v>0</v>
      </c>
      <c r="Y22" s="202">
        <v>0</v>
      </c>
    </row>
    <row r="23" spans="1:25">
      <c r="A23" s="202">
        <v>23</v>
      </c>
      <c r="B23" s="202" t="s">
        <v>675</v>
      </c>
      <c r="C23" s="202" t="s">
        <v>1039</v>
      </c>
      <c r="D23" s="202">
        <v>5</v>
      </c>
      <c r="E23" s="202">
        <v>11</v>
      </c>
      <c r="F23" s="202">
        <v>9</v>
      </c>
      <c r="G23" s="281">
        <v>0.22222222222222221</v>
      </c>
      <c r="H23" s="281">
        <v>0.36363636363636365</v>
      </c>
      <c r="I23" s="281">
        <v>0.58585858585858586</v>
      </c>
      <c r="J23" s="281">
        <v>0.22222222222222221</v>
      </c>
      <c r="K23" s="202">
        <v>2</v>
      </c>
      <c r="L23" s="202">
        <v>2</v>
      </c>
      <c r="M23" s="202">
        <v>0</v>
      </c>
      <c r="N23" s="202">
        <v>0</v>
      </c>
      <c r="O23" s="202">
        <v>0</v>
      </c>
      <c r="P23" s="202">
        <v>0</v>
      </c>
      <c r="Q23" s="202">
        <v>2</v>
      </c>
      <c r="R23" s="202">
        <v>1</v>
      </c>
      <c r="S23" s="202">
        <v>7</v>
      </c>
      <c r="T23" s="202">
        <v>3</v>
      </c>
      <c r="U23" s="202">
        <v>1</v>
      </c>
      <c r="V23" s="202">
        <v>0</v>
      </c>
      <c r="W23" s="202">
        <v>0</v>
      </c>
      <c r="X23" s="202">
        <v>0</v>
      </c>
      <c r="Y23" s="202">
        <v>0</v>
      </c>
    </row>
    <row r="24" spans="1:25">
      <c r="A24" s="202">
        <v>25</v>
      </c>
      <c r="B24" s="202" t="s">
        <v>975</v>
      </c>
      <c r="C24" s="202" t="s">
        <v>1040</v>
      </c>
      <c r="D24" s="202">
        <v>17</v>
      </c>
      <c r="E24" s="202">
        <v>56</v>
      </c>
      <c r="F24" s="202">
        <v>49</v>
      </c>
      <c r="G24" s="281">
        <v>0.32653061224489793</v>
      </c>
      <c r="H24" s="281">
        <v>0.375</v>
      </c>
      <c r="I24" s="281">
        <v>0.70153061224489788</v>
      </c>
      <c r="J24" s="281">
        <v>0.32653061224489793</v>
      </c>
      <c r="K24" s="202">
        <v>16</v>
      </c>
      <c r="L24" s="202">
        <v>16</v>
      </c>
      <c r="M24" s="202">
        <v>0</v>
      </c>
      <c r="N24" s="202">
        <v>0</v>
      </c>
      <c r="O24" s="202">
        <v>0</v>
      </c>
      <c r="P24" s="202">
        <v>9</v>
      </c>
      <c r="Q24" s="202">
        <v>5</v>
      </c>
      <c r="R24" s="202">
        <v>3</v>
      </c>
      <c r="S24" s="202">
        <v>14</v>
      </c>
      <c r="T24" s="202">
        <v>5</v>
      </c>
      <c r="U24" s="202">
        <v>2</v>
      </c>
      <c r="V24" s="202">
        <v>0</v>
      </c>
      <c r="W24" s="202">
        <v>2</v>
      </c>
      <c r="X24" s="202">
        <v>1</v>
      </c>
      <c r="Y24" s="202">
        <v>0</v>
      </c>
    </row>
    <row r="25" spans="1:25">
      <c r="A25" s="202">
        <v>28</v>
      </c>
      <c r="B25" s="202" t="s">
        <v>1041</v>
      </c>
      <c r="C25" s="202" t="s">
        <v>1042</v>
      </c>
      <c r="D25" s="202">
        <v>1</v>
      </c>
      <c r="E25" s="202">
        <v>3</v>
      </c>
      <c r="F25" s="202">
        <v>3</v>
      </c>
      <c r="G25" s="281">
        <v>0.66666666666666663</v>
      </c>
      <c r="H25" s="281">
        <v>0.66666666666666663</v>
      </c>
      <c r="I25" s="281">
        <v>1.3333333333333333</v>
      </c>
      <c r="J25" s="281">
        <v>0.66666666666666663</v>
      </c>
      <c r="K25" s="202">
        <v>2</v>
      </c>
      <c r="L25" s="202">
        <v>2</v>
      </c>
      <c r="M25" s="202">
        <v>0</v>
      </c>
      <c r="N25" s="202">
        <v>0</v>
      </c>
      <c r="O25" s="202">
        <v>0</v>
      </c>
      <c r="P25" s="202">
        <v>0</v>
      </c>
      <c r="Q25" s="202">
        <v>1</v>
      </c>
      <c r="R25" s="202">
        <v>0</v>
      </c>
      <c r="S25" s="202">
        <v>0</v>
      </c>
      <c r="T25" s="202">
        <v>0</v>
      </c>
      <c r="U25" s="202">
        <v>0</v>
      </c>
      <c r="V25" s="202">
        <v>0</v>
      </c>
      <c r="W25" s="202">
        <v>0</v>
      </c>
      <c r="X25" s="202">
        <v>1</v>
      </c>
      <c r="Y25" s="202">
        <v>0</v>
      </c>
    </row>
    <row r="26" spans="1:25">
      <c r="A26" s="202">
        <v>29</v>
      </c>
      <c r="B26" s="202" t="s">
        <v>1043</v>
      </c>
      <c r="C26" s="202" t="s">
        <v>1038</v>
      </c>
      <c r="D26" s="202">
        <v>18</v>
      </c>
      <c r="E26" s="202">
        <v>70</v>
      </c>
      <c r="F26" s="202">
        <v>56</v>
      </c>
      <c r="G26" s="281">
        <v>0.21428571428571427</v>
      </c>
      <c r="H26" s="281">
        <v>0.35714285714285715</v>
      </c>
      <c r="I26" s="281">
        <v>0.5892857142857143</v>
      </c>
      <c r="J26" s="281">
        <v>0.23214285714285715</v>
      </c>
      <c r="K26" s="202">
        <v>12</v>
      </c>
      <c r="L26" s="202">
        <v>11</v>
      </c>
      <c r="M26" s="202">
        <v>1</v>
      </c>
      <c r="N26" s="202">
        <v>0</v>
      </c>
      <c r="O26" s="202">
        <v>0</v>
      </c>
      <c r="P26" s="202">
        <v>4</v>
      </c>
      <c r="Q26" s="202">
        <v>6</v>
      </c>
      <c r="R26" s="202">
        <v>7</v>
      </c>
      <c r="S26" s="202">
        <v>14</v>
      </c>
      <c r="T26" s="202">
        <v>5</v>
      </c>
      <c r="U26" s="202">
        <v>6</v>
      </c>
      <c r="V26" s="202">
        <v>0</v>
      </c>
      <c r="W26" s="202">
        <v>1</v>
      </c>
      <c r="X26" s="202">
        <v>1</v>
      </c>
      <c r="Y26" s="202">
        <v>0</v>
      </c>
    </row>
    <row r="27" spans="1:25">
      <c r="A27" s="202">
        <v>32</v>
      </c>
      <c r="B27" s="202" t="s">
        <v>840</v>
      </c>
      <c r="C27" s="202" t="s">
        <v>839</v>
      </c>
      <c r="D27" s="202">
        <v>4</v>
      </c>
      <c r="E27" s="202">
        <v>10</v>
      </c>
      <c r="F27" s="202">
        <v>7</v>
      </c>
      <c r="G27" s="281">
        <v>0.2857142857142857</v>
      </c>
      <c r="H27" s="281">
        <v>0.4</v>
      </c>
      <c r="I27" s="281">
        <v>0.68571428571428572</v>
      </c>
      <c r="J27" s="281">
        <v>0.2857142857142857</v>
      </c>
      <c r="K27" s="202">
        <v>2</v>
      </c>
      <c r="L27" s="202">
        <v>2</v>
      </c>
      <c r="M27" s="202">
        <v>0</v>
      </c>
      <c r="N27" s="202">
        <v>0</v>
      </c>
      <c r="O27" s="202">
        <v>0</v>
      </c>
      <c r="P27" s="202">
        <v>2</v>
      </c>
      <c r="Q27" s="202">
        <v>2</v>
      </c>
      <c r="R27" s="202">
        <v>2</v>
      </c>
      <c r="S27" s="202">
        <v>2</v>
      </c>
      <c r="T27" s="202">
        <v>0</v>
      </c>
      <c r="U27" s="202">
        <v>0</v>
      </c>
      <c r="V27" s="202">
        <v>0</v>
      </c>
      <c r="W27" s="202">
        <v>1</v>
      </c>
      <c r="X27" s="202">
        <v>1</v>
      </c>
      <c r="Y27" s="202">
        <v>0</v>
      </c>
    </row>
    <row r="28" spans="1:25">
      <c r="A28" s="202">
        <v>33</v>
      </c>
      <c r="B28" s="202" t="s">
        <v>1044</v>
      </c>
      <c r="C28" s="202" t="s">
        <v>706</v>
      </c>
      <c r="D28" s="202">
        <v>15</v>
      </c>
      <c r="E28" s="202">
        <v>49</v>
      </c>
      <c r="F28" s="202">
        <v>38</v>
      </c>
      <c r="G28" s="281">
        <v>0.18421052631578946</v>
      </c>
      <c r="H28" s="281">
        <v>0.34693877551020408</v>
      </c>
      <c r="I28" s="281">
        <v>0.53114930182599351</v>
      </c>
      <c r="J28" s="281">
        <v>0.18421052631578946</v>
      </c>
      <c r="K28" s="202">
        <v>7</v>
      </c>
      <c r="L28" s="202">
        <v>7</v>
      </c>
      <c r="M28" s="202">
        <v>0</v>
      </c>
      <c r="N28" s="202">
        <v>0</v>
      </c>
      <c r="O28" s="202">
        <v>0</v>
      </c>
      <c r="P28" s="202">
        <v>3</v>
      </c>
      <c r="Q28" s="202">
        <v>7</v>
      </c>
      <c r="R28" s="202">
        <v>10</v>
      </c>
      <c r="S28" s="202">
        <v>19</v>
      </c>
      <c r="T28" s="202">
        <v>5</v>
      </c>
      <c r="U28" s="202">
        <v>0</v>
      </c>
      <c r="V28" s="202">
        <v>0</v>
      </c>
      <c r="W28" s="202">
        <v>1</v>
      </c>
      <c r="X28" s="202">
        <v>1</v>
      </c>
      <c r="Y28" s="202">
        <v>0</v>
      </c>
    </row>
    <row r="29" spans="1:25">
      <c r="A29" s="202">
        <v>34</v>
      </c>
      <c r="B29" s="202" t="s">
        <v>697</v>
      </c>
      <c r="C29" s="202" t="s">
        <v>1045</v>
      </c>
      <c r="D29" s="202">
        <v>5</v>
      </c>
      <c r="E29" s="202">
        <v>9</v>
      </c>
      <c r="F29" s="202">
        <v>7</v>
      </c>
      <c r="G29" s="281">
        <v>0.14285714285714285</v>
      </c>
      <c r="H29" s="281">
        <v>0.33333333333333331</v>
      </c>
      <c r="I29" s="281">
        <v>0.47619047619047616</v>
      </c>
      <c r="J29" s="281">
        <v>0.14285714285714285</v>
      </c>
      <c r="K29" s="202">
        <v>1</v>
      </c>
      <c r="L29" s="202">
        <v>1</v>
      </c>
      <c r="M29" s="202">
        <v>0</v>
      </c>
      <c r="N29" s="202">
        <v>0</v>
      </c>
      <c r="O29" s="202">
        <v>0</v>
      </c>
      <c r="P29" s="202">
        <v>0</v>
      </c>
      <c r="Q29" s="202">
        <v>2</v>
      </c>
      <c r="R29" s="202">
        <v>1</v>
      </c>
      <c r="S29" s="202">
        <v>2</v>
      </c>
      <c r="T29" s="202">
        <v>1</v>
      </c>
      <c r="U29" s="202">
        <v>1</v>
      </c>
      <c r="V29" s="202">
        <v>0</v>
      </c>
      <c r="W29" s="202">
        <v>0</v>
      </c>
      <c r="X29" s="202">
        <v>0</v>
      </c>
      <c r="Y29" s="202">
        <v>0</v>
      </c>
    </row>
    <row r="30" spans="1:25">
      <c r="A30" s="202">
        <v>36</v>
      </c>
      <c r="B30" s="202" t="s">
        <v>1046</v>
      </c>
      <c r="C30" s="202" t="s">
        <v>1047</v>
      </c>
      <c r="D30" s="202">
        <v>29</v>
      </c>
      <c r="E30" s="202">
        <v>102</v>
      </c>
      <c r="F30" s="202">
        <v>88</v>
      </c>
      <c r="G30" s="281">
        <v>0.13636363636363635</v>
      </c>
      <c r="H30" s="281">
        <v>0.23529411764705882</v>
      </c>
      <c r="I30" s="281">
        <v>0.39438502673796794</v>
      </c>
      <c r="J30" s="281">
        <v>0.15909090909090909</v>
      </c>
      <c r="K30" s="202">
        <v>12</v>
      </c>
      <c r="L30" s="202">
        <v>10</v>
      </c>
      <c r="M30" s="202">
        <v>2</v>
      </c>
      <c r="N30" s="202">
        <v>0</v>
      </c>
      <c r="O30" s="202">
        <v>0</v>
      </c>
      <c r="P30" s="202">
        <v>3</v>
      </c>
      <c r="Q30" s="202">
        <v>12</v>
      </c>
      <c r="R30" s="202">
        <v>9</v>
      </c>
      <c r="S30" s="202">
        <v>21</v>
      </c>
      <c r="T30" s="202">
        <v>4</v>
      </c>
      <c r="U30" s="202">
        <v>3</v>
      </c>
      <c r="V30" s="202">
        <v>1</v>
      </c>
      <c r="W30" s="202">
        <v>1</v>
      </c>
      <c r="X30" s="202">
        <v>1</v>
      </c>
      <c r="Y30" s="202">
        <v>1</v>
      </c>
    </row>
    <row r="31" spans="1:25">
      <c r="A31" s="202">
        <v>38</v>
      </c>
      <c r="B31" s="202" t="s">
        <v>1048</v>
      </c>
      <c r="C31" s="202" t="s">
        <v>1049</v>
      </c>
      <c r="D31" s="202">
        <v>1</v>
      </c>
      <c r="E31" s="202">
        <v>3</v>
      </c>
      <c r="F31" s="202">
        <v>2</v>
      </c>
      <c r="G31" s="281">
        <v>0</v>
      </c>
      <c r="H31" s="281">
        <v>0.33333333333333331</v>
      </c>
      <c r="I31" s="281">
        <v>0.33333333333333331</v>
      </c>
      <c r="J31" s="281">
        <v>0</v>
      </c>
      <c r="K31" s="202">
        <v>0</v>
      </c>
      <c r="L31" s="202">
        <v>0</v>
      </c>
      <c r="M31" s="202">
        <v>0</v>
      </c>
      <c r="N31" s="202">
        <v>0</v>
      </c>
      <c r="O31" s="202">
        <v>0</v>
      </c>
      <c r="P31" s="202">
        <v>0</v>
      </c>
      <c r="Q31" s="202">
        <v>1</v>
      </c>
      <c r="R31" s="202">
        <v>1</v>
      </c>
      <c r="S31" s="202">
        <v>1</v>
      </c>
      <c r="T31" s="202">
        <v>1</v>
      </c>
      <c r="U31" s="202">
        <v>0</v>
      </c>
      <c r="V31" s="202">
        <v>0</v>
      </c>
      <c r="W31" s="202">
        <v>0</v>
      </c>
      <c r="X31" s="202">
        <v>0</v>
      </c>
      <c r="Y31" s="202">
        <v>0</v>
      </c>
    </row>
    <row r="32" spans="1:25">
      <c r="A32" s="202">
        <v>39</v>
      </c>
      <c r="B32" s="202" t="s">
        <v>977</v>
      </c>
      <c r="C32" s="202" t="s">
        <v>968</v>
      </c>
      <c r="D32" s="202">
        <v>2</v>
      </c>
      <c r="E32" s="202">
        <v>5</v>
      </c>
      <c r="F32" s="202">
        <v>4</v>
      </c>
      <c r="G32" s="281">
        <v>0.25</v>
      </c>
      <c r="H32" s="281">
        <v>0.2</v>
      </c>
      <c r="I32" s="281">
        <v>0.45</v>
      </c>
      <c r="J32" s="281">
        <v>0.25</v>
      </c>
      <c r="K32" s="202">
        <v>1</v>
      </c>
      <c r="L32" s="202">
        <v>1</v>
      </c>
      <c r="M32" s="202">
        <v>0</v>
      </c>
      <c r="N32" s="202">
        <v>0</v>
      </c>
      <c r="O32" s="202">
        <v>0</v>
      </c>
      <c r="P32" s="202">
        <v>0</v>
      </c>
      <c r="Q32" s="202">
        <v>0</v>
      </c>
      <c r="R32" s="202">
        <v>0</v>
      </c>
      <c r="S32" s="202">
        <v>2</v>
      </c>
      <c r="T32" s="202">
        <v>0</v>
      </c>
      <c r="U32" s="202">
        <v>0</v>
      </c>
      <c r="V32" s="202">
        <v>0</v>
      </c>
      <c r="W32" s="202">
        <v>1</v>
      </c>
      <c r="X32" s="202">
        <v>0</v>
      </c>
      <c r="Y32" s="202">
        <v>0</v>
      </c>
    </row>
    <row r="33" spans="1:25">
      <c r="A33" s="202">
        <v>41</v>
      </c>
      <c r="B33" s="202" t="s">
        <v>1037</v>
      </c>
      <c r="C33" s="202" t="s">
        <v>1050</v>
      </c>
      <c r="D33" s="202">
        <v>8</v>
      </c>
      <c r="E33" s="202">
        <v>21</v>
      </c>
      <c r="F33" s="202">
        <v>17</v>
      </c>
      <c r="G33" s="281">
        <v>0.52941176470588236</v>
      </c>
      <c r="H33" s="281">
        <v>0.61904761904761907</v>
      </c>
      <c r="I33" s="281">
        <v>1.2072829131652663</v>
      </c>
      <c r="J33" s="281">
        <v>0.58823529411764708</v>
      </c>
      <c r="K33" s="202">
        <v>9</v>
      </c>
      <c r="L33" s="202">
        <v>8</v>
      </c>
      <c r="M33" s="202">
        <v>1</v>
      </c>
      <c r="N33" s="202">
        <v>0</v>
      </c>
      <c r="O33" s="202">
        <v>0</v>
      </c>
      <c r="P33" s="202">
        <v>1</v>
      </c>
      <c r="Q33" s="202">
        <v>2</v>
      </c>
      <c r="R33" s="202">
        <v>4</v>
      </c>
      <c r="S33" s="202">
        <v>2</v>
      </c>
      <c r="T33" s="202">
        <v>1</v>
      </c>
      <c r="U33" s="202">
        <v>0</v>
      </c>
      <c r="V33" s="202">
        <v>0</v>
      </c>
      <c r="W33" s="202">
        <v>0</v>
      </c>
      <c r="X33" s="202">
        <v>0</v>
      </c>
      <c r="Y33" s="202">
        <v>0</v>
      </c>
    </row>
    <row r="34" spans="1:25">
      <c r="A34" s="202">
        <v>44</v>
      </c>
      <c r="B34" s="202" t="s">
        <v>1051</v>
      </c>
      <c r="C34" s="202" t="s">
        <v>1052</v>
      </c>
      <c r="D34" s="202">
        <v>1</v>
      </c>
      <c r="E34" s="202">
        <v>4</v>
      </c>
      <c r="F34" s="202">
        <v>4</v>
      </c>
      <c r="G34" s="281">
        <v>0.5</v>
      </c>
      <c r="H34" s="281">
        <v>0.5</v>
      </c>
      <c r="I34" s="281">
        <v>1</v>
      </c>
      <c r="J34" s="281">
        <v>0.5</v>
      </c>
      <c r="K34" s="202">
        <v>2</v>
      </c>
      <c r="L34" s="202">
        <v>2</v>
      </c>
      <c r="M34" s="202">
        <v>0</v>
      </c>
      <c r="N34" s="202">
        <v>0</v>
      </c>
      <c r="O34" s="202">
        <v>0</v>
      </c>
      <c r="P34" s="202">
        <v>1</v>
      </c>
      <c r="Q34" s="202">
        <v>0</v>
      </c>
      <c r="R34" s="202">
        <v>0</v>
      </c>
      <c r="S34" s="202">
        <v>0</v>
      </c>
      <c r="T34" s="202">
        <v>0</v>
      </c>
      <c r="U34" s="202">
        <v>0</v>
      </c>
      <c r="V34" s="202">
        <v>0</v>
      </c>
      <c r="W34" s="202">
        <v>0</v>
      </c>
      <c r="X34" s="202">
        <v>0</v>
      </c>
      <c r="Y34" s="202">
        <v>0</v>
      </c>
    </row>
    <row r="35" spans="1:25">
      <c r="A35" s="202">
        <v>46</v>
      </c>
      <c r="B35" s="202" t="s">
        <v>718</v>
      </c>
      <c r="C35" s="202" t="s">
        <v>717</v>
      </c>
      <c r="D35" s="202">
        <v>1</v>
      </c>
      <c r="E35" s="202">
        <v>4</v>
      </c>
      <c r="F35" s="202">
        <v>3</v>
      </c>
      <c r="G35" s="281">
        <v>0.66666666666666663</v>
      </c>
      <c r="H35" s="281">
        <v>0.75</v>
      </c>
      <c r="I35" s="281">
        <v>1.4166666666666665</v>
      </c>
      <c r="J35" s="281">
        <v>0.66666666666666663</v>
      </c>
      <c r="K35" s="202">
        <v>2</v>
      </c>
      <c r="L35" s="202">
        <v>2</v>
      </c>
      <c r="M35" s="202">
        <v>0</v>
      </c>
      <c r="N35" s="202">
        <v>0</v>
      </c>
      <c r="O35" s="202">
        <v>0</v>
      </c>
      <c r="P35" s="202">
        <v>2</v>
      </c>
      <c r="Q35" s="202">
        <v>0</v>
      </c>
      <c r="R35" s="202">
        <v>1</v>
      </c>
      <c r="S35" s="202">
        <v>0</v>
      </c>
      <c r="T35" s="202">
        <v>0</v>
      </c>
      <c r="U35" s="202">
        <v>0</v>
      </c>
      <c r="V35" s="202">
        <v>0</v>
      </c>
      <c r="W35" s="202">
        <v>0</v>
      </c>
      <c r="X35" s="202">
        <v>0</v>
      </c>
      <c r="Y35" s="202">
        <v>0</v>
      </c>
    </row>
    <row r="36" spans="1:25">
      <c r="A36" s="202">
        <v>47</v>
      </c>
      <c r="B36" s="202" t="s">
        <v>1053</v>
      </c>
      <c r="C36" s="202" t="s">
        <v>969</v>
      </c>
      <c r="D36" s="202">
        <v>3</v>
      </c>
      <c r="E36" s="202">
        <v>12</v>
      </c>
      <c r="F36" s="202">
        <v>10</v>
      </c>
      <c r="G36" s="281">
        <v>0</v>
      </c>
      <c r="H36" s="281">
        <v>0.16666666666666666</v>
      </c>
      <c r="I36" s="281">
        <v>0.16666666666666666</v>
      </c>
      <c r="J36" s="281">
        <v>0</v>
      </c>
      <c r="K36" s="202">
        <v>0</v>
      </c>
      <c r="L36" s="202">
        <v>0</v>
      </c>
      <c r="M36" s="202">
        <v>0</v>
      </c>
      <c r="N36" s="202">
        <v>0</v>
      </c>
      <c r="O36" s="202">
        <v>0</v>
      </c>
      <c r="P36" s="202">
        <v>1</v>
      </c>
      <c r="Q36" s="202">
        <v>1</v>
      </c>
      <c r="R36" s="202">
        <v>2</v>
      </c>
      <c r="S36" s="202">
        <v>5</v>
      </c>
      <c r="T36" s="202">
        <v>1</v>
      </c>
      <c r="U36" s="202">
        <v>0</v>
      </c>
      <c r="V36" s="202">
        <v>0</v>
      </c>
      <c r="W36" s="202">
        <v>0</v>
      </c>
      <c r="X36" s="202">
        <v>1</v>
      </c>
      <c r="Y36" s="202">
        <v>0</v>
      </c>
    </row>
    <row r="37" spans="1:25">
      <c r="A37" s="202">
        <v>51</v>
      </c>
      <c r="B37" s="202" t="s">
        <v>1054</v>
      </c>
      <c r="C37" s="202" t="s">
        <v>1055</v>
      </c>
      <c r="D37" s="202">
        <v>2</v>
      </c>
      <c r="E37" s="202">
        <v>5</v>
      </c>
      <c r="F37" s="202">
        <v>5</v>
      </c>
      <c r="G37" s="281">
        <v>0.2</v>
      </c>
      <c r="H37" s="281">
        <v>0.2</v>
      </c>
      <c r="I37" s="281">
        <v>0.4</v>
      </c>
      <c r="J37" s="281">
        <v>0.2</v>
      </c>
      <c r="K37" s="202">
        <v>1</v>
      </c>
      <c r="L37" s="202">
        <v>1</v>
      </c>
      <c r="M37" s="202">
        <v>0</v>
      </c>
      <c r="N37" s="202">
        <v>0</v>
      </c>
      <c r="O37" s="202">
        <v>0</v>
      </c>
      <c r="P37" s="202">
        <v>2</v>
      </c>
      <c r="Q37" s="202">
        <v>1</v>
      </c>
      <c r="R37" s="202">
        <v>0</v>
      </c>
      <c r="S37" s="202">
        <v>3</v>
      </c>
      <c r="T37" s="202">
        <v>0</v>
      </c>
      <c r="U37" s="202">
        <v>0</v>
      </c>
      <c r="V37" s="202">
        <v>0</v>
      </c>
      <c r="W37" s="202">
        <v>0</v>
      </c>
      <c r="X37" s="202">
        <v>0</v>
      </c>
      <c r="Y37" s="202">
        <v>0</v>
      </c>
    </row>
    <row r="38" spans="1:25" s="221" customFormat="1" ht="14.4">
      <c r="A38" s="310" t="s">
        <v>426</v>
      </c>
      <c r="B38" s="310"/>
      <c r="C38" s="310"/>
      <c r="D38" s="310">
        <v>32</v>
      </c>
      <c r="E38" s="310">
        <v>1041</v>
      </c>
      <c r="F38" s="310">
        <v>883</v>
      </c>
      <c r="G38" s="311">
        <v>0.22650056625141562</v>
      </c>
      <c r="H38" s="311">
        <v>0.33461538461538459</v>
      </c>
      <c r="I38" s="311">
        <v>0.59395853297325552</v>
      </c>
      <c r="J38" s="311">
        <v>0.25934314835787087</v>
      </c>
      <c r="K38" s="310">
        <v>200</v>
      </c>
      <c r="L38" s="310">
        <v>175</v>
      </c>
      <c r="M38" s="310">
        <v>22</v>
      </c>
      <c r="N38" s="310">
        <v>2</v>
      </c>
      <c r="O38" s="310">
        <v>1</v>
      </c>
      <c r="P38" s="310">
        <v>93</v>
      </c>
      <c r="Q38" s="310">
        <v>118</v>
      </c>
      <c r="R38" s="310">
        <v>118</v>
      </c>
      <c r="S38" s="310">
        <v>227</v>
      </c>
      <c r="T38" s="310">
        <v>73</v>
      </c>
      <c r="U38" s="310">
        <v>30</v>
      </c>
      <c r="V38" s="310">
        <v>1</v>
      </c>
      <c r="W38" s="310">
        <v>8</v>
      </c>
      <c r="X38" s="310">
        <v>29</v>
      </c>
      <c r="Y38" s="310">
        <v>5</v>
      </c>
    </row>
    <row r="41" spans="1:25">
      <c r="A41" s="308" t="s">
        <v>1056</v>
      </c>
      <c r="B41" s="312"/>
      <c r="C41" s="312"/>
      <c r="D41" s="312"/>
      <c r="E41" s="312"/>
      <c r="F41" s="312"/>
      <c r="G41" s="312"/>
      <c r="H41" s="312"/>
      <c r="I41" s="312"/>
      <c r="J41" s="312"/>
      <c r="K41" s="312"/>
      <c r="L41" s="312"/>
      <c r="M41" s="312"/>
      <c r="N41" s="312"/>
      <c r="O41" s="312"/>
      <c r="P41" s="312"/>
      <c r="Q41" s="312"/>
      <c r="R41" s="312"/>
      <c r="S41" s="312"/>
      <c r="T41" s="312"/>
    </row>
    <row r="42" spans="1:25">
      <c r="A42" s="312"/>
      <c r="B42" s="312"/>
      <c r="C42" s="312"/>
      <c r="D42" s="312"/>
      <c r="E42" s="312"/>
      <c r="F42" s="312"/>
      <c r="G42" s="312"/>
      <c r="H42" s="312"/>
      <c r="I42" s="312"/>
      <c r="J42" s="312"/>
      <c r="K42" s="312"/>
      <c r="L42" s="312"/>
      <c r="M42" s="312"/>
      <c r="N42" s="312"/>
      <c r="O42" s="312"/>
      <c r="P42" s="312"/>
      <c r="Q42" s="312"/>
      <c r="R42" s="312"/>
      <c r="S42" s="312"/>
      <c r="T42" s="312"/>
    </row>
    <row r="43" spans="1:25">
      <c r="A43" s="312"/>
      <c r="B43" s="312"/>
      <c r="C43" s="312"/>
      <c r="D43" s="312"/>
      <c r="E43" s="312"/>
      <c r="F43" s="312"/>
      <c r="G43" s="312"/>
      <c r="H43" s="312"/>
      <c r="I43" s="312"/>
      <c r="J43" s="312"/>
      <c r="K43" s="312"/>
      <c r="L43" s="312"/>
      <c r="M43" s="312"/>
      <c r="N43" s="312"/>
      <c r="O43" s="312"/>
      <c r="P43" s="312"/>
      <c r="Q43" s="312"/>
      <c r="R43" s="312"/>
      <c r="S43" s="312"/>
      <c r="T43" s="312"/>
    </row>
    <row r="44" spans="1:25" s="221" customFormat="1" ht="14.4">
      <c r="A44" s="310" t="s">
        <v>736</v>
      </c>
      <c r="B44" s="310" t="s">
        <v>647</v>
      </c>
      <c r="C44" s="310" t="s">
        <v>646</v>
      </c>
      <c r="D44" s="310" t="s">
        <v>2</v>
      </c>
      <c r="E44" s="310" t="s">
        <v>1</v>
      </c>
      <c r="F44" s="310" t="s">
        <v>720</v>
      </c>
      <c r="G44" s="310" t="s">
        <v>100</v>
      </c>
      <c r="H44" s="310" t="s">
        <v>101</v>
      </c>
      <c r="I44" s="310" t="s">
        <v>378</v>
      </c>
      <c r="J44" s="310" t="s">
        <v>47</v>
      </c>
      <c r="K44" s="310" t="s">
        <v>17</v>
      </c>
      <c r="L44" s="310" t="s">
        <v>102</v>
      </c>
      <c r="M44" s="310" t="s">
        <v>10</v>
      </c>
      <c r="N44" s="310" t="s">
        <v>16</v>
      </c>
      <c r="O44" s="310" t="s">
        <v>955</v>
      </c>
      <c r="P44" s="310" t="s">
        <v>11</v>
      </c>
      <c r="Q44" s="310" t="s">
        <v>106</v>
      </c>
      <c r="R44" s="310" t="s">
        <v>721</v>
      </c>
      <c r="S44" s="310" t="s">
        <v>104</v>
      </c>
      <c r="T44" s="310" t="s">
        <v>105</v>
      </c>
    </row>
    <row r="45" spans="1:25">
      <c r="A45" s="202">
        <v>6</v>
      </c>
      <c r="B45" s="202" t="s">
        <v>960</v>
      </c>
      <c r="C45" s="202" t="s">
        <v>959</v>
      </c>
      <c r="D45" s="202">
        <v>21.1</v>
      </c>
      <c r="E45" s="202">
        <v>6</v>
      </c>
      <c r="F45" s="202">
        <v>4</v>
      </c>
      <c r="G45" s="202">
        <v>2</v>
      </c>
      <c r="H45" s="202">
        <v>2</v>
      </c>
      <c r="I45" s="202">
        <v>0</v>
      </c>
      <c r="J45" s="202">
        <v>25</v>
      </c>
      <c r="K45" s="202">
        <v>13</v>
      </c>
      <c r="L45" s="202">
        <v>10</v>
      </c>
      <c r="M45" s="202">
        <v>6</v>
      </c>
      <c r="N45" s="202">
        <v>12</v>
      </c>
      <c r="O45" s="202">
        <v>4</v>
      </c>
      <c r="P45" s="202">
        <v>2</v>
      </c>
      <c r="Q45" s="231">
        <v>4.2654028436018949</v>
      </c>
      <c r="R45" s="231">
        <v>1.4691943127962084</v>
      </c>
      <c r="S45" s="202">
        <v>0</v>
      </c>
      <c r="T45" s="202">
        <v>2</v>
      </c>
    </row>
    <row r="46" spans="1:25">
      <c r="A46" s="202">
        <v>7</v>
      </c>
      <c r="B46" s="202" t="s">
        <v>1029</v>
      </c>
      <c r="C46" s="202" t="s">
        <v>853</v>
      </c>
      <c r="D46" s="202">
        <v>19.2</v>
      </c>
      <c r="E46" s="202">
        <v>5</v>
      </c>
      <c r="F46" s="202">
        <v>4</v>
      </c>
      <c r="G46" s="202">
        <v>1</v>
      </c>
      <c r="H46" s="202">
        <v>2</v>
      </c>
      <c r="I46" s="202">
        <v>0</v>
      </c>
      <c r="J46" s="202">
        <v>31</v>
      </c>
      <c r="K46" s="202">
        <v>19</v>
      </c>
      <c r="L46" s="202">
        <v>17</v>
      </c>
      <c r="M46" s="202">
        <v>13</v>
      </c>
      <c r="N46" s="202">
        <v>15</v>
      </c>
      <c r="O46" s="202">
        <v>6</v>
      </c>
      <c r="P46" s="202">
        <v>0</v>
      </c>
      <c r="Q46" s="231">
        <v>7.9687500000000009</v>
      </c>
      <c r="R46" s="231">
        <v>2.291666666666667</v>
      </c>
      <c r="S46" s="202">
        <v>1</v>
      </c>
      <c r="T46" s="202">
        <v>1</v>
      </c>
    </row>
    <row r="47" spans="1:25">
      <c r="A47" s="202">
        <v>12</v>
      </c>
      <c r="B47" s="202" t="s">
        <v>740</v>
      </c>
      <c r="C47" s="202" t="s">
        <v>1031</v>
      </c>
      <c r="D47" s="202">
        <v>9.1999999999999993</v>
      </c>
      <c r="E47" s="202">
        <v>6</v>
      </c>
      <c r="F47" s="202">
        <v>2</v>
      </c>
      <c r="G47" s="202">
        <v>0</v>
      </c>
      <c r="H47" s="202">
        <v>1</v>
      </c>
      <c r="I47" s="202">
        <v>0</v>
      </c>
      <c r="J47" s="202">
        <v>11</v>
      </c>
      <c r="K47" s="202">
        <v>12</v>
      </c>
      <c r="L47" s="202">
        <v>7</v>
      </c>
      <c r="M47" s="202">
        <v>8</v>
      </c>
      <c r="N47" s="202">
        <v>12</v>
      </c>
      <c r="O47" s="202">
        <v>4</v>
      </c>
      <c r="P47" s="202">
        <v>3</v>
      </c>
      <c r="Q47" s="231">
        <v>6.8478260869565224</v>
      </c>
      <c r="R47" s="231">
        <v>2.0652173913043481</v>
      </c>
      <c r="S47" s="202">
        <v>0</v>
      </c>
      <c r="T47" s="202">
        <v>0</v>
      </c>
    </row>
    <row r="48" spans="1:25">
      <c r="A48" s="202">
        <v>13</v>
      </c>
      <c r="B48" s="202" t="s">
        <v>1032</v>
      </c>
      <c r="C48" s="202" t="s">
        <v>1033</v>
      </c>
      <c r="D48" s="202">
        <v>5.0999999999999996</v>
      </c>
      <c r="E48" s="202">
        <v>6</v>
      </c>
      <c r="F48" s="202">
        <v>0</v>
      </c>
      <c r="G48" s="202">
        <v>0</v>
      </c>
      <c r="H48" s="202">
        <v>0</v>
      </c>
      <c r="I48" s="202">
        <v>0</v>
      </c>
      <c r="J48" s="202">
        <v>5</v>
      </c>
      <c r="K48" s="202">
        <v>11</v>
      </c>
      <c r="L48" s="202">
        <v>8</v>
      </c>
      <c r="M48" s="202">
        <v>10</v>
      </c>
      <c r="N48" s="202">
        <v>3</v>
      </c>
      <c r="O48" s="202">
        <v>2</v>
      </c>
      <c r="P48" s="202">
        <v>3</v>
      </c>
      <c r="Q48" s="231">
        <v>14.117647058823531</v>
      </c>
      <c r="R48" s="231">
        <v>2.9411764705882355</v>
      </c>
      <c r="S48" s="202">
        <v>0</v>
      </c>
      <c r="T48" s="202">
        <v>2</v>
      </c>
    </row>
    <row r="49" spans="1:20">
      <c r="A49" s="202">
        <v>17</v>
      </c>
      <c r="B49" s="202" t="s">
        <v>1035</v>
      </c>
      <c r="C49" s="202" t="s">
        <v>1036</v>
      </c>
      <c r="D49" s="202">
        <v>5</v>
      </c>
      <c r="E49" s="202">
        <v>2</v>
      </c>
      <c r="F49" s="202">
        <v>1</v>
      </c>
      <c r="G49" s="202">
        <v>0</v>
      </c>
      <c r="H49" s="202">
        <v>1</v>
      </c>
      <c r="I49" s="202">
        <v>0</v>
      </c>
      <c r="J49" s="202">
        <v>7</v>
      </c>
      <c r="K49" s="202">
        <v>7</v>
      </c>
      <c r="L49" s="202">
        <v>7</v>
      </c>
      <c r="M49" s="202">
        <v>5</v>
      </c>
      <c r="N49" s="202">
        <v>4</v>
      </c>
      <c r="O49" s="202">
        <v>0</v>
      </c>
      <c r="P49" s="202">
        <v>0</v>
      </c>
      <c r="Q49" s="231">
        <v>12.6</v>
      </c>
      <c r="R49" s="231">
        <v>2.4</v>
      </c>
      <c r="S49" s="202">
        <v>0</v>
      </c>
      <c r="T49" s="202">
        <v>0</v>
      </c>
    </row>
    <row r="50" spans="1:20">
      <c r="A50" s="202">
        <v>18</v>
      </c>
      <c r="B50" s="202" t="s">
        <v>685</v>
      </c>
      <c r="C50" s="202" t="s">
        <v>740</v>
      </c>
      <c r="D50" s="202">
        <v>12.2</v>
      </c>
      <c r="E50" s="202">
        <v>6</v>
      </c>
      <c r="F50" s="202">
        <v>0</v>
      </c>
      <c r="G50" s="202">
        <v>0</v>
      </c>
      <c r="H50" s="202">
        <v>1</v>
      </c>
      <c r="I50" s="202">
        <v>0</v>
      </c>
      <c r="J50" s="202">
        <v>13</v>
      </c>
      <c r="K50" s="202">
        <v>12</v>
      </c>
      <c r="L50" s="202">
        <v>10</v>
      </c>
      <c r="M50" s="202">
        <v>9</v>
      </c>
      <c r="N50" s="202">
        <v>10</v>
      </c>
      <c r="O50" s="202">
        <v>0</v>
      </c>
      <c r="P50" s="202">
        <v>2</v>
      </c>
      <c r="Q50" s="231">
        <v>7.3770491803278695</v>
      </c>
      <c r="R50" s="231">
        <v>1.8032786885245902</v>
      </c>
      <c r="S50" s="202">
        <v>0</v>
      </c>
      <c r="T50" s="202">
        <v>3</v>
      </c>
    </row>
    <row r="51" spans="1:20">
      <c r="A51" s="202">
        <v>23</v>
      </c>
      <c r="B51" s="202" t="s">
        <v>675</v>
      </c>
      <c r="C51" s="202" t="s">
        <v>1039</v>
      </c>
      <c r="D51" s="202">
        <v>12.1</v>
      </c>
      <c r="E51" s="202">
        <v>7</v>
      </c>
      <c r="F51" s="202">
        <v>3</v>
      </c>
      <c r="G51" s="202">
        <v>0</v>
      </c>
      <c r="H51" s="202">
        <v>2</v>
      </c>
      <c r="I51" s="202">
        <v>0</v>
      </c>
      <c r="J51" s="202">
        <v>15</v>
      </c>
      <c r="K51" s="202">
        <v>15</v>
      </c>
      <c r="L51" s="202">
        <v>11</v>
      </c>
      <c r="M51" s="202">
        <v>14</v>
      </c>
      <c r="N51" s="202">
        <v>8</v>
      </c>
      <c r="O51" s="202">
        <v>2</v>
      </c>
      <c r="P51" s="202">
        <v>2</v>
      </c>
      <c r="Q51" s="231">
        <v>8.1818181818181834</v>
      </c>
      <c r="R51" s="231">
        <v>2.3966942148760331</v>
      </c>
      <c r="S51" s="202">
        <v>0</v>
      </c>
      <c r="T51" s="202">
        <v>6</v>
      </c>
    </row>
    <row r="52" spans="1:20">
      <c r="A52" s="202">
        <v>24</v>
      </c>
      <c r="B52" s="202" t="s">
        <v>755</v>
      </c>
      <c r="C52" s="202" t="s">
        <v>1057</v>
      </c>
      <c r="D52" s="202">
        <v>3.1</v>
      </c>
      <c r="E52" s="202">
        <v>1</v>
      </c>
      <c r="F52" s="202">
        <v>0</v>
      </c>
      <c r="G52" s="202">
        <v>0</v>
      </c>
      <c r="H52" s="202">
        <v>0</v>
      </c>
      <c r="I52" s="202">
        <v>0</v>
      </c>
      <c r="J52" s="202">
        <v>2</v>
      </c>
      <c r="K52" s="202">
        <v>0</v>
      </c>
      <c r="L52" s="202">
        <v>0</v>
      </c>
      <c r="M52" s="202">
        <v>1</v>
      </c>
      <c r="N52" s="202">
        <v>2</v>
      </c>
      <c r="O52" s="202">
        <v>1</v>
      </c>
      <c r="P52" s="202">
        <v>0</v>
      </c>
      <c r="Q52" s="231">
        <v>0</v>
      </c>
      <c r="R52" s="231">
        <v>0.96774193548387089</v>
      </c>
      <c r="S52" s="202">
        <v>0</v>
      </c>
      <c r="T52" s="202">
        <v>0</v>
      </c>
    </row>
    <row r="53" spans="1:20">
      <c r="A53" s="202">
        <v>25</v>
      </c>
      <c r="B53" s="202" t="s">
        <v>975</v>
      </c>
      <c r="C53" s="202" t="s">
        <v>1040</v>
      </c>
      <c r="D53" s="202">
        <v>25.1</v>
      </c>
      <c r="E53" s="202">
        <v>6</v>
      </c>
      <c r="F53" s="202">
        <v>5</v>
      </c>
      <c r="G53" s="202">
        <v>0</v>
      </c>
      <c r="H53" s="202">
        <v>4</v>
      </c>
      <c r="I53" s="202">
        <v>0</v>
      </c>
      <c r="J53" s="202">
        <v>23</v>
      </c>
      <c r="K53" s="202">
        <v>22</v>
      </c>
      <c r="L53" s="202">
        <v>15</v>
      </c>
      <c r="M53" s="202">
        <v>13</v>
      </c>
      <c r="N53" s="202">
        <v>29</v>
      </c>
      <c r="O53" s="202">
        <v>11</v>
      </c>
      <c r="P53" s="202">
        <v>0</v>
      </c>
      <c r="Q53" s="231">
        <v>5.3784860557768912</v>
      </c>
      <c r="R53" s="231">
        <v>1.4342629482071712</v>
      </c>
      <c r="S53" s="202">
        <v>0</v>
      </c>
      <c r="T53" s="202">
        <v>2</v>
      </c>
    </row>
    <row r="54" spans="1:20">
      <c r="A54" s="202">
        <v>26</v>
      </c>
      <c r="B54" s="202" t="s">
        <v>695</v>
      </c>
      <c r="C54" s="202" t="s">
        <v>694</v>
      </c>
      <c r="D54" s="202">
        <v>10</v>
      </c>
      <c r="E54" s="202">
        <v>5</v>
      </c>
      <c r="F54" s="202">
        <v>1</v>
      </c>
      <c r="G54" s="202">
        <v>2</v>
      </c>
      <c r="H54" s="202">
        <v>0</v>
      </c>
      <c r="I54" s="202">
        <v>0</v>
      </c>
      <c r="J54" s="202">
        <v>8</v>
      </c>
      <c r="K54" s="202">
        <v>0</v>
      </c>
      <c r="L54" s="202">
        <v>0</v>
      </c>
      <c r="M54" s="202">
        <v>2</v>
      </c>
      <c r="N54" s="202">
        <v>9</v>
      </c>
      <c r="O54" s="202">
        <v>1</v>
      </c>
      <c r="P54" s="202">
        <v>1</v>
      </c>
      <c r="Q54" s="231">
        <v>0</v>
      </c>
      <c r="R54" s="231">
        <v>1</v>
      </c>
      <c r="S54" s="202">
        <v>0</v>
      </c>
      <c r="T54" s="202">
        <v>0</v>
      </c>
    </row>
    <row r="55" spans="1:20">
      <c r="A55" s="202">
        <v>28</v>
      </c>
      <c r="B55" s="202" t="s">
        <v>1041</v>
      </c>
      <c r="C55" s="202" t="s">
        <v>1042</v>
      </c>
      <c r="D55" s="202">
        <v>4</v>
      </c>
      <c r="E55" s="202">
        <v>1</v>
      </c>
      <c r="F55" s="202">
        <v>1</v>
      </c>
      <c r="G55" s="202">
        <v>0</v>
      </c>
      <c r="H55" s="202">
        <v>1</v>
      </c>
      <c r="I55" s="202">
        <v>0</v>
      </c>
      <c r="J55" s="202">
        <v>8</v>
      </c>
      <c r="K55" s="202">
        <v>7</v>
      </c>
      <c r="L55" s="202">
        <v>6</v>
      </c>
      <c r="M55" s="202">
        <v>3</v>
      </c>
      <c r="N55" s="202">
        <v>7</v>
      </c>
      <c r="O55" s="202">
        <v>3</v>
      </c>
      <c r="P55" s="202">
        <v>2</v>
      </c>
      <c r="Q55" s="231">
        <v>13.5</v>
      </c>
      <c r="R55" s="231">
        <v>2.75</v>
      </c>
      <c r="S55" s="202">
        <v>0</v>
      </c>
      <c r="T55" s="202">
        <v>2</v>
      </c>
    </row>
    <row r="56" spans="1:20">
      <c r="A56" s="202">
        <v>31</v>
      </c>
      <c r="B56" s="202" t="s">
        <v>1058</v>
      </c>
      <c r="C56" s="202" t="s">
        <v>1059</v>
      </c>
      <c r="D56" s="202">
        <v>8.1</v>
      </c>
      <c r="E56" s="202">
        <v>5</v>
      </c>
      <c r="F56" s="202">
        <v>0</v>
      </c>
      <c r="G56" s="202">
        <v>0</v>
      </c>
      <c r="H56" s="202">
        <v>0</v>
      </c>
      <c r="I56" s="202">
        <v>0</v>
      </c>
      <c r="J56" s="202">
        <v>11</v>
      </c>
      <c r="K56" s="202">
        <v>9</v>
      </c>
      <c r="L56" s="202">
        <v>8</v>
      </c>
      <c r="M56" s="202">
        <v>7</v>
      </c>
      <c r="N56" s="202">
        <v>14</v>
      </c>
      <c r="O56" s="202">
        <v>7</v>
      </c>
      <c r="P56" s="202">
        <v>1</v>
      </c>
      <c r="Q56" s="231">
        <v>8.8888888888888893</v>
      </c>
      <c r="R56" s="231">
        <v>2.2222222222222223</v>
      </c>
      <c r="S56" s="202">
        <v>0</v>
      </c>
      <c r="T56" s="202">
        <v>4</v>
      </c>
    </row>
    <row r="57" spans="1:20">
      <c r="A57" s="202">
        <v>32</v>
      </c>
      <c r="B57" s="202" t="s">
        <v>840</v>
      </c>
      <c r="C57" s="202" t="s">
        <v>839</v>
      </c>
      <c r="D57" s="202">
        <v>9.1999999999999993</v>
      </c>
      <c r="E57" s="202">
        <v>6</v>
      </c>
      <c r="F57" s="202">
        <v>1</v>
      </c>
      <c r="G57" s="202">
        <v>0</v>
      </c>
      <c r="H57" s="202">
        <v>1</v>
      </c>
      <c r="I57" s="202">
        <v>0</v>
      </c>
      <c r="J57" s="202">
        <v>8</v>
      </c>
      <c r="K57" s="202">
        <v>6</v>
      </c>
      <c r="L57" s="202">
        <v>4</v>
      </c>
      <c r="M57" s="202">
        <v>8</v>
      </c>
      <c r="N57" s="202">
        <v>12</v>
      </c>
      <c r="O57" s="202">
        <v>2</v>
      </c>
      <c r="P57" s="202">
        <v>0</v>
      </c>
      <c r="Q57" s="231">
        <v>3.9130434782608701</v>
      </c>
      <c r="R57" s="231">
        <v>1.7391304347826089</v>
      </c>
      <c r="S57" s="202">
        <v>0</v>
      </c>
      <c r="T57" s="202">
        <v>2</v>
      </c>
    </row>
    <row r="58" spans="1:20">
      <c r="A58" s="202">
        <v>33</v>
      </c>
      <c r="B58" s="202" t="s">
        <v>1044</v>
      </c>
      <c r="C58" s="202" t="s">
        <v>706</v>
      </c>
      <c r="D58" s="202">
        <v>3.1</v>
      </c>
      <c r="E58" s="202">
        <v>5</v>
      </c>
      <c r="F58" s="202">
        <v>0</v>
      </c>
      <c r="G58" s="202">
        <v>0</v>
      </c>
      <c r="H58" s="202">
        <v>0</v>
      </c>
      <c r="I58" s="202">
        <v>0</v>
      </c>
      <c r="J58" s="202">
        <v>4</v>
      </c>
      <c r="K58" s="202">
        <v>8</v>
      </c>
      <c r="L58" s="202">
        <v>7</v>
      </c>
      <c r="M58" s="202">
        <v>7</v>
      </c>
      <c r="N58" s="202">
        <v>3</v>
      </c>
      <c r="O58" s="202">
        <v>1</v>
      </c>
      <c r="P58" s="202">
        <v>1</v>
      </c>
      <c r="Q58" s="231">
        <v>20.322580645161288</v>
      </c>
      <c r="R58" s="231">
        <v>3.5483870967741935</v>
      </c>
      <c r="S58" s="202">
        <v>1</v>
      </c>
      <c r="T58" s="202">
        <v>2</v>
      </c>
    </row>
    <row r="59" spans="1:20">
      <c r="A59" s="202">
        <v>34</v>
      </c>
      <c r="B59" s="202" t="s">
        <v>697</v>
      </c>
      <c r="C59" s="202" t="s">
        <v>1045</v>
      </c>
      <c r="D59" s="202">
        <v>15.1</v>
      </c>
      <c r="E59" s="202">
        <v>9</v>
      </c>
      <c r="F59" s="202">
        <v>1</v>
      </c>
      <c r="G59" s="202">
        <v>0</v>
      </c>
      <c r="H59" s="202">
        <v>1</v>
      </c>
      <c r="I59" s="202">
        <v>0</v>
      </c>
      <c r="J59" s="202">
        <v>11</v>
      </c>
      <c r="K59" s="202">
        <v>15</v>
      </c>
      <c r="L59" s="202">
        <v>9</v>
      </c>
      <c r="M59" s="202">
        <v>9</v>
      </c>
      <c r="N59" s="202">
        <v>24</v>
      </c>
      <c r="O59" s="202">
        <v>4</v>
      </c>
      <c r="P59" s="202">
        <v>1</v>
      </c>
      <c r="Q59" s="231">
        <v>5.3642384105960268</v>
      </c>
      <c r="R59" s="231">
        <v>1.3245033112582782</v>
      </c>
      <c r="S59" s="202">
        <v>1</v>
      </c>
      <c r="T59" s="202">
        <v>2</v>
      </c>
    </row>
    <row r="60" spans="1:20">
      <c r="A60" s="202">
        <v>40</v>
      </c>
      <c r="B60" s="202" t="s">
        <v>1060</v>
      </c>
      <c r="C60" s="202" t="s">
        <v>688</v>
      </c>
      <c r="D60" s="202">
        <v>5</v>
      </c>
      <c r="E60" s="202">
        <v>1</v>
      </c>
      <c r="F60" s="202">
        <v>1</v>
      </c>
      <c r="G60" s="202">
        <v>0</v>
      </c>
      <c r="H60" s="202">
        <v>1</v>
      </c>
      <c r="I60" s="202">
        <v>0</v>
      </c>
      <c r="J60" s="202">
        <v>7</v>
      </c>
      <c r="K60" s="202">
        <v>4</v>
      </c>
      <c r="L60" s="202">
        <v>2</v>
      </c>
      <c r="M60" s="202">
        <v>4</v>
      </c>
      <c r="N60" s="202">
        <v>4</v>
      </c>
      <c r="O60" s="202">
        <v>0</v>
      </c>
      <c r="P60" s="202">
        <v>0</v>
      </c>
      <c r="Q60" s="231">
        <v>3.6</v>
      </c>
      <c r="R60" s="231">
        <v>2.2000000000000002</v>
      </c>
      <c r="S60" s="202">
        <v>0</v>
      </c>
      <c r="T60" s="202">
        <v>0</v>
      </c>
    </row>
    <row r="61" spans="1:20">
      <c r="A61" s="202">
        <v>43</v>
      </c>
      <c r="B61" s="202" t="s">
        <v>671</v>
      </c>
      <c r="C61" s="202" t="s">
        <v>753</v>
      </c>
      <c r="D61" s="202">
        <v>8.1</v>
      </c>
      <c r="E61" s="202">
        <v>2</v>
      </c>
      <c r="F61" s="202">
        <v>2</v>
      </c>
      <c r="G61" s="202">
        <v>0</v>
      </c>
      <c r="H61" s="202">
        <v>1</v>
      </c>
      <c r="I61" s="202">
        <v>0</v>
      </c>
      <c r="J61" s="202">
        <v>11</v>
      </c>
      <c r="K61" s="202">
        <v>7</v>
      </c>
      <c r="L61" s="202">
        <v>7</v>
      </c>
      <c r="M61" s="202">
        <v>1</v>
      </c>
      <c r="N61" s="202">
        <v>9</v>
      </c>
      <c r="O61" s="202">
        <v>0</v>
      </c>
      <c r="P61" s="202">
        <v>0</v>
      </c>
      <c r="Q61" s="231">
        <v>7.7777777777777786</v>
      </c>
      <c r="R61" s="231">
        <v>1.4814814814814816</v>
      </c>
      <c r="S61" s="202">
        <v>0</v>
      </c>
      <c r="T61" s="202">
        <v>0</v>
      </c>
    </row>
    <row r="62" spans="1:20">
      <c r="A62" s="202">
        <v>45</v>
      </c>
      <c r="B62" s="202" t="s">
        <v>859</v>
      </c>
      <c r="C62" s="202" t="s">
        <v>860</v>
      </c>
      <c r="D62" s="202">
        <v>16.2</v>
      </c>
      <c r="E62" s="202">
        <v>5</v>
      </c>
      <c r="F62" s="202">
        <v>3</v>
      </c>
      <c r="G62" s="202">
        <v>1</v>
      </c>
      <c r="H62" s="202">
        <v>1</v>
      </c>
      <c r="I62" s="202">
        <v>1</v>
      </c>
      <c r="J62" s="202">
        <v>19</v>
      </c>
      <c r="K62" s="202">
        <v>11</v>
      </c>
      <c r="L62" s="202">
        <v>10</v>
      </c>
      <c r="M62" s="202">
        <v>2</v>
      </c>
      <c r="N62" s="202">
        <v>17</v>
      </c>
      <c r="O62" s="202">
        <v>8</v>
      </c>
      <c r="P62" s="202">
        <v>0</v>
      </c>
      <c r="Q62" s="231">
        <v>5.5555555555555562</v>
      </c>
      <c r="R62" s="231">
        <v>1.2962962962962963</v>
      </c>
      <c r="S62" s="202">
        <v>0</v>
      </c>
      <c r="T62" s="202">
        <v>0</v>
      </c>
    </row>
    <row r="63" spans="1:20">
      <c r="A63" s="202">
        <v>49</v>
      </c>
      <c r="B63" s="202" t="s">
        <v>682</v>
      </c>
      <c r="C63" s="202" t="s">
        <v>841</v>
      </c>
      <c r="D63" s="202">
        <v>21.1</v>
      </c>
      <c r="E63" s="202">
        <v>8</v>
      </c>
      <c r="F63" s="202">
        <v>2</v>
      </c>
      <c r="G63" s="202">
        <v>2</v>
      </c>
      <c r="H63" s="202">
        <v>2</v>
      </c>
      <c r="I63" s="202">
        <v>0</v>
      </c>
      <c r="J63" s="202">
        <v>20</v>
      </c>
      <c r="K63" s="202">
        <v>11</v>
      </c>
      <c r="L63" s="202">
        <v>9</v>
      </c>
      <c r="M63" s="202">
        <v>8</v>
      </c>
      <c r="N63" s="202">
        <v>32</v>
      </c>
      <c r="O63" s="202">
        <v>10</v>
      </c>
      <c r="P63" s="202">
        <v>1</v>
      </c>
      <c r="Q63" s="231">
        <v>3.8388625592417061</v>
      </c>
      <c r="R63" s="231">
        <v>1.3270142180094786</v>
      </c>
      <c r="S63" s="202">
        <v>0</v>
      </c>
      <c r="T63" s="202">
        <v>0</v>
      </c>
    </row>
    <row r="64" spans="1:20">
      <c r="A64" s="202">
        <v>51</v>
      </c>
      <c r="B64" s="202" t="s">
        <v>1054</v>
      </c>
      <c r="C64" s="202" t="s">
        <v>1055</v>
      </c>
      <c r="D64" s="202">
        <v>13</v>
      </c>
      <c r="E64" s="202">
        <v>7</v>
      </c>
      <c r="F64" s="202">
        <v>0</v>
      </c>
      <c r="G64" s="202">
        <v>1</v>
      </c>
      <c r="H64" s="202">
        <v>0</v>
      </c>
      <c r="I64" s="202">
        <v>0</v>
      </c>
      <c r="J64" s="202">
        <v>12</v>
      </c>
      <c r="K64" s="202">
        <v>8</v>
      </c>
      <c r="L64" s="202">
        <v>3</v>
      </c>
      <c r="M64" s="202">
        <v>6</v>
      </c>
      <c r="N64" s="202">
        <v>13</v>
      </c>
      <c r="O64" s="202">
        <v>6</v>
      </c>
      <c r="P64" s="202">
        <v>0</v>
      </c>
      <c r="Q64" s="231">
        <v>2.0769230769230771</v>
      </c>
      <c r="R64" s="231">
        <v>1.3846153846153846</v>
      </c>
      <c r="S64" s="202">
        <v>0</v>
      </c>
      <c r="T64" s="202">
        <v>0</v>
      </c>
    </row>
    <row r="65" spans="1:20" ht="14.4">
      <c r="A65" s="310" t="s">
        <v>426</v>
      </c>
      <c r="B65" s="310"/>
      <c r="C65" s="310"/>
      <c r="D65" s="310">
        <v>229.2</v>
      </c>
      <c r="E65" s="310">
        <v>32</v>
      </c>
      <c r="F65" s="310">
        <v>31</v>
      </c>
      <c r="G65" s="310">
        <v>9</v>
      </c>
      <c r="H65" s="310">
        <v>21</v>
      </c>
      <c r="I65" s="310">
        <v>1</v>
      </c>
      <c r="J65" s="310">
        <v>251</v>
      </c>
      <c r="K65" s="310">
        <v>197</v>
      </c>
      <c r="L65" s="310">
        <v>150</v>
      </c>
      <c r="M65" s="310">
        <v>137</v>
      </c>
      <c r="N65" s="310">
        <v>239</v>
      </c>
      <c r="O65" s="310">
        <v>72</v>
      </c>
      <c r="P65" s="310">
        <v>19</v>
      </c>
      <c r="Q65" s="313">
        <v>5.8900523560209432</v>
      </c>
      <c r="R65" s="313">
        <v>1.6928446771378709</v>
      </c>
      <c r="S65" s="310">
        <v>0</v>
      </c>
      <c r="T65" s="310">
        <v>0</v>
      </c>
    </row>
    <row r="68" spans="1:20">
      <c r="A68" s="314" t="s">
        <v>1061</v>
      </c>
      <c r="B68" s="315"/>
      <c r="C68" s="315"/>
      <c r="D68" s="315"/>
      <c r="E68" s="315"/>
      <c r="F68" s="315"/>
      <c r="G68" s="315"/>
      <c r="H68" s="315"/>
      <c r="I68" s="315"/>
      <c r="J68" s="315"/>
      <c r="K68" s="315"/>
    </row>
    <row r="69" spans="1:20">
      <c r="A69" s="315"/>
      <c r="B69" s="315"/>
      <c r="C69" s="315"/>
      <c r="D69" s="315"/>
      <c r="E69" s="315"/>
      <c r="F69" s="315"/>
      <c r="G69" s="315"/>
      <c r="H69" s="315"/>
      <c r="I69" s="315"/>
      <c r="J69" s="315"/>
      <c r="K69" s="315"/>
    </row>
    <row r="70" spans="1:20">
      <c r="A70" s="315"/>
      <c r="B70" s="315"/>
      <c r="C70" s="315"/>
      <c r="D70" s="315"/>
      <c r="E70" s="315"/>
      <c r="F70" s="315"/>
      <c r="G70" s="315"/>
      <c r="H70" s="315"/>
      <c r="I70" s="315"/>
      <c r="J70" s="315"/>
      <c r="K70" s="315"/>
    </row>
    <row r="71" spans="1:20" ht="14.4">
      <c r="A71" s="310" t="s">
        <v>736</v>
      </c>
      <c r="B71" s="310" t="s">
        <v>647</v>
      </c>
      <c r="C71" s="310" t="s">
        <v>646</v>
      </c>
      <c r="D71" s="310" t="s">
        <v>780</v>
      </c>
      <c r="E71" s="310" t="s">
        <v>98</v>
      </c>
      <c r="F71" s="310" t="s">
        <v>15</v>
      </c>
      <c r="G71" s="310" t="s">
        <v>648</v>
      </c>
      <c r="H71" s="310" t="s">
        <v>99</v>
      </c>
      <c r="I71" s="310" t="s">
        <v>46</v>
      </c>
      <c r="J71" s="310" t="s">
        <v>14</v>
      </c>
      <c r="K71" s="310" t="s">
        <v>567</v>
      </c>
    </row>
    <row r="72" spans="1:20">
      <c r="A72" s="202">
        <v>1</v>
      </c>
      <c r="B72" s="202" t="s">
        <v>680</v>
      </c>
      <c r="C72" s="202" t="s">
        <v>1026</v>
      </c>
      <c r="D72" s="202">
        <v>58</v>
      </c>
      <c r="E72" s="202">
        <v>29</v>
      </c>
      <c r="F72" s="202">
        <v>25</v>
      </c>
      <c r="G72" s="251">
        <v>0.93103448275862066</v>
      </c>
      <c r="H72" s="202">
        <v>4</v>
      </c>
      <c r="I72" s="202">
        <v>0</v>
      </c>
      <c r="J72" s="202">
        <v>0</v>
      </c>
      <c r="K72" s="202">
        <v>0</v>
      </c>
    </row>
    <row r="73" spans="1:20">
      <c r="A73" s="202">
        <v>2</v>
      </c>
      <c r="B73" s="202" t="s">
        <v>657</v>
      </c>
      <c r="C73" s="202" t="s">
        <v>656</v>
      </c>
      <c r="D73" s="202">
        <v>6</v>
      </c>
      <c r="E73" s="202">
        <v>1</v>
      </c>
      <c r="F73" s="202">
        <v>5</v>
      </c>
      <c r="G73" s="251">
        <v>1</v>
      </c>
      <c r="H73" s="202">
        <v>0</v>
      </c>
      <c r="I73" s="202">
        <v>0</v>
      </c>
      <c r="J73" s="202">
        <v>0</v>
      </c>
      <c r="K73" s="202">
        <v>0</v>
      </c>
    </row>
    <row r="74" spans="1:20">
      <c r="A74" s="202">
        <v>4</v>
      </c>
      <c r="B74" s="202" t="s">
        <v>1027</v>
      </c>
      <c r="C74" s="202" t="s">
        <v>1028</v>
      </c>
      <c r="D74" s="202">
        <v>40</v>
      </c>
      <c r="E74" s="202">
        <v>6</v>
      </c>
      <c r="F74" s="202">
        <v>34</v>
      </c>
      <c r="G74" s="251">
        <v>1</v>
      </c>
      <c r="H74" s="202">
        <v>0</v>
      </c>
      <c r="I74" s="202">
        <v>1</v>
      </c>
      <c r="J74" s="202">
        <v>3</v>
      </c>
      <c r="K74" s="202">
        <v>0</v>
      </c>
    </row>
    <row r="75" spans="1:20">
      <c r="A75" s="202">
        <v>6</v>
      </c>
      <c r="B75" s="202" t="s">
        <v>960</v>
      </c>
      <c r="C75" s="202" t="s">
        <v>959</v>
      </c>
      <c r="D75" s="202">
        <v>2</v>
      </c>
      <c r="E75" s="202">
        <v>0</v>
      </c>
      <c r="F75" s="202">
        <v>1</v>
      </c>
      <c r="G75" s="251">
        <v>0.5</v>
      </c>
      <c r="H75" s="202">
        <v>1</v>
      </c>
      <c r="I75" s="202">
        <v>0</v>
      </c>
      <c r="J75" s="202">
        <v>0</v>
      </c>
      <c r="K75" s="202">
        <v>0</v>
      </c>
    </row>
    <row r="76" spans="1:20">
      <c r="A76" s="202">
        <v>7</v>
      </c>
      <c r="B76" s="202" t="s">
        <v>1029</v>
      </c>
      <c r="C76" s="202" t="s">
        <v>853</v>
      </c>
      <c r="D76" s="202">
        <v>2</v>
      </c>
      <c r="E76" s="202">
        <v>0</v>
      </c>
      <c r="F76" s="202">
        <v>2</v>
      </c>
      <c r="G76" s="251">
        <v>1</v>
      </c>
      <c r="H76" s="202">
        <v>0</v>
      </c>
      <c r="I76" s="202">
        <v>0</v>
      </c>
      <c r="J76" s="202">
        <v>0</v>
      </c>
      <c r="K76" s="202">
        <v>0</v>
      </c>
    </row>
    <row r="77" spans="1:20">
      <c r="A77" s="202">
        <v>9</v>
      </c>
      <c r="B77" s="202" t="s">
        <v>669</v>
      </c>
      <c r="C77" s="202" t="s">
        <v>784</v>
      </c>
      <c r="D77" s="202">
        <v>24</v>
      </c>
      <c r="E77" s="202">
        <v>0</v>
      </c>
      <c r="F77" s="202">
        <v>24</v>
      </c>
      <c r="G77" s="251">
        <v>1</v>
      </c>
      <c r="H77" s="202">
        <v>0</v>
      </c>
      <c r="I77" s="202">
        <v>0</v>
      </c>
      <c r="J77" s="202">
        <v>0</v>
      </c>
      <c r="K77" s="202">
        <v>0</v>
      </c>
    </row>
    <row r="78" spans="1:20">
      <c r="A78" s="202">
        <v>10</v>
      </c>
      <c r="B78" s="202" t="s">
        <v>973</v>
      </c>
      <c r="C78" s="202" t="s">
        <v>1030</v>
      </c>
      <c r="D78" s="202">
        <v>25</v>
      </c>
      <c r="E78" s="202">
        <v>0</v>
      </c>
      <c r="F78" s="202">
        <v>21</v>
      </c>
      <c r="G78" s="251">
        <v>0.84</v>
      </c>
      <c r="H78" s="202">
        <v>4</v>
      </c>
      <c r="I78" s="202">
        <v>0</v>
      </c>
      <c r="J78" s="202">
        <v>0</v>
      </c>
      <c r="K78" s="202">
        <v>0</v>
      </c>
    </row>
    <row r="79" spans="1:20">
      <c r="A79" s="202">
        <v>12</v>
      </c>
      <c r="B79" s="202" t="s">
        <v>740</v>
      </c>
      <c r="C79" s="202" t="s">
        <v>1031</v>
      </c>
      <c r="D79" s="202">
        <v>142</v>
      </c>
      <c r="E79" s="202">
        <v>9</v>
      </c>
      <c r="F79" s="202">
        <v>118</v>
      </c>
      <c r="G79" s="251">
        <v>0.89436619718309862</v>
      </c>
      <c r="H79" s="202">
        <v>15</v>
      </c>
      <c r="I79" s="202">
        <v>14</v>
      </c>
      <c r="J79" s="202">
        <v>30</v>
      </c>
      <c r="K79" s="202">
        <v>3</v>
      </c>
    </row>
    <row r="80" spans="1:20">
      <c r="A80" s="202">
        <v>13</v>
      </c>
      <c r="B80" s="202" t="s">
        <v>1032</v>
      </c>
      <c r="C80" s="202" t="s">
        <v>1033</v>
      </c>
      <c r="D80" s="202">
        <v>10</v>
      </c>
      <c r="E80" s="202">
        <v>0</v>
      </c>
      <c r="F80" s="202">
        <v>6</v>
      </c>
      <c r="G80" s="251">
        <v>0.6</v>
      </c>
      <c r="H80" s="202">
        <v>4</v>
      </c>
      <c r="I80" s="202">
        <v>8</v>
      </c>
      <c r="J80" s="202">
        <v>0</v>
      </c>
      <c r="K80" s="202">
        <v>0</v>
      </c>
    </row>
    <row r="81" spans="1:11">
      <c r="A81" s="202">
        <v>14</v>
      </c>
      <c r="B81" s="202" t="s">
        <v>669</v>
      </c>
      <c r="C81" s="202" t="s">
        <v>676</v>
      </c>
      <c r="D81" s="202">
        <v>91</v>
      </c>
      <c r="E81" s="202">
        <v>7</v>
      </c>
      <c r="F81" s="202">
        <v>81</v>
      </c>
      <c r="G81" s="251">
        <v>0.96703296703296704</v>
      </c>
      <c r="H81" s="202">
        <v>3</v>
      </c>
      <c r="I81" s="202">
        <v>0</v>
      </c>
      <c r="J81" s="202">
        <v>0</v>
      </c>
      <c r="K81" s="202">
        <v>0</v>
      </c>
    </row>
    <row r="82" spans="1:11">
      <c r="A82" s="202">
        <v>15</v>
      </c>
      <c r="B82" s="202" t="s">
        <v>671</v>
      </c>
      <c r="C82" s="202" t="s">
        <v>963</v>
      </c>
      <c r="D82" s="202">
        <v>17</v>
      </c>
      <c r="E82" s="202">
        <v>0</v>
      </c>
      <c r="F82" s="202">
        <v>17</v>
      </c>
      <c r="G82" s="251">
        <v>1</v>
      </c>
      <c r="H82" s="202">
        <v>0</v>
      </c>
      <c r="I82" s="202">
        <v>2</v>
      </c>
      <c r="J82" s="202">
        <v>8</v>
      </c>
      <c r="K82" s="202">
        <v>0</v>
      </c>
    </row>
    <row r="83" spans="1:11">
      <c r="A83" s="202">
        <v>16</v>
      </c>
      <c r="B83" s="202" t="s">
        <v>1034</v>
      </c>
      <c r="C83" s="202" t="s">
        <v>964</v>
      </c>
      <c r="D83" s="202">
        <v>49</v>
      </c>
      <c r="E83" s="202">
        <v>1</v>
      </c>
      <c r="F83" s="202">
        <v>44</v>
      </c>
      <c r="G83" s="251">
        <v>0.91836734693877553</v>
      </c>
      <c r="H83" s="202">
        <v>4</v>
      </c>
      <c r="I83" s="202">
        <v>0</v>
      </c>
      <c r="J83" s="202">
        <v>0</v>
      </c>
      <c r="K83" s="202">
        <v>0</v>
      </c>
    </row>
    <row r="84" spans="1:11">
      <c r="A84" s="202">
        <v>17</v>
      </c>
      <c r="B84" s="202" t="s">
        <v>1035</v>
      </c>
      <c r="C84" s="202" t="s">
        <v>1036</v>
      </c>
      <c r="D84" s="202">
        <v>5</v>
      </c>
      <c r="E84" s="202">
        <v>1</v>
      </c>
      <c r="F84" s="202">
        <v>4</v>
      </c>
      <c r="G84" s="251">
        <v>1</v>
      </c>
      <c r="H84" s="202">
        <v>0</v>
      </c>
      <c r="I84" s="202">
        <v>0</v>
      </c>
      <c r="J84" s="202">
        <v>0</v>
      </c>
      <c r="K84" s="202">
        <v>0</v>
      </c>
    </row>
    <row r="85" spans="1:11">
      <c r="A85" s="202">
        <v>18</v>
      </c>
      <c r="B85" s="202" t="s">
        <v>685</v>
      </c>
      <c r="C85" s="202" t="s">
        <v>740</v>
      </c>
      <c r="D85" s="202">
        <v>9</v>
      </c>
      <c r="E85" s="202">
        <v>1</v>
      </c>
      <c r="F85" s="202">
        <v>7</v>
      </c>
      <c r="G85" s="251">
        <v>0.88888888888888884</v>
      </c>
      <c r="H85" s="202">
        <v>1</v>
      </c>
      <c r="I85" s="202">
        <v>0</v>
      </c>
      <c r="J85" s="202">
        <v>0</v>
      </c>
      <c r="K85" s="202">
        <v>0</v>
      </c>
    </row>
    <row r="86" spans="1:11">
      <c r="A86" s="202">
        <v>20</v>
      </c>
      <c r="B86" s="202" t="s">
        <v>1037</v>
      </c>
      <c r="C86" s="202" t="s">
        <v>1038</v>
      </c>
      <c r="D86" s="202">
        <v>30</v>
      </c>
      <c r="E86" s="202">
        <v>2</v>
      </c>
      <c r="F86" s="202">
        <v>26</v>
      </c>
      <c r="G86" s="251">
        <v>0.93333333333333335</v>
      </c>
      <c r="H86" s="202">
        <v>2</v>
      </c>
      <c r="I86" s="202">
        <v>0</v>
      </c>
      <c r="J86" s="202">
        <v>0</v>
      </c>
      <c r="K86" s="202">
        <v>0</v>
      </c>
    </row>
    <row r="87" spans="1:11">
      <c r="A87" s="202">
        <v>21</v>
      </c>
      <c r="B87" s="202" t="s">
        <v>685</v>
      </c>
      <c r="C87" s="202" t="s">
        <v>684</v>
      </c>
      <c r="D87" s="202">
        <v>14</v>
      </c>
      <c r="E87" s="202">
        <v>9</v>
      </c>
      <c r="F87" s="202">
        <v>3</v>
      </c>
      <c r="G87" s="251">
        <v>0.8571428571428571</v>
      </c>
      <c r="H87" s="202">
        <v>2</v>
      </c>
      <c r="I87" s="202">
        <v>0</v>
      </c>
      <c r="J87" s="202">
        <v>0</v>
      </c>
      <c r="K87" s="202">
        <v>0</v>
      </c>
    </row>
    <row r="88" spans="1:11">
      <c r="A88" s="202">
        <v>22</v>
      </c>
      <c r="B88" s="202" t="s">
        <v>967</v>
      </c>
      <c r="C88" s="202" t="s">
        <v>966</v>
      </c>
      <c r="D88" s="202">
        <v>82</v>
      </c>
      <c r="E88" s="202">
        <v>4</v>
      </c>
      <c r="F88" s="202">
        <v>74</v>
      </c>
      <c r="G88" s="251">
        <v>0.95121951219512191</v>
      </c>
      <c r="H88" s="202">
        <v>4</v>
      </c>
      <c r="I88" s="202">
        <v>3</v>
      </c>
      <c r="J88" s="202">
        <v>18</v>
      </c>
      <c r="K88" s="202">
        <v>1</v>
      </c>
    </row>
    <row r="89" spans="1:11">
      <c r="A89" s="202">
        <v>23</v>
      </c>
      <c r="B89" s="202" t="s">
        <v>675</v>
      </c>
      <c r="C89" s="202" t="s">
        <v>1039</v>
      </c>
      <c r="D89" s="202">
        <v>13</v>
      </c>
      <c r="E89" s="202">
        <v>5</v>
      </c>
      <c r="F89" s="202">
        <v>8</v>
      </c>
      <c r="G89" s="251">
        <v>1</v>
      </c>
      <c r="H89" s="202">
        <v>0</v>
      </c>
      <c r="I89" s="202">
        <v>1</v>
      </c>
      <c r="J89" s="202">
        <v>0</v>
      </c>
      <c r="K89" s="202">
        <v>0</v>
      </c>
    </row>
    <row r="90" spans="1:11">
      <c r="A90" s="202">
        <v>24</v>
      </c>
      <c r="B90" s="202" t="s">
        <v>755</v>
      </c>
      <c r="C90" s="202" t="s">
        <v>1057</v>
      </c>
      <c r="D90" s="202">
        <v>1</v>
      </c>
      <c r="E90" s="202">
        <v>0</v>
      </c>
      <c r="F90" s="202">
        <v>1</v>
      </c>
      <c r="G90" s="251">
        <v>1</v>
      </c>
      <c r="H90" s="202">
        <v>0</v>
      </c>
      <c r="I90" s="202">
        <v>0</v>
      </c>
      <c r="J90" s="202">
        <v>0</v>
      </c>
      <c r="K90" s="202">
        <v>0</v>
      </c>
    </row>
    <row r="91" spans="1:11">
      <c r="A91" s="202">
        <v>25</v>
      </c>
      <c r="B91" s="202" t="s">
        <v>975</v>
      </c>
      <c r="C91" s="202" t="s">
        <v>1040</v>
      </c>
      <c r="D91" s="202">
        <v>37</v>
      </c>
      <c r="E91" s="202">
        <v>17</v>
      </c>
      <c r="F91" s="202">
        <v>16</v>
      </c>
      <c r="G91" s="251">
        <v>0.89189189189189189</v>
      </c>
      <c r="H91" s="202">
        <v>4</v>
      </c>
      <c r="I91" s="202">
        <v>0</v>
      </c>
      <c r="J91" s="202">
        <v>0</v>
      </c>
      <c r="K91" s="202">
        <v>0</v>
      </c>
    </row>
    <row r="92" spans="1:11">
      <c r="A92" s="202">
        <v>26</v>
      </c>
      <c r="B92" s="202" t="s">
        <v>695</v>
      </c>
      <c r="C92" s="202" t="s">
        <v>694</v>
      </c>
      <c r="D92" s="202">
        <v>3</v>
      </c>
      <c r="E92" s="202">
        <v>2</v>
      </c>
      <c r="F92" s="202">
        <v>1</v>
      </c>
      <c r="G92" s="251">
        <v>1</v>
      </c>
      <c r="H92" s="202">
        <v>0</v>
      </c>
      <c r="I92" s="202">
        <v>0</v>
      </c>
      <c r="J92" s="202">
        <v>0</v>
      </c>
      <c r="K92" s="202">
        <v>0</v>
      </c>
    </row>
    <row r="93" spans="1:11">
      <c r="A93" s="202">
        <v>28</v>
      </c>
      <c r="B93" s="202" t="s">
        <v>1041</v>
      </c>
      <c r="C93" s="202" t="s">
        <v>1042</v>
      </c>
      <c r="D93" s="202">
        <v>5</v>
      </c>
      <c r="E93" s="202">
        <v>1</v>
      </c>
      <c r="F93" s="202">
        <v>4</v>
      </c>
      <c r="G93" s="251">
        <v>1</v>
      </c>
      <c r="H93" s="202">
        <v>0</v>
      </c>
      <c r="I93" s="202">
        <v>0</v>
      </c>
      <c r="J93" s="202">
        <v>0</v>
      </c>
      <c r="K93" s="202">
        <v>0</v>
      </c>
    </row>
    <row r="94" spans="1:11">
      <c r="A94" s="202">
        <v>29</v>
      </c>
      <c r="B94" s="202" t="s">
        <v>1043</v>
      </c>
      <c r="C94" s="202" t="s">
        <v>1038</v>
      </c>
      <c r="D94" s="202">
        <v>76</v>
      </c>
      <c r="E94" s="202">
        <v>3</v>
      </c>
      <c r="F94" s="202">
        <v>69</v>
      </c>
      <c r="G94" s="251">
        <v>0.94736842105263153</v>
      </c>
      <c r="H94" s="202">
        <v>4</v>
      </c>
      <c r="I94" s="202">
        <v>0</v>
      </c>
      <c r="J94" s="202">
        <v>0</v>
      </c>
      <c r="K94" s="202">
        <v>0</v>
      </c>
    </row>
    <row r="95" spans="1:11">
      <c r="A95" s="202">
        <v>31</v>
      </c>
      <c r="B95" s="202" t="s">
        <v>1058</v>
      </c>
      <c r="C95" s="202" t="s">
        <v>1059</v>
      </c>
      <c r="D95" s="202">
        <v>2</v>
      </c>
      <c r="E95" s="202">
        <v>2</v>
      </c>
      <c r="F95" s="202">
        <v>0</v>
      </c>
      <c r="G95" s="251">
        <v>1</v>
      </c>
      <c r="H95" s="202">
        <v>0</v>
      </c>
      <c r="I95" s="202">
        <v>0</v>
      </c>
      <c r="J95" s="202">
        <v>0</v>
      </c>
      <c r="K95" s="202">
        <v>0</v>
      </c>
    </row>
    <row r="96" spans="1:11">
      <c r="A96" s="202">
        <v>32</v>
      </c>
      <c r="B96" s="202" t="s">
        <v>840</v>
      </c>
      <c r="C96" s="202" t="s">
        <v>839</v>
      </c>
      <c r="D96" s="202">
        <v>13</v>
      </c>
      <c r="E96" s="202">
        <v>7</v>
      </c>
      <c r="F96" s="202">
        <v>5</v>
      </c>
      <c r="G96" s="251">
        <v>0.92307692307692313</v>
      </c>
      <c r="H96" s="202">
        <v>1</v>
      </c>
      <c r="I96" s="202">
        <v>0</v>
      </c>
      <c r="J96" s="202">
        <v>0</v>
      </c>
      <c r="K96" s="202">
        <v>0</v>
      </c>
    </row>
    <row r="97" spans="1:11">
      <c r="A97" s="202">
        <v>33</v>
      </c>
      <c r="B97" s="202" t="s">
        <v>1044</v>
      </c>
      <c r="C97" s="202" t="s">
        <v>706</v>
      </c>
      <c r="D97" s="202">
        <v>23</v>
      </c>
      <c r="E97" s="202">
        <v>1</v>
      </c>
      <c r="F97" s="202">
        <v>19</v>
      </c>
      <c r="G97" s="251">
        <v>0.86956521739130432</v>
      </c>
      <c r="H97" s="202">
        <v>3</v>
      </c>
      <c r="I97" s="202">
        <v>0</v>
      </c>
      <c r="J97" s="202">
        <v>0</v>
      </c>
      <c r="K97" s="202">
        <v>0</v>
      </c>
    </row>
    <row r="98" spans="1:11">
      <c r="A98" s="202">
        <v>34</v>
      </c>
      <c r="B98" s="202" t="s">
        <v>697</v>
      </c>
      <c r="C98" s="202" t="s">
        <v>1045</v>
      </c>
      <c r="D98" s="202">
        <v>2</v>
      </c>
      <c r="E98" s="202">
        <v>1</v>
      </c>
      <c r="F98" s="202">
        <v>1</v>
      </c>
      <c r="G98" s="251">
        <v>1</v>
      </c>
      <c r="H98" s="202">
        <v>0</v>
      </c>
      <c r="I98" s="202">
        <v>0</v>
      </c>
      <c r="J98" s="202">
        <v>0</v>
      </c>
      <c r="K98" s="202">
        <v>0</v>
      </c>
    </row>
    <row r="99" spans="1:11">
      <c r="A99" s="202">
        <v>36</v>
      </c>
      <c r="B99" s="202" t="s">
        <v>1046</v>
      </c>
      <c r="C99" s="202" t="s">
        <v>1047</v>
      </c>
      <c r="D99" s="202">
        <v>92</v>
      </c>
      <c r="E99" s="202">
        <v>46</v>
      </c>
      <c r="F99" s="202">
        <v>41</v>
      </c>
      <c r="G99" s="251">
        <v>0.94565217391304346</v>
      </c>
      <c r="H99" s="202">
        <v>5</v>
      </c>
      <c r="I99" s="202">
        <v>0</v>
      </c>
      <c r="J99" s="202">
        <v>0</v>
      </c>
      <c r="K99" s="202">
        <v>0</v>
      </c>
    </row>
    <row r="100" spans="1:11">
      <c r="A100" s="202">
        <v>38</v>
      </c>
      <c r="B100" s="202" t="s">
        <v>1048</v>
      </c>
      <c r="C100" s="202" t="s">
        <v>1049</v>
      </c>
      <c r="D100" s="202">
        <v>6</v>
      </c>
      <c r="E100" s="202">
        <v>0</v>
      </c>
      <c r="F100" s="202">
        <v>6</v>
      </c>
      <c r="G100" s="251">
        <v>1</v>
      </c>
      <c r="H100" s="202">
        <v>0</v>
      </c>
      <c r="I100" s="202">
        <v>1</v>
      </c>
      <c r="J100" s="202">
        <v>3</v>
      </c>
      <c r="K100" s="202">
        <v>1</v>
      </c>
    </row>
    <row r="101" spans="1:11">
      <c r="A101" s="202">
        <v>39</v>
      </c>
      <c r="B101" s="202" t="s">
        <v>977</v>
      </c>
      <c r="C101" s="202" t="s">
        <v>968</v>
      </c>
      <c r="D101" s="202">
        <v>2</v>
      </c>
      <c r="E101" s="202">
        <v>0</v>
      </c>
      <c r="F101" s="202">
        <v>2</v>
      </c>
      <c r="G101" s="251">
        <v>1</v>
      </c>
      <c r="H101" s="202">
        <v>0</v>
      </c>
      <c r="I101" s="202">
        <v>0</v>
      </c>
      <c r="J101" s="202">
        <v>0</v>
      </c>
      <c r="K101" s="202">
        <v>0</v>
      </c>
    </row>
    <row r="102" spans="1:11">
      <c r="A102" s="202">
        <v>40</v>
      </c>
      <c r="B102" s="202" t="s">
        <v>1060</v>
      </c>
      <c r="C102" s="202" t="s">
        <v>688</v>
      </c>
      <c r="D102" s="202">
        <v>1</v>
      </c>
      <c r="E102" s="202">
        <v>1</v>
      </c>
      <c r="F102" s="202">
        <v>0</v>
      </c>
      <c r="G102" s="251">
        <v>1</v>
      </c>
      <c r="H102" s="202">
        <v>0</v>
      </c>
      <c r="I102" s="202">
        <v>0</v>
      </c>
      <c r="J102" s="202">
        <v>0</v>
      </c>
      <c r="K102" s="202">
        <v>0</v>
      </c>
    </row>
    <row r="103" spans="1:11">
      <c r="A103" s="202">
        <v>41</v>
      </c>
      <c r="B103" s="202" t="s">
        <v>1037</v>
      </c>
      <c r="C103" s="202" t="s">
        <v>1050</v>
      </c>
      <c r="D103" s="202">
        <v>10</v>
      </c>
      <c r="E103" s="202">
        <v>1</v>
      </c>
      <c r="F103" s="202">
        <v>8</v>
      </c>
      <c r="G103" s="251">
        <v>0.9</v>
      </c>
      <c r="H103" s="202">
        <v>1</v>
      </c>
      <c r="I103" s="202">
        <v>0</v>
      </c>
      <c r="J103" s="202">
        <v>0</v>
      </c>
      <c r="K103" s="202">
        <v>0</v>
      </c>
    </row>
    <row r="104" spans="1:11">
      <c r="A104" s="202">
        <v>43</v>
      </c>
      <c r="B104" s="202" t="s">
        <v>671</v>
      </c>
      <c r="C104" s="202" t="s">
        <v>753</v>
      </c>
      <c r="D104" s="202">
        <v>2</v>
      </c>
      <c r="E104" s="202">
        <v>0</v>
      </c>
      <c r="F104" s="202">
        <v>2</v>
      </c>
      <c r="G104" s="251">
        <v>1</v>
      </c>
      <c r="H104" s="202">
        <v>0</v>
      </c>
      <c r="I104" s="202">
        <v>0</v>
      </c>
      <c r="J104" s="202">
        <v>0</v>
      </c>
      <c r="K104" s="202">
        <v>0</v>
      </c>
    </row>
    <row r="105" spans="1:11">
      <c r="A105" s="202">
        <v>44</v>
      </c>
      <c r="B105" s="202" t="s">
        <v>1051</v>
      </c>
      <c r="C105" s="202" t="s">
        <v>1052</v>
      </c>
      <c r="D105" s="202">
        <v>2</v>
      </c>
      <c r="E105" s="202">
        <v>2</v>
      </c>
      <c r="F105" s="202">
        <v>0</v>
      </c>
      <c r="G105" s="251">
        <v>1</v>
      </c>
      <c r="H105" s="202">
        <v>0</v>
      </c>
      <c r="I105" s="202">
        <v>0</v>
      </c>
      <c r="J105" s="202">
        <v>0</v>
      </c>
      <c r="K105" s="202">
        <v>0</v>
      </c>
    </row>
    <row r="106" spans="1:11">
      <c r="A106" s="202">
        <v>45</v>
      </c>
      <c r="B106" s="202" t="s">
        <v>859</v>
      </c>
      <c r="C106" s="202" t="s">
        <v>860</v>
      </c>
      <c r="D106" s="202">
        <v>1</v>
      </c>
      <c r="E106" s="202">
        <v>1</v>
      </c>
      <c r="F106" s="202">
        <v>0</v>
      </c>
      <c r="G106" s="251">
        <v>1</v>
      </c>
      <c r="H106" s="202">
        <v>0</v>
      </c>
      <c r="I106" s="202">
        <v>0</v>
      </c>
      <c r="J106" s="202">
        <v>0</v>
      </c>
      <c r="K106" s="202">
        <v>0</v>
      </c>
    </row>
    <row r="107" spans="1:11">
      <c r="A107" s="202">
        <v>46</v>
      </c>
      <c r="B107" s="202" t="s">
        <v>718</v>
      </c>
      <c r="C107" s="202" t="s">
        <v>717</v>
      </c>
      <c r="D107" s="202">
        <v>5</v>
      </c>
      <c r="E107" s="202">
        <v>0</v>
      </c>
      <c r="F107" s="202">
        <v>5</v>
      </c>
      <c r="G107" s="251">
        <v>1</v>
      </c>
      <c r="H107" s="202">
        <v>0</v>
      </c>
      <c r="I107" s="202">
        <v>0</v>
      </c>
      <c r="J107" s="202">
        <v>0</v>
      </c>
      <c r="K107" s="202">
        <v>0</v>
      </c>
    </row>
    <row r="108" spans="1:11">
      <c r="A108" s="202">
        <v>47</v>
      </c>
      <c r="B108" s="202" t="s">
        <v>1053</v>
      </c>
      <c r="C108" s="202" t="s">
        <v>969</v>
      </c>
      <c r="D108" s="202">
        <v>12</v>
      </c>
      <c r="E108" s="202">
        <v>5</v>
      </c>
      <c r="F108" s="202">
        <v>6</v>
      </c>
      <c r="G108" s="251">
        <v>0.91666666666666663</v>
      </c>
      <c r="H108" s="202">
        <v>1</v>
      </c>
      <c r="I108" s="202">
        <v>0</v>
      </c>
      <c r="J108" s="202">
        <v>0</v>
      </c>
      <c r="K108" s="202">
        <v>0</v>
      </c>
    </row>
    <row r="109" spans="1:11">
      <c r="A109" s="202">
        <v>49</v>
      </c>
      <c r="B109" s="202" t="s">
        <v>682</v>
      </c>
      <c r="C109" s="202" t="s">
        <v>841</v>
      </c>
      <c r="D109" s="202">
        <v>2</v>
      </c>
      <c r="E109" s="202">
        <v>2</v>
      </c>
      <c r="F109" s="202">
        <v>0</v>
      </c>
      <c r="G109" s="251">
        <v>1</v>
      </c>
      <c r="H109" s="202">
        <v>0</v>
      </c>
      <c r="I109" s="202">
        <v>0</v>
      </c>
      <c r="J109" s="202">
        <v>0</v>
      </c>
      <c r="K109" s="202">
        <v>0</v>
      </c>
    </row>
    <row r="110" spans="1:11">
      <c r="A110" s="202">
        <v>51</v>
      </c>
      <c r="B110" s="202" t="s">
        <v>1054</v>
      </c>
      <c r="C110" s="202" t="s">
        <v>1055</v>
      </c>
      <c r="D110" s="202">
        <v>2</v>
      </c>
      <c r="E110" s="202">
        <v>2</v>
      </c>
      <c r="F110" s="202">
        <v>0</v>
      </c>
      <c r="G110" s="251">
        <v>1</v>
      </c>
      <c r="H110" s="202">
        <v>0</v>
      </c>
      <c r="I110" s="202">
        <v>0</v>
      </c>
      <c r="J110" s="202">
        <v>0</v>
      </c>
      <c r="K110" s="202">
        <v>0</v>
      </c>
    </row>
    <row r="111" spans="1:11" ht="14.4">
      <c r="A111" s="310" t="s">
        <v>426</v>
      </c>
      <c r="B111" s="310"/>
      <c r="C111" s="310"/>
      <c r="D111" s="310">
        <v>918</v>
      </c>
      <c r="E111" s="310">
        <v>169</v>
      </c>
      <c r="F111" s="310">
        <v>686</v>
      </c>
      <c r="G111" s="316">
        <v>0.93137254901960786</v>
      </c>
      <c r="H111" s="310">
        <v>63</v>
      </c>
      <c r="I111" s="310">
        <v>30</v>
      </c>
      <c r="J111" s="310">
        <v>62</v>
      </c>
      <c r="K111" s="310">
        <v>5</v>
      </c>
    </row>
  </sheetData>
  <mergeCells count="3">
    <mergeCell ref="A1:Y3"/>
    <mergeCell ref="A41:T43"/>
    <mergeCell ref="A68:K7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17A25-FBE7-423E-BD07-E8BD2E326435}">
  <dimension ref="A1:ES96"/>
  <sheetViews>
    <sheetView workbookViewId="0">
      <selection activeCell="G32" sqref="G32"/>
    </sheetView>
  </sheetViews>
  <sheetFormatPr defaultRowHeight="13.2"/>
  <cols>
    <col min="2" max="2" width="14.6640625" bestFit="1" customWidth="1"/>
  </cols>
  <sheetData>
    <row r="1" spans="1:26" ht="14.4">
      <c r="D1" s="221" t="s">
        <v>954</v>
      </c>
    </row>
    <row r="2" spans="1:26" s="221" customFormat="1" ht="14.4">
      <c r="A2" s="280" t="s">
        <v>736</v>
      </c>
      <c r="B2" s="280" t="s">
        <v>646</v>
      </c>
      <c r="C2" s="280" t="s">
        <v>647</v>
      </c>
      <c r="D2" s="280" t="s">
        <v>1</v>
      </c>
      <c r="E2" s="280" t="s">
        <v>18</v>
      </c>
      <c r="F2" s="280" t="s">
        <v>400</v>
      </c>
      <c r="G2" s="280" t="s">
        <v>47</v>
      </c>
      <c r="H2" s="280" t="s">
        <v>5</v>
      </c>
      <c r="I2" s="280" t="s">
        <v>6</v>
      </c>
      <c r="J2" s="280" t="s">
        <v>7</v>
      </c>
      <c r="K2" s="280" t="s">
        <v>8</v>
      </c>
      <c r="L2" s="280" t="s">
        <v>48</v>
      </c>
      <c r="M2" s="280" t="s">
        <v>17</v>
      </c>
      <c r="N2" s="280" t="s">
        <v>11</v>
      </c>
      <c r="O2" s="280" t="s">
        <v>10</v>
      </c>
      <c r="P2" s="280" t="s">
        <v>16</v>
      </c>
      <c r="Q2" s="280" t="s">
        <v>402</v>
      </c>
      <c r="R2" s="280" t="s">
        <v>571</v>
      </c>
      <c r="S2" s="280" t="s">
        <v>573</v>
      </c>
      <c r="T2" s="280" t="s">
        <v>574</v>
      </c>
      <c r="U2" s="280" t="s">
        <v>955</v>
      </c>
      <c r="V2" s="280" t="s">
        <v>14</v>
      </c>
      <c r="W2" s="280" t="s">
        <v>567</v>
      </c>
      <c r="X2" s="280" t="s">
        <v>735</v>
      </c>
      <c r="Y2" s="280" t="s">
        <v>12</v>
      </c>
      <c r="Z2" s="280" t="s">
        <v>570</v>
      </c>
    </row>
    <row r="3" spans="1:26">
      <c r="A3" s="202">
        <v>1</v>
      </c>
      <c r="B3" s="202" t="s">
        <v>956</v>
      </c>
      <c r="C3" s="202" t="s">
        <v>718</v>
      </c>
      <c r="D3" s="202">
        <v>30</v>
      </c>
      <c r="E3" s="202">
        <v>98</v>
      </c>
      <c r="F3" s="202">
        <v>85</v>
      </c>
      <c r="G3" s="202">
        <v>18</v>
      </c>
      <c r="H3" s="202">
        <v>15</v>
      </c>
      <c r="I3" s="202">
        <v>3</v>
      </c>
      <c r="J3" s="202">
        <v>0</v>
      </c>
      <c r="K3" s="202">
        <v>0</v>
      </c>
      <c r="L3" s="202">
        <v>8</v>
      </c>
      <c r="M3" s="202">
        <v>11</v>
      </c>
      <c r="N3" s="202">
        <v>3</v>
      </c>
      <c r="O3" s="202">
        <v>10</v>
      </c>
      <c r="P3" s="202">
        <v>27</v>
      </c>
      <c r="Q3" s="281">
        <v>0.21199999999999999</v>
      </c>
      <c r="R3" s="281">
        <v>0.316</v>
      </c>
      <c r="S3" s="281">
        <v>0.247</v>
      </c>
      <c r="T3" s="281">
        <v>0.56299999999999994</v>
      </c>
      <c r="U3" s="202">
        <v>10</v>
      </c>
      <c r="V3" s="202">
        <v>2</v>
      </c>
      <c r="W3" s="202">
        <v>0</v>
      </c>
      <c r="X3" s="251">
        <v>1</v>
      </c>
      <c r="Y3" s="202">
        <v>0</v>
      </c>
      <c r="Z3" s="202">
        <v>0</v>
      </c>
    </row>
    <row r="4" spans="1:26">
      <c r="A4" s="202">
        <v>2</v>
      </c>
      <c r="B4" s="202" t="s">
        <v>656</v>
      </c>
      <c r="C4" s="202" t="s">
        <v>657</v>
      </c>
      <c r="D4" s="202">
        <v>7</v>
      </c>
      <c r="E4" s="202">
        <v>32</v>
      </c>
      <c r="F4" s="202">
        <v>21</v>
      </c>
      <c r="G4" s="202">
        <v>3</v>
      </c>
      <c r="H4" s="202">
        <v>3</v>
      </c>
      <c r="I4" s="202">
        <v>0</v>
      </c>
      <c r="J4" s="202">
        <v>0</v>
      </c>
      <c r="K4" s="202">
        <v>0</v>
      </c>
      <c r="L4" s="202">
        <v>0</v>
      </c>
      <c r="M4" s="202">
        <v>8</v>
      </c>
      <c r="N4" s="202">
        <v>4</v>
      </c>
      <c r="O4" s="202">
        <v>6</v>
      </c>
      <c r="P4" s="202">
        <v>3</v>
      </c>
      <c r="Q4" s="281">
        <v>0.14299999999999999</v>
      </c>
      <c r="R4" s="281">
        <v>0.41899999999999998</v>
      </c>
      <c r="S4" s="281">
        <v>0.14299999999999999</v>
      </c>
      <c r="T4" s="281">
        <v>0.56200000000000006</v>
      </c>
      <c r="U4" s="202">
        <v>0</v>
      </c>
      <c r="V4" s="202">
        <v>3</v>
      </c>
      <c r="W4" s="202">
        <v>0</v>
      </c>
      <c r="X4" s="251">
        <v>1</v>
      </c>
      <c r="Y4" s="202">
        <v>1</v>
      </c>
      <c r="Z4" s="202">
        <v>0</v>
      </c>
    </row>
    <row r="5" spans="1:26">
      <c r="A5" s="202">
        <v>3</v>
      </c>
      <c r="B5" s="202" t="s">
        <v>957</v>
      </c>
      <c r="C5" s="202" t="s">
        <v>958</v>
      </c>
      <c r="D5" s="202">
        <v>1</v>
      </c>
      <c r="E5" s="202">
        <v>2</v>
      </c>
      <c r="F5" s="202">
        <v>1</v>
      </c>
      <c r="G5" s="202">
        <v>0</v>
      </c>
      <c r="H5" s="202">
        <v>0</v>
      </c>
      <c r="I5" s="202">
        <v>0</v>
      </c>
      <c r="J5" s="202">
        <v>0</v>
      </c>
      <c r="K5" s="202">
        <v>0</v>
      </c>
      <c r="L5" s="202">
        <v>0</v>
      </c>
      <c r="M5" s="202">
        <v>0</v>
      </c>
      <c r="N5" s="202">
        <v>0</v>
      </c>
      <c r="O5" s="202">
        <v>1</v>
      </c>
      <c r="P5" s="202">
        <v>0</v>
      </c>
      <c r="Q5" s="281">
        <v>0</v>
      </c>
      <c r="R5" s="281">
        <v>0.5</v>
      </c>
      <c r="S5" s="281">
        <v>0</v>
      </c>
      <c r="T5" s="281">
        <v>0.5</v>
      </c>
      <c r="U5" s="202">
        <v>0</v>
      </c>
      <c r="V5" s="202">
        <v>0</v>
      </c>
      <c r="W5" s="202">
        <v>0</v>
      </c>
      <c r="X5" s="251">
        <v>0</v>
      </c>
      <c r="Y5" s="202">
        <v>0</v>
      </c>
      <c r="Z5" s="202">
        <v>0</v>
      </c>
    </row>
    <row r="6" spans="1:26">
      <c r="A6" s="202">
        <v>4</v>
      </c>
      <c r="B6" s="202" t="s">
        <v>738</v>
      </c>
      <c r="C6" s="202" t="s">
        <v>739</v>
      </c>
      <c r="D6" s="202">
        <v>2</v>
      </c>
      <c r="E6" s="202">
        <v>8</v>
      </c>
      <c r="F6" s="202">
        <v>6</v>
      </c>
      <c r="G6" s="202">
        <v>2</v>
      </c>
      <c r="H6" s="202">
        <v>2</v>
      </c>
      <c r="I6" s="202">
        <v>0</v>
      </c>
      <c r="J6" s="202">
        <v>0</v>
      </c>
      <c r="K6" s="202">
        <v>0</v>
      </c>
      <c r="L6" s="202">
        <v>0</v>
      </c>
      <c r="M6" s="202">
        <v>1</v>
      </c>
      <c r="N6" s="202">
        <v>0</v>
      </c>
      <c r="O6" s="202">
        <v>2</v>
      </c>
      <c r="P6" s="202">
        <v>2</v>
      </c>
      <c r="Q6" s="281">
        <v>0.33300000000000002</v>
      </c>
      <c r="R6" s="281">
        <v>0.5</v>
      </c>
      <c r="S6" s="281">
        <v>0.33300000000000002</v>
      </c>
      <c r="T6" s="281">
        <v>0.83299999999999996</v>
      </c>
      <c r="U6" s="202">
        <v>1</v>
      </c>
      <c r="V6" s="202">
        <v>0</v>
      </c>
      <c r="W6" s="202">
        <v>0</v>
      </c>
      <c r="X6" s="251">
        <v>0</v>
      </c>
      <c r="Y6" s="202">
        <v>0</v>
      </c>
      <c r="Z6" s="202">
        <v>0</v>
      </c>
    </row>
    <row r="7" spans="1:26">
      <c r="A7" s="202">
        <v>6</v>
      </c>
      <c r="B7" s="202" t="s">
        <v>959</v>
      </c>
      <c r="C7" s="202" t="s">
        <v>960</v>
      </c>
      <c r="D7" s="202">
        <v>8</v>
      </c>
      <c r="E7" s="202">
        <v>26</v>
      </c>
      <c r="F7" s="202">
        <v>23</v>
      </c>
      <c r="G7" s="202">
        <v>9</v>
      </c>
      <c r="H7" s="202">
        <v>6</v>
      </c>
      <c r="I7" s="202">
        <v>3</v>
      </c>
      <c r="J7" s="202">
        <v>0</v>
      </c>
      <c r="K7" s="202">
        <v>0</v>
      </c>
      <c r="L7" s="202">
        <v>7</v>
      </c>
      <c r="M7" s="202">
        <v>3</v>
      </c>
      <c r="N7" s="202">
        <v>0</v>
      </c>
      <c r="O7" s="202">
        <v>3</v>
      </c>
      <c r="P7" s="202">
        <v>2</v>
      </c>
      <c r="Q7" s="281">
        <v>0.39100000000000001</v>
      </c>
      <c r="R7" s="281">
        <v>0.46200000000000002</v>
      </c>
      <c r="S7" s="281">
        <v>0.52200000000000002</v>
      </c>
      <c r="T7" s="281">
        <v>0.98299999999999998</v>
      </c>
      <c r="U7" s="202">
        <v>1</v>
      </c>
      <c r="V7" s="202">
        <v>1</v>
      </c>
      <c r="W7" s="202">
        <v>1</v>
      </c>
      <c r="X7" s="251">
        <v>0.5</v>
      </c>
      <c r="Y7" s="202">
        <v>0</v>
      </c>
      <c r="Z7" s="202">
        <v>0</v>
      </c>
    </row>
    <row r="8" spans="1:26">
      <c r="A8" s="202">
        <v>7</v>
      </c>
      <c r="B8" s="202" t="s">
        <v>847</v>
      </c>
      <c r="C8" s="202" t="s">
        <v>661</v>
      </c>
      <c r="D8" s="202">
        <v>13</v>
      </c>
      <c r="E8" s="202">
        <v>45</v>
      </c>
      <c r="F8" s="202">
        <v>41</v>
      </c>
      <c r="G8" s="202">
        <v>8</v>
      </c>
      <c r="H8" s="202">
        <v>7</v>
      </c>
      <c r="I8" s="202">
        <v>1</v>
      </c>
      <c r="J8" s="202">
        <v>0</v>
      </c>
      <c r="K8" s="202">
        <v>0</v>
      </c>
      <c r="L8" s="202">
        <v>8</v>
      </c>
      <c r="M8" s="202">
        <v>5</v>
      </c>
      <c r="N8" s="202">
        <v>0</v>
      </c>
      <c r="O8" s="202">
        <v>2</v>
      </c>
      <c r="P8" s="202">
        <v>17</v>
      </c>
      <c r="Q8" s="281">
        <v>0.19500000000000001</v>
      </c>
      <c r="R8" s="281">
        <v>0.222</v>
      </c>
      <c r="S8" s="281">
        <v>0.22</v>
      </c>
      <c r="T8" s="281">
        <v>0.442</v>
      </c>
      <c r="U8" s="202">
        <v>5</v>
      </c>
      <c r="V8" s="202">
        <v>1</v>
      </c>
      <c r="W8" s="202">
        <v>1</v>
      </c>
      <c r="X8" s="251">
        <v>0.5</v>
      </c>
      <c r="Y8" s="202">
        <v>0</v>
      </c>
      <c r="Z8" s="202">
        <v>2</v>
      </c>
    </row>
    <row r="9" spans="1:26">
      <c r="A9" s="202">
        <v>9</v>
      </c>
      <c r="B9" s="202" t="s">
        <v>784</v>
      </c>
      <c r="C9" s="202" t="s">
        <v>669</v>
      </c>
      <c r="D9" s="202">
        <v>32</v>
      </c>
      <c r="E9" s="202">
        <v>125</v>
      </c>
      <c r="F9" s="202">
        <v>106</v>
      </c>
      <c r="G9" s="202">
        <v>37</v>
      </c>
      <c r="H9" s="202">
        <v>21</v>
      </c>
      <c r="I9" s="202">
        <v>13</v>
      </c>
      <c r="J9" s="202">
        <v>0</v>
      </c>
      <c r="K9" s="202">
        <v>3</v>
      </c>
      <c r="L9" s="202">
        <v>28</v>
      </c>
      <c r="M9" s="202">
        <v>20</v>
      </c>
      <c r="N9" s="202">
        <v>3</v>
      </c>
      <c r="O9" s="202">
        <v>15</v>
      </c>
      <c r="P9" s="202">
        <v>45</v>
      </c>
      <c r="Q9" s="281">
        <v>0.34899999999999998</v>
      </c>
      <c r="R9" s="281">
        <v>0.44400000000000001</v>
      </c>
      <c r="S9" s="281">
        <v>0.55700000000000005</v>
      </c>
      <c r="T9" s="281">
        <v>1</v>
      </c>
      <c r="U9" s="202">
        <v>13</v>
      </c>
      <c r="V9" s="202">
        <v>11</v>
      </c>
      <c r="W9" s="202">
        <v>0</v>
      </c>
      <c r="X9" s="251">
        <v>1</v>
      </c>
      <c r="Y9" s="202">
        <v>1</v>
      </c>
      <c r="Z9" s="202">
        <v>0</v>
      </c>
    </row>
    <row r="10" spans="1:26">
      <c r="A10" s="202">
        <v>10</v>
      </c>
      <c r="B10" s="202" t="s">
        <v>961</v>
      </c>
      <c r="C10" s="202" t="s">
        <v>962</v>
      </c>
      <c r="D10" s="202">
        <v>8</v>
      </c>
      <c r="E10" s="202">
        <v>23</v>
      </c>
      <c r="F10" s="202">
        <v>21</v>
      </c>
      <c r="G10" s="202">
        <v>3</v>
      </c>
      <c r="H10" s="202">
        <v>3</v>
      </c>
      <c r="I10" s="202">
        <v>0</v>
      </c>
      <c r="J10" s="202">
        <v>0</v>
      </c>
      <c r="K10" s="202">
        <v>0</v>
      </c>
      <c r="L10" s="202">
        <v>2</v>
      </c>
      <c r="M10" s="202">
        <v>2</v>
      </c>
      <c r="N10" s="202">
        <v>0</v>
      </c>
      <c r="O10" s="202">
        <v>1</v>
      </c>
      <c r="P10" s="202">
        <v>10</v>
      </c>
      <c r="Q10" s="281">
        <v>0.14299999999999999</v>
      </c>
      <c r="R10" s="281">
        <v>0.182</v>
      </c>
      <c r="S10" s="281">
        <v>0.14299999999999999</v>
      </c>
      <c r="T10" s="281">
        <v>0.32500000000000001</v>
      </c>
      <c r="U10" s="202">
        <v>4</v>
      </c>
      <c r="V10" s="202">
        <v>0</v>
      </c>
      <c r="W10" s="202">
        <v>0</v>
      </c>
      <c r="X10" s="251">
        <v>0</v>
      </c>
      <c r="Y10" s="202">
        <v>1</v>
      </c>
      <c r="Z10" s="202">
        <v>0</v>
      </c>
    </row>
    <row r="11" spans="1:26">
      <c r="A11" s="202">
        <v>12</v>
      </c>
      <c r="B11" s="202" t="s">
        <v>785</v>
      </c>
      <c r="C11" s="202" t="s">
        <v>786</v>
      </c>
      <c r="D11" s="202">
        <v>7</v>
      </c>
      <c r="E11" s="202">
        <v>25</v>
      </c>
      <c r="F11" s="202">
        <v>18</v>
      </c>
      <c r="G11" s="202">
        <v>3</v>
      </c>
      <c r="H11" s="202">
        <v>2</v>
      </c>
      <c r="I11" s="202">
        <v>1</v>
      </c>
      <c r="J11" s="202">
        <v>0</v>
      </c>
      <c r="K11" s="202">
        <v>0</v>
      </c>
      <c r="L11" s="202">
        <v>2</v>
      </c>
      <c r="M11" s="202">
        <v>5</v>
      </c>
      <c r="N11" s="202">
        <v>1</v>
      </c>
      <c r="O11" s="202">
        <v>6</v>
      </c>
      <c r="P11" s="202">
        <v>7</v>
      </c>
      <c r="Q11" s="281">
        <v>0.16700000000000001</v>
      </c>
      <c r="R11" s="281">
        <v>0.4</v>
      </c>
      <c r="S11" s="281">
        <v>0.222</v>
      </c>
      <c r="T11" s="281">
        <v>0.622</v>
      </c>
      <c r="U11" s="202">
        <v>2</v>
      </c>
      <c r="V11" s="202">
        <v>1</v>
      </c>
      <c r="W11" s="202">
        <v>0</v>
      </c>
      <c r="X11" s="251">
        <v>1</v>
      </c>
      <c r="Y11" s="202">
        <v>0</v>
      </c>
      <c r="Z11" s="202">
        <v>0</v>
      </c>
    </row>
    <row r="12" spans="1:26">
      <c r="A12" s="202">
        <v>14</v>
      </c>
      <c r="B12" s="202" t="s">
        <v>676</v>
      </c>
      <c r="C12" s="202" t="s">
        <v>669</v>
      </c>
      <c r="D12" s="202">
        <v>17</v>
      </c>
      <c r="E12" s="202">
        <v>55</v>
      </c>
      <c r="F12" s="202">
        <v>44</v>
      </c>
      <c r="G12" s="202">
        <v>12</v>
      </c>
      <c r="H12" s="202">
        <v>10</v>
      </c>
      <c r="I12" s="202">
        <v>1</v>
      </c>
      <c r="J12" s="202">
        <v>1</v>
      </c>
      <c r="K12" s="202">
        <v>0</v>
      </c>
      <c r="L12" s="202">
        <v>5</v>
      </c>
      <c r="M12" s="202">
        <v>13</v>
      </c>
      <c r="N12" s="202">
        <v>2</v>
      </c>
      <c r="O12" s="202">
        <v>8</v>
      </c>
      <c r="P12" s="202">
        <v>9</v>
      </c>
      <c r="Q12" s="281">
        <v>0.27300000000000002</v>
      </c>
      <c r="R12" s="281">
        <v>0.40699999999999997</v>
      </c>
      <c r="S12" s="281">
        <v>0.34100000000000003</v>
      </c>
      <c r="T12" s="281">
        <v>0.748</v>
      </c>
      <c r="U12" s="202">
        <v>4</v>
      </c>
      <c r="V12" s="202">
        <v>3</v>
      </c>
      <c r="W12" s="202">
        <v>1</v>
      </c>
      <c r="X12" s="251">
        <v>0.75</v>
      </c>
      <c r="Y12" s="202">
        <v>1</v>
      </c>
      <c r="Z12" s="202">
        <v>0</v>
      </c>
    </row>
    <row r="13" spans="1:26">
      <c r="A13" s="202">
        <v>15</v>
      </c>
      <c r="B13" s="202" t="s">
        <v>963</v>
      </c>
      <c r="C13" s="202" t="s">
        <v>671</v>
      </c>
      <c r="D13" s="202">
        <v>20</v>
      </c>
      <c r="E13" s="202">
        <v>85</v>
      </c>
      <c r="F13" s="202">
        <v>77</v>
      </c>
      <c r="G13" s="202">
        <v>29</v>
      </c>
      <c r="H13" s="202">
        <v>24</v>
      </c>
      <c r="I13" s="202">
        <v>5</v>
      </c>
      <c r="J13" s="202">
        <v>0</v>
      </c>
      <c r="K13" s="202">
        <v>0</v>
      </c>
      <c r="L13" s="202">
        <v>9</v>
      </c>
      <c r="M13" s="202">
        <v>15</v>
      </c>
      <c r="N13" s="202">
        <v>1</v>
      </c>
      <c r="O13" s="202">
        <v>6</v>
      </c>
      <c r="P13" s="202">
        <v>9</v>
      </c>
      <c r="Q13" s="281">
        <v>0.377</v>
      </c>
      <c r="R13" s="281">
        <v>0.42899999999999999</v>
      </c>
      <c r="S13" s="281">
        <v>0.442</v>
      </c>
      <c r="T13" s="281">
        <v>0.87</v>
      </c>
      <c r="U13" s="202">
        <v>1</v>
      </c>
      <c r="V13" s="202">
        <v>3</v>
      </c>
      <c r="W13" s="202">
        <v>0</v>
      </c>
      <c r="X13" s="251">
        <v>1</v>
      </c>
      <c r="Y13" s="202">
        <v>1</v>
      </c>
      <c r="Z13" s="202">
        <v>0</v>
      </c>
    </row>
    <row r="14" spans="1:26">
      <c r="A14" s="202">
        <v>16</v>
      </c>
      <c r="B14" s="202" t="s">
        <v>964</v>
      </c>
      <c r="C14" s="202" t="s">
        <v>965</v>
      </c>
      <c r="D14" s="202">
        <v>9</v>
      </c>
      <c r="E14" s="202">
        <v>18</v>
      </c>
      <c r="F14" s="202">
        <v>16</v>
      </c>
      <c r="G14" s="202">
        <v>5</v>
      </c>
      <c r="H14" s="202">
        <v>5</v>
      </c>
      <c r="I14" s="202">
        <v>0</v>
      </c>
      <c r="J14" s="202">
        <v>0</v>
      </c>
      <c r="K14" s="202">
        <v>0</v>
      </c>
      <c r="L14" s="202">
        <v>2</v>
      </c>
      <c r="M14" s="202">
        <v>3</v>
      </c>
      <c r="N14" s="202">
        <v>1</v>
      </c>
      <c r="O14" s="202">
        <v>1</v>
      </c>
      <c r="P14" s="202">
        <v>7</v>
      </c>
      <c r="Q14" s="281">
        <v>0.312</v>
      </c>
      <c r="R14" s="281">
        <v>0.38900000000000001</v>
      </c>
      <c r="S14" s="281">
        <v>0.312</v>
      </c>
      <c r="T14" s="281">
        <v>0.70099999999999996</v>
      </c>
      <c r="U14" s="202">
        <v>2</v>
      </c>
      <c r="V14" s="202">
        <v>1</v>
      </c>
      <c r="W14" s="202">
        <v>1</v>
      </c>
      <c r="X14" s="251">
        <v>0.5</v>
      </c>
      <c r="Y14" s="202">
        <v>0</v>
      </c>
      <c r="Z14" s="202">
        <v>0</v>
      </c>
    </row>
    <row r="15" spans="1:26">
      <c r="A15" s="202">
        <v>18</v>
      </c>
      <c r="B15" s="202" t="s">
        <v>740</v>
      </c>
      <c r="C15" s="202" t="s">
        <v>685</v>
      </c>
      <c r="D15" s="202">
        <v>8</v>
      </c>
      <c r="E15" s="202">
        <v>25</v>
      </c>
      <c r="F15" s="202">
        <v>21</v>
      </c>
      <c r="G15" s="202">
        <v>4</v>
      </c>
      <c r="H15" s="202">
        <v>2</v>
      </c>
      <c r="I15" s="202">
        <v>2</v>
      </c>
      <c r="J15" s="202">
        <v>0</v>
      </c>
      <c r="K15" s="202">
        <v>0</v>
      </c>
      <c r="L15" s="202">
        <v>5</v>
      </c>
      <c r="M15" s="202">
        <v>2</v>
      </c>
      <c r="N15" s="202">
        <v>2</v>
      </c>
      <c r="O15" s="202">
        <v>0</v>
      </c>
      <c r="P15" s="202">
        <v>5</v>
      </c>
      <c r="Q15" s="281">
        <v>0.19</v>
      </c>
      <c r="R15" s="281">
        <v>0.24</v>
      </c>
      <c r="S15" s="281">
        <v>0.28599999999999998</v>
      </c>
      <c r="T15" s="281">
        <v>0.52600000000000002</v>
      </c>
      <c r="U15" s="202">
        <v>1</v>
      </c>
      <c r="V15" s="202">
        <v>1</v>
      </c>
      <c r="W15" s="202">
        <v>0</v>
      </c>
      <c r="X15" s="251">
        <v>1</v>
      </c>
      <c r="Y15" s="202">
        <v>0</v>
      </c>
      <c r="Z15" s="202">
        <v>2</v>
      </c>
    </row>
    <row r="16" spans="1:26">
      <c r="A16" s="202">
        <v>20</v>
      </c>
      <c r="B16" s="202" t="s">
        <v>741</v>
      </c>
      <c r="C16" s="202" t="s">
        <v>742</v>
      </c>
      <c r="D16" s="202">
        <v>15</v>
      </c>
      <c r="E16" s="202">
        <v>59</v>
      </c>
      <c r="F16" s="202">
        <v>45</v>
      </c>
      <c r="G16" s="202">
        <v>16</v>
      </c>
      <c r="H16" s="202">
        <v>14</v>
      </c>
      <c r="I16" s="202">
        <v>1</v>
      </c>
      <c r="J16" s="202">
        <v>1</v>
      </c>
      <c r="K16" s="202">
        <v>0</v>
      </c>
      <c r="L16" s="202">
        <v>11</v>
      </c>
      <c r="M16" s="202">
        <v>10</v>
      </c>
      <c r="N16" s="202">
        <v>2</v>
      </c>
      <c r="O16" s="202">
        <v>12</v>
      </c>
      <c r="P16" s="202">
        <v>8</v>
      </c>
      <c r="Q16" s="281">
        <v>0.35599999999999998</v>
      </c>
      <c r="R16" s="281">
        <v>0.50800000000000001</v>
      </c>
      <c r="S16" s="281">
        <v>0.42199999999999999</v>
      </c>
      <c r="T16" s="281">
        <v>0.93100000000000005</v>
      </c>
      <c r="U16" s="202">
        <v>5</v>
      </c>
      <c r="V16" s="202">
        <v>5</v>
      </c>
      <c r="W16" s="202">
        <v>0</v>
      </c>
      <c r="X16" s="251">
        <v>1</v>
      </c>
      <c r="Y16" s="202">
        <v>0</v>
      </c>
      <c r="Z16" s="202">
        <v>0</v>
      </c>
    </row>
    <row r="17" spans="1:26">
      <c r="A17" s="202">
        <v>21</v>
      </c>
      <c r="B17" s="202" t="s">
        <v>684</v>
      </c>
      <c r="C17" s="202" t="s">
        <v>685</v>
      </c>
      <c r="D17" s="202">
        <v>17</v>
      </c>
      <c r="E17" s="202">
        <v>74</v>
      </c>
      <c r="F17" s="202">
        <v>66</v>
      </c>
      <c r="G17" s="202">
        <v>25</v>
      </c>
      <c r="H17" s="202">
        <v>19</v>
      </c>
      <c r="I17" s="202">
        <v>4</v>
      </c>
      <c r="J17" s="202">
        <v>1</v>
      </c>
      <c r="K17" s="202">
        <v>1</v>
      </c>
      <c r="L17" s="202">
        <v>11</v>
      </c>
      <c r="M17" s="202">
        <v>13</v>
      </c>
      <c r="N17" s="202">
        <v>0</v>
      </c>
      <c r="O17" s="202">
        <v>8</v>
      </c>
      <c r="P17" s="202">
        <v>11</v>
      </c>
      <c r="Q17" s="281">
        <v>0.379</v>
      </c>
      <c r="R17" s="281">
        <v>0.44600000000000001</v>
      </c>
      <c r="S17" s="281">
        <v>0.51500000000000001</v>
      </c>
      <c r="T17" s="281">
        <v>0.96099999999999997</v>
      </c>
      <c r="U17" s="202">
        <v>4</v>
      </c>
      <c r="V17" s="202">
        <v>10</v>
      </c>
      <c r="W17" s="202">
        <v>0</v>
      </c>
      <c r="X17" s="251">
        <v>1</v>
      </c>
      <c r="Y17" s="202">
        <v>0</v>
      </c>
      <c r="Z17" s="202">
        <v>0</v>
      </c>
    </row>
    <row r="18" spans="1:26">
      <c r="A18" s="202">
        <v>22</v>
      </c>
      <c r="B18" s="202" t="s">
        <v>966</v>
      </c>
      <c r="C18" s="202" t="s">
        <v>967</v>
      </c>
      <c r="D18" s="202">
        <v>21</v>
      </c>
      <c r="E18" s="202">
        <v>78</v>
      </c>
      <c r="F18" s="202">
        <v>59</v>
      </c>
      <c r="G18" s="202">
        <v>16</v>
      </c>
      <c r="H18" s="202">
        <v>15</v>
      </c>
      <c r="I18" s="202">
        <v>1</v>
      </c>
      <c r="J18" s="202">
        <v>0</v>
      </c>
      <c r="K18" s="202">
        <v>0</v>
      </c>
      <c r="L18" s="202">
        <v>5</v>
      </c>
      <c r="M18" s="202">
        <v>11</v>
      </c>
      <c r="N18" s="202">
        <v>2</v>
      </c>
      <c r="O18" s="202">
        <v>17</v>
      </c>
      <c r="P18" s="202">
        <v>16</v>
      </c>
      <c r="Q18" s="281">
        <v>0.27100000000000002</v>
      </c>
      <c r="R18" s="281">
        <v>0.44900000000000001</v>
      </c>
      <c r="S18" s="281">
        <v>0.28799999999999998</v>
      </c>
      <c r="T18" s="281">
        <v>0.73699999999999999</v>
      </c>
      <c r="U18" s="202">
        <v>6</v>
      </c>
      <c r="V18" s="202">
        <v>3</v>
      </c>
      <c r="W18" s="202">
        <v>0</v>
      </c>
      <c r="X18" s="251">
        <v>1</v>
      </c>
      <c r="Y18" s="202">
        <v>0</v>
      </c>
      <c r="Z18" s="202">
        <v>0</v>
      </c>
    </row>
    <row r="19" spans="1:26">
      <c r="A19" s="202">
        <v>23</v>
      </c>
      <c r="B19" s="202" t="s">
        <v>968</v>
      </c>
      <c r="C19" s="202" t="s">
        <v>690</v>
      </c>
      <c r="D19" s="202">
        <v>3</v>
      </c>
      <c r="E19" s="202">
        <v>10</v>
      </c>
      <c r="F19" s="202">
        <v>10</v>
      </c>
      <c r="G19" s="202">
        <v>3</v>
      </c>
      <c r="H19" s="202">
        <v>3</v>
      </c>
      <c r="I19" s="202">
        <v>0</v>
      </c>
      <c r="J19" s="202">
        <v>0</v>
      </c>
      <c r="K19" s="202">
        <v>0</v>
      </c>
      <c r="L19" s="202">
        <v>0</v>
      </c>
      <c r="M19" s="202">
        <v>1</v>
      </c>
      <c r="N19" s="202">
        <v>0</v>
      </c>
      <c r="O19" s="202">
        <v>0</v>
      </c>
      <c r="P19" s="202">
        <v>6</v>
      </c>
      <c r="Q19" s="281">
        <v>0.3</v>
      </c>
      <c r="R19" s="281">
        <v>0.3</v>
      </c>
      <c r="S19" s="281">
        <v>0.3</v>
      </c>
      <c r="T19" s="281">
        <v>0.6</v>
      </c>
      <c r="U19" s="202">
        <v>2</v>
      </c>
      <c r="V19" s="202">
        <v>0</v>
      </c>
      <c r="W19" s="202">
        <v>0</v>
      </c>
      <c r="X19" s="251">
        <v>0</v>
      </c>
      <c r="Y19" s="202">
        <v>0</v>
      </c>
      <c r="Z19" s="202">
        <v>0</v>
      </c>
    </row>
    <row r="20" spans="1:26">
      <c r="A20" s="202">
        <v>27</v>
      </c>
      <c r="B20" s="202" t="s">
        <v>969</v>
      </c>
      <c r="C20" s="202" t="s">
        <v>718</v>
      </c>
      <c r="D20" s="202">
        <v>6</v>
      </c>
      <c r="E20" s="202">
        <v>22</v>
      </c>
      <c r="F20" s="202">
        <v>18</v>
      </c>
      <c r="G20" s="202">
        <v>4</v>
      </c>
      <c r="H20" s="202">
        <v>3</v>
      </c>
      <c r="I20" s="202">
        <v>1</v>
      </c>
      <c r="J20" s="202">
        <v>0</v>
      </c>
      <c r="K20" s="202">
        <v>0</v>
      </c>
      <c r="L20" s="202">
        <v>2</v>
      </c>
      <c r="M20" s="202">
        <v>2</v>
      </c>
      <c r="N20" s="202">
        <v>1</v>
      </c>
      <c r="O20" s="202">
        <v>3</v>
      </c>
      <c r="P20" s="202">
        <v>5</v>
      </c>
      <c r="Q20" s="281">
        <v>0.222</v>
      </c>
      <c r="R20" s="281">
        <v>0.36399999999999999</v>
      </c>
      <c r="S20" s="281">
        <v>0.27800000000000002</v>
      </c>
      <c r="T20" s="281">
        <v>0.64100000000000001</v>
      </c>
      <c r="U20" s="202">
        <v>3</v>
      </c>
      <c r="V20" s="202">
        <v>0</v>
      </c>
      <c r="W20" s="202">
        <v>1</v>
      </c>
      <c r="X20" s="251">
        <v>0</v>
      </c>
      <c r="Y20" s="202">
        <v>0</v>
      </c>
      <c r="Z20" s="202">
        <v>0</v>
      </c>
    </row>
    <row r="21" spans="1:26">
      <c r="A21" s="202">
        <v>31</v>
      </c>
      <c r="B21" s="202" t="s">
        <v>791</v>
      </c>
      <c r="C21" s="202" t="s">
        <v>792</v>
      </c>
      <c r="D21" s="202">
        <v>29</v>
      </c>
      <c r="E21" s="202">
        <v>112</v>
      </c>
      <c r="F21" s="202">
        <v>98</v>
      </c>
      <c r="G21" s="202">
        <v>31</v>
      </c>
      <c r="H21" s="202">
        <v>16</v>
      </c>
      <c r="I21" s="202">
        <v>13</v>
      </c>
      <c r="J21" s="202">
        <v>0</v>
      </c>
      <c r="K21" s="202">
        <v>2</v>
      </c>
      <c r="L21" s="202">
        <v>17</v>
      </c>
      <c r="M21" s="202">
        <v>14</v>
      </c>
      <c r="N21" s="202">
        <v>0</v>
      </c>
      <c r="O21" s="202">
        <v>11</v>
      </c>
      <c r="P21" s="202">
        <v>21</v>
      </c>
      <c r="Q21" s="281">
        <v>0.316</v>
      </c>
      <c r="R21" s="281">
        <v>0.38200000000000001</v>
      </c>
      <c r="S21" s="281">
        <v>0.51</v>
      </c>
      <c r="T21" s="281">
        <v>0.89200000000000002</v>
      </c>
      <c r="U21" s="202">
        <v>3</v>
      </c>
      <c r="V21" s="202">
        <v>8</v>
      </c>
      <c r="W21" s="202">
        <v>2</v>
      </c>
      <c r="X21" s="251">
        <v>0.8</v>
      </c>
      <c r="Y21" s="202">
        <v>2</v>
      </c>
      <c r="Z21" s="202">
        <v>1</v>
      </c>
    </row>
    <row r="22" spans="1:26">
      <c r="A22" s="202">
        <v>32</v>
      </c>
      <c r="B22" s="202" t="s">
        <v>839</v>
      </c>
      <c r="C22" s="202" t="s">
        <v>840</v>
      </c>
      <c r="D22" s="202">
        <v>3</v>
      </c>
      <c r="E22" s="202">
        <v>7</v>
      </c>
      <c r="F22" s="202">
        <v>7</v>
      </c>
      <c r="G22" s="202">
        <v>1</v>
      </c>
      <c r="H22" s="202">
        <v>1</v>
      </c>
      <c r="I22" s="202">
        <v>0</v>
      </c>
      <c r="J22" s="202">
        <v>0</v>
      </c>
      <c r="K22" s="202">
        <v>0</v>
      </c>
      <c r="L22" s="202">
        <v>1</v>
      </c>
      <c r="M22" s="202">
        <v>0</v>
      </c>
      <c r="N22" s="202">
        <v>0</v>
      </c>
      <c r="O22" s="202">
        <v>0</v>
      </c>
      <c r="P22" s="202">
        <v>2</v>
      </c>
      <c r="Q22" s="281">
        <v>0.14299999999999999</v>
      </c>
      <c r="R22" s="281">
        <v>0.14299999999999999</v>
      </c>
      <c r="S22" s="281">
        <v>0.14299999999999999</v>
      </c>
      <c r="T22" s="281">
        <v>0.28599999999999998</v>
      </c>
      <c r="U22" s="202">
        <v>0</v>
      </c>
      <c r="V22" s="202">
        <v>0</v>
      </c>
      <c r="W22" s="202">
        <v>0</v>
      </c>
      <c r="X22" s="251">
        <v>0</v>
      </c>
      <c r="Y22" s="202">
        <v>0</v>
      </c>
      <c r="Z22" s="202">
        <v>0</v>
      </c>
    </row>
    <row r="23" spans="1:26">
      <c r="A23" s="202">
        <v>33</v>
      </c>
      <c r="B23" s="202" t="s">
        <v>970</v>
      </c>
      <c r="C23" s="202" t="s">
        <v>971</v>
      </c>
      <c r="D23" s="202">
        <v>3</v>
      </c>
      <c r="E23" s="202">
        <v>7</v>
      </c>
      <c r="F23" s="202">
        <v>6</v>
      </c>
      <c r="G23" s="202">
        <v>0</v>
      </c>
      <c r="H23" s="202">
        <v>0</v>
      </c>
      <c r="I23" s="202">
        <v>0</v>
      </c>
      <c r="J23" s="202">
        <v>0</v>
      </c>
      <c r="K23" s="202">
        <v>0</v>
      </c>
      <c r="L23" s="202">
        <v>0</v>
      </c>
      <c r="M23" s="202">
        <v>0</v>
      </c>
      <c r="N23" s="202">
        <v>0</v>
      </c>
      <c r="O23" s="202">
        <v>1</v>
      </c>
      <c r="P23" s="202">
        <v>6</v>
      </c>
      <c r="Q23" s="281">
        <v>0</v>
      </c>
      <c r="R23" s="281">
        <v>0.14299999999999999</v>
      </c>
      <c r="S23" s="281">
        <v>0</v>
      </c>
      <c r="T23" s="281">
        <v>0.14299999999999999</v>
      </c>
      <c r="U23" s="202">
        <v>3</v>
      </c>
      <c r="V23" s="202">
        <v>0</v>
      </c>
      <c r="W23" s="202">
        <v>0</v>
      </c>
      <c r="X23" s="251">
        <v>0</v>
      </c>
      <c r="Y23" s="202">
        <v>0</v>
      </c>
      <c r="Z23" s="202">
        <v>0</v>
      </c>
    </row>
    <row r="24" spans="1:26">
      <c r="A24" s="202">
        <v>34</v>
      </c>
      <c r="B24" s="202" t="s">
        <v>972</v>
      </c>
      <c r="C24" s="202" t="s">
        <v>973</v>
      </c>
      <c r="D24" s="202">
        <v>2</v>
      </c>
      <c r="E24" s="202">
        <v>6</v>
      </c>
      <c r="F24" s="202">
        <v>5</v>
      </c>
      <c r="G24" s="202">
        <v>0</v>
      </c>
      <c r="H24" s="202">
        <v>0</v>
      </c>
      <c r="I24" s="202">
        <v>0</v>
      </c>
      <c r="J24" s="202">
        <v>0</v>
      </c>
      <c r="K24" s="202">
        <v>0</v>
      </c>
      <c r="L24" s="202">
        <v>1</v>
      </c>
      <c r="M24" s="202">
        <v>1</v>
      </c>
      <c r="N24" s="202">
        <v>0</v>
      </c>
      <c r="O24" s="202">
        <v>1</v>
      </c>
      <c r="P24" s="202">
        <v>2</v>
      </c>
      <c r="Q24" s="281">
        <v>0</v>
      </c>
      <c r="R24" s="281">
        <v>0.16700000000000001</v>
      </c>
      <c r="S24" s="281">
        <v>0</v>
      </c>
      <c r="T24" s="281">
        <v>0.16700000000000001</v>
      </c>
      <c r="U24" s="202">
        <v>2</v>
      </c>
      <c r="V24" s="202">
        <v>0</v>
      </c>
      <c r="W24" s="202">
        <v>0</v>
      </c>
      <c r="X24" s="251">
        <v>0</v>
      </c>
      <c r="Y24" s="202">
        <v>0</v>
      </c>
      <c r="Z24" s="202">
        <v>0</v>
      </c>
    </row>
    <row r="25" spans="1:26">
      <c r="A25" s="202">
        <v>38</v>
      </c>
      <c r="B25" s="202" t="s">
        <v>974</v>
      </c>
      <c r="C25" s="202" t="s">
        <v>975</v>
      </c>
      <c r="D25" s="202">
        <v>2</v>
      </c>
      <c r="E25" s="202">
        <v>4</v>
      </c>
      <c r="F25" s="202">
        <v>4</v>
      </c>
      <c r="G25" s="202">
        <v>1</v>
      </c>
      <c r="H25" s="202">
        <v>1</v>
      </c>
      <c r="I25" s="202">
        <v>0</v>
      </c>
      <c r="J25" s="202">
        <v>0</v>
      </c>
      <c r="K25" s="202">
        <v>0</v>
      </c>
      <c r="L25" s="202">
        <v>0</v>
      </c>
      <c r="M25" s="202">
        <v>0</v>
      </c>
      <c r="N25" s="202">
        <v>0</v>
      </c>
      <c r="O25" s="202">
        <v>0</v>
      </c>
      <c r="P25" s="202">
        <v>2</v>
      </c>
      <c r="Q25" s="281">
        <v>0.25</v>
      </c>
      <c r="R25" s="281">
        <v>0.25</v>
      </c>
      <c r="S25" s="281">
        <v>0.25</v>
      </c>
      <c r="T25" s="281">
        <v>0.5</v>
      </c>
      <c r="U25" s="202">
        <v>0</v>
      </c>
      <c r="V25" s="202">
        <v>0</v>
      </c>
      <c r="W25" s="202">
        <v>0</v>
      </c>
      <c r="X25" s="251">
        <v>0</v>
      </c>
      <c r="Y25" s="202">
        <v>0</v>
      </c>
      <c r="Z25" s="202">
        <v>0</v>
      </c>
    </row>
    <row r="26" spans="1:26">
      <c r="A26" s="202">
        <v>39</v>
      </c>
      <c r="B26" s="202" t="s">
        <v>976</v>
      </c>
      <c r="C26" s="202" t="s">
        <v>977</v>
      </c>
      <c r="D26" s="202">
        <v>22</v>
      </c>
      <c r="E26" s="202">
        <v>82</v>
      </c>
      <c r="F26" s="202">
        <v>72</v>
      </c>
      <c r="G26" s="202">
        <v>15</v>
      </c>
      <c r="H26" s="202">
        <v>13</v>
      </c>
      <c r="I26" s="202">
        <v>2</v>
      </c>
      <c r="J26" s="202">
        <v>0</v>
      </c>
      <c r="K26" s="202">
        <v>0</v>
      </c>
      <c r="L26" s="202">
        <v>6</v>
      </c>
      <c r="M26" s="202">
        <v>14</v>
      </c>
      <c r="N26" s="202">
        <v>4</v>
      </c>
      <c r="O26" s="202">
        <v>6</v>
      </c>
      <c r="P26" s="202">
        <v>18</v>
      </c>
      <c r="Q26" s="281">
        <v>0.20799999999999999</v>
      </c>
      <c r="R26" s="281">
        <v>0.30499999999999999</v>
      </c>
      <c r="S26" s="281">
        <v>0.23599999999999999</v>
      </c>
      <c r="T26" s="281">
        <v>0.54100000000000004</v>
      </c>
      <c r="U26" s="202">
        <v>5</v>
      </c>
      <c r="V26" s="202">
        <v>8</v>
      </c>
      <c r="W26" s="202">
        <v>0</v>
      </c>
      <c r="X26" s="251">
        <v>1</v>
      </c>
      <c r="Y26" s="202">
        <v>0</v>
      </c>
      <c r="Z26" s="202">
        <v>0</v>
      </c>
    </row>
    <row r="27" spans="1:26">
      <c r="A27" s="202">
        <v>41</v>
      </c>
      <c r="B27" s="202" t="s">
        <v>708</v>
      </c>
      <c r="C27" s="202" t="s">
        <v>709</v>
      </c>
      <c r="D27" s="202">
        <v>15</v>
      </c>
      <c r="E27" s="202">
        <v>63</v>
      </c>
      <c r="F27" s="202">
        <v>54</v>
      </c>
      <c r="G27" s="202">
        <v>15</v>
      </c>
      <c r="H27" s="202">
        <v>12</v>
      </c>
      <c r="I27" s="202">
        <v>3</v>
      </c>
      <c r="J27" s="202">
        <v>0</v>
      </c>
      <c r="K27" s="202">
        <v>0</v>
      </c>
      <c r="L27" s="202">
        <v>5</v>
      </c>
      <c r="M27" s="202">
        <v>10</v>
      </c>
      <c r="N27" s="202">
        <v>2</v>
      </c>
      <c r="O27" s="202">
        <v>7</v>
      </c>
      <c r="P27" s="202">
        <v>4</v>
      </c>
      <c r="Q27" s="281">
        <v>0.27800000000000002</v>
      </c>
      <c r="R27" s="281">
        <v>0.38100000000000001</v>
      </c>
      <c r="S27" s="281">
        <v>0.33300000000000002</v>
      </c>
      <c r="T27" s="281">
        <v>0.71399999999999997</v>
      </c>
      <c r="U27" s="202">
        <v>0</v>
      </c>
      <c r="V27" s="202">
        <v>4</v>
      </c>
      <c r="W27" s="202">
        <v>0</v>
      </c>
      <c r="X27" s="251">
        <v>1</v>
      </c>
      <c r="Y27" s="202">
        <v>0</v>
      </c>
      <c r="Z27" s="202">
        <v>0</v>
      </c>
    </row>
    <row r="28" spans="1:26">
      <c r="A28" s="202">
        <v>43</v>
      </c>
      <c r="B28" s="202" t="s">
        <v>793</v>
      </c>
      <c r="C28" s="202" t="s">
        <v>794</v>
      </c>
      <c r="D28" s="202">
        <v>31</v>
      </c>
      <c r="E28" s="202">
        <v>132</v>
      </c>
      <c r="F28" s="202">
        <v>111</v>
      </c>
      <c r="G28" s="202">
        <v>39</v>
      </c>
      <c r="H28" s="202">
        <v>18</v>
      </c>
      <c r="I28" s="202">
        <v>13</v>
      </c>
      <c r="J28" s="202">
        <v>2</v>
      </c>
      <c r="K28" s="202">
        <v>6</v>
      </c>
      <c r="L28" s="202">
        <v>30</v>
      </c>
      <c r="M28" s="202">
        <v>23</v>
      </c>
      <c r="N28" s="202">
        <v>3</v>
      </c>
      <c r="O28" s="202">
        <v>14</v>
      </c>
      <c r="P28" s="202">
        <v>21</v>
      </c>
      <c r="Q28" s="281">
        <v>0.35099999999999998</v>
      </c>
      <c r="R28" s="281">
        <v>0.42399999999999999</v>
      </c>
      <c r="S28" s="281">
        <v>0.66700000000000004</v>
      </c>
      <c r="T28" s="281">
        <v>1.091</v>
      </c>
      <c r="U28" s="202">
        <v>13</v>
      </c>
      <c r="V28" s="202">
        <v>17</v>
      </c>
      <c r="W28" s="202">
        <v>1</v>
      </c>
      <c r="X28" s="251">
        <v>0.94399999999999995</v>
      </c>
      <c r="Y28" s="202">
        <v>0</v>
      </c>
      <c r="Z28" s="202">
        <v>4</v>
      </c>
    </row>
    <row r="29" spans="1:26">
      <c r="A29" s="202">
        <v>46</v>
      </c>
      <c r="B29" s="202" t="s">
        <v>717</v>
      </c>
      <c r="C29" s="202" t="s">
        <v>718</v>
      </c>
      <c r="D29" s="202">
        <v>10</v>
      </c>
      <c r="E29" s="202">
        <v>42</v>
      </c>
      <c r="F29" s="202">
        <v>33</v>
      </c>
      <c r="G29" s="202">
        <v>13</v>
      </c>
      <c r="H29" s="202">
        <v>10</v>
      </c>
      <c r="I29" s="202">
        <v>3</v>
      </c>
      <c r="J29" s="202">
        <v>0</v>
      </c>
      <c r="K29" s="202">
        <v>0</v>
      </c>
      <c r="L29" s="202">
        <v>9</v>
      </c>
      <c r="M29" s="202">
        <v>5</v>
      </c>
      <c r="N29" s="202">
        <v>0</v>
      </c>
      <c r="O29" s="202">
        <v>7</v>
      </c>
      <c r="P29" s="202">
        <v>4</v>
      </c>
      <c r="Q29" s="281">
        <v>0.39400000000000002</v>
      </c>
      <c r="R29" s="281">
        <v>0.47599999999999998</v>
      </c>
      <c r="S29" s="281">
        <v>0.48499999999999999</v>
      </c>
      <c r="T29" s="281">
        <v>0.96099999999999997</v>
      </c>
      <c r="U29" s="202">
        <v>4</v>
      </c>
      <c r="V29" s="202">
        <v>0</v>
      </c>
      <c r="W29" s="202">
        <v>1</v>
      </c>
      <c r="X29" s="251">
        <v>0</v>
      </c>
      <c r="Y29" s="202">
        <v>0</v>
      </c>
      <c r="Z29" s="202">
        <v>2</v>
      </c>
    </row>
    <row r="30" spans="1:26">
      <c r="A30" s="202">
        <v>47</v>
      </c>
      <c r="B30" s="202" t="s">
        <v>978</v>
      </c>
      <c r="C30" s="202" t="s">
        <v>671</v>
      </c>
      <c r="D30" s="202">
        <v>3</v>
      </c>
      <c r="E30" s="202">
        <v>10</v>
      </c>
      <c r="F30" s="202">
        <v>8</v>
      </c>
      <c r="G30" s="202">
        <v>2</v>
      </c>
      <c r="H30" s="202">
        <v>2</v>
      </c>
      <c r="I30" s="202">
        <v>0</v>
      </c>
      <c r="J30" s="202">
        <v>0</v>
      </c>
      <c r="K30" s="202">
        <v>0</v>
      </c>
      <c r="L30" s="202">
        <v>1</v>
      </c>
      <c r="M30" s="202">
        <v>3</v>
      </c>
      <c r="N30" s="202">
        <v>0</v>
      </c>
      <c r="O30" s="202">
        <v>2</v>
      </c>
      <c r="P30" s="202">
        <v>2</v>
      </c>
      <c r="Q30" s="281">
        <v>0.25</v>
      </c>
      <c r="R30" s="281">
        <v>0.4</v>
      </c>
      <c r="S30" s="281">
        <v>0.25</v>
      </c>
      <c r="T30" s="281">
        <v>0.65</v>
      </c>
      <c r="U30" s="202">
        <v>1</v>
      </c>
      <c r="V30" s="202">
        <v>0</v>
      </c>
      <c r="W30" s="202">
        <v>0</v>
      </c>
      <c r="X30" s="251">
        <v>0</v>
      </c>
      <c r="Y30" s="202">
        <v>0</v>
      </c>
      <c r="Z30" s="202">
        <v>0</v>
      </c>
    </row>
    <row r="31" spans="1:26">
      <c r="A31" s="202">
        <v>49</v>
      </c>
      <c r="B31" s="202" t="s">
        <v>798</v>
      </c>
      <c r="C31" s="202" t="s">
        <v>697</v>
      </c>
      <c r="D31" s="202">
        <v>29</v>
      </c>
      <c r="E31" s="202">
        <v>105</v>
      </c>
      <c r="F31" s="202">
        <v>78</v>
      </c>
      <c r="G31" s="202">
        <v>13</v>
      </c>
      <c r="H31" s="202">
        <v>12</v>
      </c>
      <c r="I31" s="202">
        <v>1</v>
      </c>
      <c r="J31" s="202">
        <v>0</v>
      </c>
      <c r="K31" s="202">
        <v>0</v>
      </c>
      <c r="L31" s="202">
        <v>10</v>
      </c>
      <c r="M31" s="202">
        <v>8</v>
      </c>
      <c r="N31" s="202">
        <v>4</v>
      </c>
      <c r="O31" s="202">
        <v>22</v>
      </c>
      <c r="P31" s="202">
        <v>11</v>
      </c>
      <c r="Q31" s="281">
        <v>0.16700000000000001</v>
      </c>
      <c r="R31" s="281">
        <v>0.371</v>
      </c>
      <c r="S31" s="281">
        <v>0.17899999999999999</v>
      </c>
      <c r="T31" s="281">
        <v>0.55100000000000005</v>
      </c>
      <c r="U31" s="202">
        <v>3</v>
      </c>
      <c r="V31" s="202">
        <v>1</v>
      </c>
      <c r="W31" s="202">
        <v>2</v>
      </c>
      <c r="X31" s="251">
        <v>0.33300000000000002</v>
      </c>
      <c r="Y31" s="202">
        <v>0</v>
      </c>
      <c r="Z31" s="202">
        <v>1</v>
      </c>
    </row>
    <row r="32" spans="1:26">
      <c r="A32" s="202">
        <v>51</v>
      </c>
      <c r="B32" s="202" t="s">
        <v>746</v>
      </c>
      <c r="C32" s="202" t="s">
        <v>747</v>
      </c>
      <c r="D32" s="202">
        <v>26</v>
      </c>
      <c r="E32" s="202">
        <v>98</v>
      </c>
      <c r="F32" s="202">
        <v>78</v>
      </c>
      <c r="G32" s="202">
        <v>21</v>
      </c>
      <c r="H32" s="202">
        <v>20</v>
      </c>
      <c r="I32" s="202">
        <v>1</v>
      </c>
      <c r="J32" s="202">
        <v>0</v>
      </c>
      <c r="K32" s="202">
        <v>0</v>
      </c>
      <c r="L32" s="202">
        <v>10</v>
      </c>
      <c r="M32" s="202">
        <v>14</v>
      </c>
      <c r="N32" s="202">
        <v>5</v>
      </c>
      <c r="O32" s="202">
        <v>15</v>
      </c>
      <c r="P32" s="202">
        <v>14</v>
      </c>
      <c r="Q32" s="281">
        <v>0.26900000000000002</v>
      </c>
      <c r="R32" s="281">
        <v>0.41799999999999998</v>
      </c>
      <c r="S32" s="281">
        <v>0.28199999999999997</v>
      </c>
      <c r="T32" s="281">
        <v>0.7</v>
      </c>
      <c r="U32" s="202">
        <v>3</v>
      </c>
      <c r="V32" s="202">
        <v>2</v>
      </c>
      <c r="W32" s="202">
        <v>0</v>
      </c>
      <c r="X32" s="251">
        <v>1</v>
      </c>
      <c r="Y32" s="202">
        <v>0</v>
      </c>
      <c r="Z32" s="202">
        <v>0</v>
      </c>
    </row>
    <row r="33" spans="1:149" s="221" customFormat="1" ht="14.4">
      <c r="A33" s="280" t="s">
        <v>748</v>
      </c>
      <c r="B33" s="280" t="s">
        <v>426</v>
      </c>
      <c r="C33" s="280"/>
      <c r="D33" s="280">
        <v>41</v>
      </c>
      <c r="E33" s="280">
        <v>1478</v>
      </c>
      <c r="F33" s="280">
        <v>1232</v>
      </c>
      <c r="G33" s="280">
        <v>348</v>
      </c>
      <c r="H33" s="280">
        <v>259</v>
      </c>
      <c r="I33" s="280">
        <v>72</v>
      </c>
      <c r="J33" s="280">
        <v>5</v>
      </c>
      <c r="K33" s="280">
        <v>12</v>
      </c>
      <c r="L33" s="280">
        <v>195</v>
      </c>
      <c r="M33" s="280">
        <v>217</v>
      </c>
      <c r="N33" s="280">
        <v>40</v>
      </c>
      <c r="O33" s="280">
        <v>187</v>
      </c>
      <c r="P33" s="280">
        <v>296</v>
      </c>
      <c r="Q33" s="282">
        <v>0.28199999999999997</v>
      </c>
      <c r="R33" s="282">
        <v>0.39100000000000001</v>
      </c>
      <c r="S33" s="282">
        <v>0.378</v>
      </c>
      <c r="T33" s="282">
        <v>0.76900000000000002</v>
      </c>
      <c r="U33" s="280">
        <v>101</v>
      </c>
      <c r="V33" s="280">
        <v>85</v>
      </c>
      <c r="W33" s="280">
        <v>11</v>
      </c>
      <c r="X33" s="283">
        <v>0.88500000000000001</v>
      </c>
      <c r="Y33" s="280">
        <v>7</v>
      </c>
      <c r="Z33" s="280">
        <v>12</v>
      </c>
    </row>
    <row r="35" spans="1:149">
      <c r="A35" t="s">
        <v>799</v>
      </c>
    </row>
    <row r="36" spans="1:149">
      <c r="B36" t="s">
        <v>800</v>
      </c>
      <c r="C36" t="s">
        <v>800</v>
      </c>
      <c r="D36" t="s">
        <v>801</v>
      </c>
      <c r="E36" t="s">
        <v>802</v>
      </c>
      <c r="F36" t="s">
        <v>803</v>
      </c>
      <c r="G36" t="s">
        <v>804</v>
      </c>
      <c r="H36" t="s">
        <v>805</v>
      </c>
      <c r="I36" t="s">
        <v>806</v>
      </c>
      <c r="J36" t="s">
        <v>807</v>
      </c>
      <c r="K36" t="s">
        <v>808</v>
      </c>
      <c r="L36" t="s">
        <v>809</v>
      </c>
      <c r="M36" t="s">
        <v>810</v>
      </c>
      <c r="N36" t="s">
        <v>811</v>
      </c>
      <c r="O36" t="s">
        <v>979</v>
      </c>
      <c r="P36" t="s">
        <v>980</v>
      </c>
      <c r="Q36" t="s">
        <v>981</v>
      </c>
      <c r="R36" t="s">
        <v>812</v>
      </c>
      <c r="S36" t="s">
        <v>813</v>
      </c>
      <c r="T36" t="s">
        <v>814</v>
      </c>
      <c r="U36" t="s">
        <v>815</v>
      </c>
      <c r="V36" t="s">
        <v>816</v>
      </c>
      <c r="W36" t="s">
        <v>817</v>
      </c>
      <c r="X36" t="s">
        <v>982</v>
      </c>
      <c r="Y36" t="s">
        <v>983</v>
      </c>
      <c r="Z36" t="s">
        <v>984</v>
      </c>
      <c r="AA36" t="s">
        <v>985</v>
      </c>
      <c r="AB36" t="s">
        <v>818</v>
      </c>
      <c r="AC36" t="s">
        <v>819</v>
      </c>
      <c r="AD36" t="s">
        <v>820</v>
      </c>
      <c r="AE36" t="s">
        <v>986</v>
      </c>
      <c r="AF36" t="s">
        <v>987</v>
      </c>
      <c r="AG36" t="s">
        <v>988</v>
      </c>
      <c r="AH36" t="s">
        <v>989</v>
      </c>
      <c r="AI36" t="s">
        <v>990</v>
      </c>
      <c r="AJ36" t="s">
        <v>991</v>
      </c>
      <c r="AK36" t="s">
        <v>992</v>
      </c>
      <c r="AL36" t="s">
        <v>993</v>
      </c>
      <c r="AM36" t="s">
        <v>994</v>
      </c>
      <c r="AN36" t="s">
        <v>995</v>
      </c>
      <c r="AO36" t="s">
        <v>996</v>
      </c>
      <c r="AP36" t="s">
        <v>997</v>
      </c>
      <c r="AQ36" t="s">
        <v>998</v>
      </c>
      <c r="AR36" t="s">
        <v>999</v>
      </c>
      <c r="AS36" t="s">
        <v>1000</v>
      </c>
      <c r="AT36" t="s">
        <v>821</v>
      </c>
      <c r="AU36" t="s">
        <v>822</v>
      </c>
      <c r="AV36" t="s">
        <v>1001</v>
      </c>
      <c r="AW36" t="s">
        <v>1002</v>
      </c>
      <c r="AX36" t="s">
        <v>1003</v>
      </c>
      <c r="AY36" t="s">
        <v>1004</v>
      </c>
      <c r="AZ36" t="s">
        <v>1005</v>
      </c>
      <c r="BA36" t="s">
        <v>1006</v>
      </c>
      <c r="BB36" t="s">
        <v>861</v>
      </c>
      <c r="BC36" t="s">
        <v>862</v>
      </c>
      <c r="BD36" t="s">
        <v>863</v>
      </c>
      <c r="BE36" t="s">
        <v>864</v>
      </c>
      <c r="BF36" t="s">
        <v>865</v>
      </c>
      <c r="BG36" t="s">
        <v>866</v>
      </c>
      <c r="BH36" t="s">
        <v>867</v>
      </c>
      <c r="BI36" t="s">
        <v>868</v>
      </c>
      <c r="BJ36" t="s">
        <v>869</v>
      </c>
      <c r="BK36" t="s">
        <v>870</v>
      </c>
      <c r="BL36" t="s">
        <v>871</v>
      </c>
      <c r="BM36" t="s">
        <v>872</v>
      </c>
      <c r="BN36" t="s">
        <v>812</v>
      </c>
      <c r="BO36" t="s">
        <v>813</v>
      </c>
      <c r="BP36" t="s">
        <v>873</v>
      </c>
      <c r="BQ36" t="s">
        <v>874</v>
      </c>
      <c r="BR36" t="s">
        <v>875</v>
      </c>
      <c r="BS36" t="s">
        <v>876</v>
      </c>
      <c r="BT36" t="s">
        <v>877</v>
      </c>
      <c r="BU36" t="s">
        <v>878</v>
      </c>
      <c r="BV36" t="s">
        <v>879</v>
      </c>
      <c r="BW36" t="s">
        <v>880</v>
      </c>
      <c r="BX36" t="s">
        <v>881</v>
      </c>
      <c r="BY36" t="s">
        <v>882</v>
      </c>
      <c r="BZ36" t="s">
        <v>883</v>
      </c>
      <c r="CA36" t="s">
        <v>884</v>
      </c>
      <c r="CB36" t="s">
        <v>885</v>
      </c>
      <c r="CC36" t="s">
        <v>886</v>
      </c>
      <c r="CD36" t="s">
        <v>887</v>
      </c>
      <c r="CE36" t="s">
        <v>888</v>
      </c>
      <c r="CF36" t="s">
        <v>889</v>
      </c>
      <c r="CG36" t="s">
        <v>890</v>
      </c>
      <c r="CH36" t="s">
        <v>891</v>
      </c>
      <c r="CI36" t="s">
        <v>892</v>
      </c>
      <c r="CJ36" t="s">
        <v>893</v>
      </c>
      <c r="CK36" t="s">
        <v>894</v>
      </c>
      <c r="CL36" t="s">
        <v>895</v>
      </c>
      <c r="CM36" t="s">
        <v>896</v>
      </c>
      <c r="CN36" t="s">
        <v>897</v>
      </c>
      <c r="CO36" t="s">
        <v>898</v>
      </c>
      <c r="CP36" t="s">
        <v>899</v>
      </c>
      <c r="CQ36" t="s">
        <v>900</v>
      </c>
      <c r="CR36" t="s">
        <v>901</v>
      </c>
      <c r="CS36" t="s">
        <v>902</v>
      </c>
      <c r="CT36" t="s">
        <v>903</v>
      </c>
      <c r="CU36" t="s">
        <v>904</v>
      </c>
      <c r="CV36" t="s">
        <v>905</v>
      </c>
      <c r="CW36" t="s">
        <v>906</v>
      </c>
      <c r="CX36" t="s">
        <v>907</v>
      </c>
      <c r="CY36" t="s">
        <v>908</v>
      </c>
      <c r="CZ36" t="s">
        <v>909</v>
      </c>
      <c r="DA36" t="s">
        <v>910</v>
      </c>
      <c r="DB36" t="s">
        <v>911</v>
      </c>
      <c r="DC36" t="s">
        <v>912</v>
      </c>
      <c r="DD36" t="s">
        <v>913</v>
      </c>
      <c r="DE36" t="s">
        <v>914</v>
      </c>
      <c r="DF36" t="s">
        <v>915</v>
      </c>
      <c r="DG36" t="s">
        <v>916</v>
      </c>
      <c r="DH36" t="s">
        <v>917</v>
      </c>
      <c r="DI36" t="s">
        <v>918</v>
      </c>
      <c r="DJ36" t="s">
        <v>919</v>
      </c>
      <c r="DK36" t="s">
        <v>920</v>
      </c>
      <c r="DL36" t="s">
        <v>921</v>
      </c>
      <c r="DM36" t="s">
        <v>922</v>
      </c>
      <c r="DN36" t="s">
        <v>923</v>
      </c>
      <c r="DO36" t="s">
        <v>924</v>
      </c>
      <c r="DP36" t="s">
        <v>925</v>
      </c>
      <c r="DQ36" t="s">
        <v>926</v>
      </c>
      <c r="DR36" t="s">
        <v>927</v>
      </c>
      <c r="DS36" t="s">
        <v>928</v>
      </c>
      <c r="DT36" t="s">
        <v>929</v>
      </c>
      <c r="DU36" t="s">
        <v>930</v>
      </c>
      <c r="DV36" t="s">
        <v>931</v>
      </c>
      <c r="DW36" t="s">
        <v>932</v>
      </c>
      <c r="DX36" t="s">
        <v>933</v>
      </c>
      <c r="DY36" t="s">
        <v>934</v>
      </c>
      <c r="DZ36" t="s">
        <v>935</v>
      </c>
      <c r="EA36" t="s">
        <v>936</v>
      </c>
      <c r="EB36" t="s">
        <v>937</v>
      </c>
      <c r="EC36" t="s">
        <v>938</v>
      </c>
      <c r="ED36" t="s">
        <v>939</v>
      </c>
      <c r="EE36" t="s">
        <v>940</v>
      </c>
      <c r="EF36" t="s">
        <v>823</v>
      </c>
      <c r="EG36" t="s">
        <v>824</v>
      </c>
      <c r="EH36" t="s">
        <v>825</v>
      </c>
      <c r="EI36" t="s">
        <v>826</v>
      </c>
      <c r="EJ36" t="s">
        <v>941</v>
      </c>
      <c r="EK36" t="s">
        <v>942</v>
      </c>
      <c r="EL36" t="s">
        <v>827</v>
      </c>
      <c r="EM36" t="s">
        <v>828</v>
      </c>
      <c r="EN36" t="s">
        <v>829</v>
      </c>
      <c r="EO36" t="s">
        <v>830</v>
      </c>
      <c r="EP36" t="s">
        <v>831</v>
      </c>
      <c r="EQ36" t="s">
        <v>832</v>
      </c>
      <c r="ER36" t="s">
        <v>833</v>
      </c>
      <c r="ES36" t="s">
        <v>834</v>
      </c>
    </row>
    <row r="39" spans="1:149" ht="14.4">
      <c r="D39" s="221" t="s">
        <v>1007</v>
      </c>
    </row>
    <row r="40" spans="1:149" ht="14.4">
      <c r="A40" s="280" t="s">
        <v>736</v>
      </c>
      <c r="B40" s="280" t="s">
        <v>646</v>
      </c>
      <c r="C40" s="280" t="s">
        <v>647</v>
      </c>
      <c r="D40" s="280" t="s">
        <v>780</v>
      </c>
      <c r="E40" s="280" t="s">
        <v>98</v>
      </c>
      <c r="F40" s="280" t="s">
        <v>15</v>
      </c>
      <c r="G40" s="280" t="s">
        <v>99</v>
      </c>
      <c r="H40" s="280" t="s">
        <v>1008</v>
      </c>
      <c r="I40" s="280" t="s">
        <v>1009</v>
      </c>
      <c r="J40" s="280" t="s">
        <v>648</v>
      </c>
      <c r="K40" s="280" t="s">
        <v>649</v>
      </c>
      <c r="L40" s="280" t="s">
        <v>650</v>
      </c>
      <c r="M40" s="280" t="s">
        <v>651</v>
      </c>
      <c r="N40" s="280" t="s">
        <v>652</v>
      </c>
      <c r="O40" s="280" t="s">
        <v>653</v>
      </c>
    </row>
    <row r="41" spans="1:149">
      <c r="A41" s="202">
        <v>1</v>
      </c>
      <c r="B41" s="202" t="s">
        <v>956</v>
      </c>
      <c r="C41" s="202" t="s">
        <v>718</v>
      </c>
      <c r="D41" s="202">
        <v>102</v>
      </c>
      <c r="E41" s="202">
        <v>50</v>
      </c>
      <c r="F41" s="202">
        <v>45</v>
      </c>
      <c r="G41" s="202">
        <v>7</v>
      </c>
      <c r="H41" s="202">
        <v>13</v>
      </c>
      <c r="I41" s="202">
        <v>0</v>
      </c>
      <c r="J41" s="251">
        <v>0.93100000000000005</v>
      </c>
      <c r="K41" s="269">
        <v>0</v>
      </c>
      <c r="L41" s="202">
        <v>0</v>
      </c>
      <c r="M41" s="202">
        <v>0</v>
      </c>
      <c r="N41" s="202">
        <v>0</v>
      </c>
      <c r="O41" s="251">
        <v>0</v>
      </c>
    </row>
    <row r="42" spans="1:149">
      <c r="A42" s="202">
        <v>2</v>
      </c>
      <c r="B42" s="202" t="s">
        <v>656</v>
      </c>
      <c r="C42" s="202" t="s">
        <v>657</v>
      </c>
      <c r="D42" s="202">
        <v>10</v>
      </c>
      <c r="E42" s="202">
        <v>0</v>
      </c>
      <c r="F42" s="202">
        <v>10</v>
      </c>
      <c r="G42" s="202">
        <v>0</v>
      </c>
      <c r="H42" s="202">
        <v>0</v>
      </c>
      <c r="I42" s="202">
        <v>0</v>
      </c>
      <c r="J42" s="251">
        <v>1</v>
      </c>
      <c r="K42" s="269">
        <v>0</v>
      </c>
      <c r="L42" s="202">
        <v>0</v>
      </c>
      <c r="M42" s="202">
        <v>0</v>
      </c>
      <c r="N42" s="202">
        <v>0</v>
      </c>
      <c r="O42" s="251">
        <v>0</v>
      </c>
    </row>
    <row r="43" spans="1:149">
      <c r="A43" s="202">
        <v>4</v>
      </c>
      <c r="B43" s="202" t="s">
        <v>738</v>
      </c>
      <c r="C43" s="202" t="s">
        <v>739</v>
      </c>
      <c r="D43" s="202">
        <v>4</v>
      </c>
      <c r="E43" s="202">
        <v>2</v>
      </c>
      <c r="F43" s="202">
        <v>2</v>
      </c>
      <c r="G43" s="202">
        <v>0</v>
      </c>
      <c r="H43" s="202">
        <v>0</v>
      </c>
      <c r="I43" s="202">
        <v>0</v>
      </c>
      <c r="J43" s="251">
        <v>1</v>
      </c>
      <c r="K43" s="269">
        <v>0</v>
      </c>
      <c r="L43" s="202">
        <v>0</v>
      </c>
      <c r="M43" s="202">
        <v>0</v>
      </c>
      <c r="N43" s="202">
        <v>0</v>
      </c>
      <c r="O43" s="251">
        <v>0</v>
      </c>
    </row>
    <row r="44" spans="1:149">
      <c r="A44" s="202">
        <v>6</v>
      </c>
      <c r="B44" s="202" t="s">
        <v>959</v>
      </c>
      <c r="C44" s="202" t="s">
        <v>960</v>
      </c>
      <c r="D44" s="202">
        <v>12</v>
      </c>
      <c r="E44" s="202">
        <v>1</v>
      </c>
      <c r="F44" s="202">
        <v>10</v>
      </c>
      <c r="G44" s="202">
        <v>1</v>
      </c>
      <c r="H44" s="202">
        <v>0</v>
      </c>
      <c r="I44" s="202">
        <v>0</v>
      </c>
      <c r="J44" s="251">
        <v>0.91700000000000004</v>
      </c>
      <c r="K44" s="269">
        <v>0</v>
      </c>
      <c r="L44" s="202">
        <v>0</v>
      </c>
      <c r="M44" s="202">
        <v>0</v>
      </c>
      <c r="N44" s="202">
        <v>0</v>
      </c>
      <c r="O44" s="251">
        <v>0</v>
      </c>
    </row>
    <row r="45" spans="1:149">
      <c r="A45" s="202">
        <v>7</v>
      </c>
      <c r="B45" s="202" t="s">
        <v>847</v>
      </c>
      <c r="C45" s="202" t="s">
        <v>661</v>
      </c>
      <c r="D45" s="202">
        <v>62</v>
      </c>
      <c r="E45" s="202">
        <v>1</v>
      </c>
      <c r="F45" s="202">
        <v>60</v>
      </c>
      <c r="G45" s="202">
        <v>1</v>
      </c>
      <c r="H45" s="202">
        <v>0</v>
      </c>
      <c r="I45" s="202">
        <v>0</v>
      </c>
      <c r="J45" s="251">
        <v>0.98399999999999999</v>
      </c>
      <c r="K45" s="269">
        <v>51.67</v>
      </c>
      <c r="L45" s="202">
        <v>0</v>
      </c>
      <c r="M45" s="202">
        <v>4</v>
      </c>
      <c r="N45" s="202">
        <v>1</v>
      </c>
      <c r="O45" s="251">
        <v>0.2</v>
      </c>
    </row>
    <row r="46" spans="1:149">
      <c r="A46" s="202">
        <v>9</v>
      </c>
      <c r="B46" s="202" t="s">
        <v>784</v>
      </c>
      <c r="C46" s="202" t="s">
        <v>669</v>
      </c>
      <c r="D46" s="202">
        <v>66</v>
      </c>
      <c r="E46" s="202">
        <v>1</v>
      </c>
      <c r="F46" s="202">
        <v>62</v>
      </c>
      <c r="G46" s="202">
        <v>3</v>
      </c>
      <c r="H46" s="202">
        <v>1</v>
      </c>
      <c r="I46" s="202">
        <v>0</v>
      </c>
      <c r="J46" s="251">
        <v>0.95499999999999996</v>
      </c>
      <c r="K46" s="269">
        <v>0</v>
      </c>
      <c r="L46" s="202">
        <v>0</v>
      </c>
      <c r="M46" s="202">
        <v>0</v>
      </c>
      <c r="N46" s="202">
        <v>0</v>
      </c>
      <c r="O46" s="251">
        <v>0</v>
      </c>
    </row>
    <row r="47" spans="1:149">
      <c r="A47" s="202">
        <v>10</v>
      </c>
      <c r="B47" s="202" t="s">
        <v>961</v>
      </c>
      <c r="C47" s="202" t="s">
        <v>962</v>
      </c>
      <c r="D47" s="202">
        <v>24</v>
      </c>
      <c r="E47" s="202">
        <v>0</v>
      </c>
      <c r="F47" s="202">
        <v>24</v>
      </c>
      <c r="G47" s="202">
        <v>0</v>
      </c>
      <c r="H47" s="202">
        <v>0</v>
      </c>
      <c r="I47" s="202">
        <v>0</v>
      </c>
      <c r="J47" s="251">
        <v>1</v>
      </c>
      <c r="K47" s="269">
        <v>34</v>
      </c>
      <c r="L47" s="202">
        <v>1</v>
      </c>
      <c r="M47" s="202">
        <v>9</v>
      </c>
      <c r="N47" s="202">
        <v>0</v>
      </c>
      <c r="O47" s="251">
        <v>0</v>
      </c>
    </row>
    <row r="48" spans="1:149">
      <c r="A48" s="202">
        <v>12</v>
      </c>
      <c r="B48" s="202" t="s">
        <v>785</v>
      </c>
      <c r="C48" s="202" t="s">
        <v>786</v>
      </c>
      <c r="D48" s="202">
        <v>17</v>
      </c>
      <c r="E48" s="202">
        <v>7</v>
      </c>
      <c r="F48" s="202">
        <v>9</v>
      </c>
      <c r="G48" s="202">
        <v>1</v>
      </c>
      <c r="H48" s="202">
        <v>3</v>
      </c>
      <c r="I48" s="202">
        <v>0</v>
      </c>
      <c r="J48" s="251">
        <v>0.94099999999999995</v>
      </c>
      <c r="K48" s="269">
        <v>0</v>
      </c>
      <c r="L48" s="202">
        <v>0</v>
      </c>
      <c r="M48" s="202">
        <v>0</v>
      </c>
      <c r="N48" s="202">
        <v>0</v>
      </c>
      <c r="O48" s="251">
        <v>0</v>
      </c>
    </row>
    <row r="49" spans="1:15">
      <c r="A49" s="202">
        <v>14</v>
      </c>
      <c r="B49" s="202" t="s">
        <v>676</v>
      </c>
      <c r="C49" s="202" t="s">
        <v>669</v>
      </c>
      <c r="D49" s="202">
        <v>77</v>
      </c>
      <c r="E49" s="202">
        <v>4</v>
      </c>
      <c r="F49" s="202">
        <v>71</v>
      </c>
      <c r="G49" s="202">
        <v>2</v>
      </c>
      <c r="H49" s="202">
        <v>7</v>
      </c>
      <c r="I49" s="202">
        <v>0</v>
      </c>
      <c r="J49" s="251">
        <v>0.97399999999999998</v>
      </c>
      <c r="K49" s="269">
        <v>0</v>
      </c>
      <c r="L49" s="202">
        <v>0</v>
      </c>
      <c r="M49" s="202">
        <v>0</v>
      </c>
      <c r="N49" s="202">
        <v>0</v>
      </c>
      <c r="O49" s="251">
        <v>0</v>
      </c>
    </row>
    <row r="50" spans="1:15">
      <c r="A50" s="202">
        <v>15</v>
      </c>
      <c r="B50" s="202" t="s">
        <v>963</v>
      </c>
      <c r="C50" s="202" t="s">
        <v>671</v>
      </c>
      <c r="D50" s="202">
        <v>66</v>
      </c>
      <c r="E50" s="202">
        <v>7</v>
      </c>
      <c r="F50" s="202">
        <v>58</v>
      </c>
      <c r="G50" s="202">
        <v>1</v>
      </c>
      <c r="H50" s="202">
        <v>0</v>
      </c>
      <c r="I50" s="202">
        <v>0</v>
      </c>
      <c r="J50" s="251">
        <v>0.98499999999999999</v>
      </c>
      <c r="K50" s="269">
        <v>63</v>
      </c>
      <c r="L50" s="202">
        <v>3</v>
      </c>
      <c r="M50" s="202">
        <v>5</v>
      </c>
      <c r="N50" s="202">
        <v>5</v>
      </c>
      <c r="O50" s="251">
        <v>0.5</v>
      </c>
    </row>
    <row r="51" spans="1:15">
      <c r="A51" s="202">
        <v>16</v>
      </c>
      <c r="B51" s="202" t="s">
        <v>964</v>
      </c>
      <c r="C51" s="202" t="s">
        <v>965</v>
      </c>
      <c r="D51" s="202">
        <v>6</v>
      </c>
      <c r="E51" s="202">
        <v>0</v>
      </c>
      <c r="F51" s="202">
        <v>5</v>
      </c>
      <c r="G51" s="202">
        <v>1</v>
      </c>
      <c r="H51" s="202">
        <v>0</v>
      </c>
      <c r="I51" s="202">
        <v>0</v>
      </c>
      <c r="J51" s="251">
        <v>0.83299999999999996</v>
      </c>
      <c r="K51" s="269">
        <v>0</v>
      </c>
      <c r="L51" s="202">
        <v>0</v>
      </c>
      <c r="M51" s="202">
        <v>0</v>
      </c>
      <c r="N51" s="202">
        <v>0</v>
      </c>
      <c r="O51" s="251">
        <v>0</v>
      </c>
    </row>
    <row r="52" spans="1:15">
      <c r="A52" s="202">
        <v>18</v>
      </c>
      <c r="B52" s="202" t="s">
        <v>740</v>
      </c>
      <c r="C52" s="202" t="s">
        <v>685</v>
      </c>
      <c r="D52" s="202">
        <v>10</v>
      </c>
      <c r="E52" s="202">
        <v>0</v>
      </c>
      <c r="F52" s="202">
        <v>9</v>
      </c>
      <c r="G52" s="202">
        <v>1</v>
      </c>
      <c r="H52" s="202">
        <v>0</v>
      </c>
      <c r="I52" s="202">
        <v>0</v>
      </c>
      <c r="J52" s="251">
        <v>0.9</v>
      </c>
      <c r="K52" s="269">
        <v>0</v>
      </c>
      <c r="L52" s="202">
        <v>0</v>
      </c>
      <c r="M52" s="202">
        <v>0</v>
      </c>
      <c r="N52" s="202">
        <v>0</v>
      </c>
      <c r="O52" s="251">
        <v>0</v>
      </c>
    </row>
    <row r="53" spans="1:15">
      <c r="A53" s="202">
        <v>20</v>
      </c>
      <c r="B53" s="202" t="s">
        <v>741</v>
      </c>
      <c r="C53" s="202" t="s">
        <v>742</v>
      </c>
      <c r="D53" s="202">
        <v>99</v>
      </c>
      <c r="E53" s="202">
        <v>7</v>
      </c>
      <c r="F53" s="202">
        <v>90</v>
      </c>
      <c r="G53" s="202">
        <v>2</v>
      </c>
      <c r="H53" s="202">
        <v>6</v>
      </c>
      <c r="I53" s="202">
        <v>0</v>
      </c>
      <c r="J53" s="251">
        <v>0.98</v>
      </c>
      <c r="K53" s="269">
        <v>6</v>
      </c>
      <c r="L53" s="202">
        <v>2</v>
      </c>
      <c r="M53" s="202">
        <v>0</v>
      </c>
      <c r="N53" s="202">
        <v>0</v>
      </c>
      <c r="O53" s="251">
        <v>0</v>
      </c>
    </row>
    <row r="54" spans="1:15">
      <c r="A54" s="202">
        <v>21</v>
      </c>
      <c r="B54" s="202" t="s">
        <v>684</v>
      </c>
      <c r="C54" s="202" t="s">
        <v>685</v>
      </c>
      <c r="D54" s="202">
        <v>51</v>
      </c>
      <c r="E54" s="202">
        <v>12</v>
      </c>
      <c r="F54" s="202">
        <v>32</v>
      </c>
      <c r="G54" s="202">
        <v>7</v>
      </c>
      <c r="H54" s="202">
        <v>2</v>
      </c>
      <c r="I54" s="202">
        <v>0</v>
      </c>
      <c r="J54" s="251">
        <v>0.86299999999999999</v>
      </c>
      <c r="K54" s="269">
        <v>0</v>
      </c>
      <c r="L54" s="202">
        <v>0</v>
      </c>
      <c r="M54" s="202">
        <v>0</v>
      </c>
      <c r="N54" s="202">
        <v>0</v>
      </c>
      <c r="O54" s="251">
        <v>0</v>
      </c>
    </row>
    <row r="55" spans="1:15">
      <c r="A55" s="202">
        <v>22</v>
      </c>
      <c r="B55" s="202" t="s">
        <v>966</v>
      </c>
      <c r="C55" s="202" t="s">
        <v>967</v>
      </c>
      <c r="D55" s="202">
        <v>31</v>
      </c>
      <c r="E55" s="202">
        <v>2</v>
      </c>
      <c r="F55" s="202">
        <v>26</v>
      </c>
      <c r="G55" s="202">
        <v>3</v>
      </c>
      <c r="H55" s="202">
        <v>0</v>
      </c>
      <c r="I55" s="202">
        <v>0</v>
      </c>
      <c r="J55" s="251">
        <v>0.90300000000000002</v>
      </c>
      <c r="K55" s="269">
        <v>6</v>
      </c>
      <c r="L55" s="202">
        <v>0</v>
      </c>
      <c r="M55" s="202">
        <v>0</v>
      </c>
      <c r="N55" s="202">
        <v>0</v>
      </c>
      <c r="O55" s="251">
        <v>0</v>
      </c>
    </row>
    <row r="56" spans="1:15">
      <c r="A56" s="202">
        <v>24</v>
      </c>
      <c r="B56" s="202" t="s">
        <v>690</v>
      </c>
      <c r="C56" s="202" t="s">
        <v>691</v>
      </c>
      <c r="D56" s="202">
        <v>1</v>
      </c>
      <c r="E56" s="202">
        <v>0</v>
      </c>
      <c r="F56" s="202">
        <v>0</v>
      </c>
      <c r="G56" s="202">
        <v>1</v>
      </c>
      <c r="H56" s="202">
        <v>0</v>
      </c>
      <c r="I56" s="202">
        <v>0</v>
      </c>
      <c r="J56" s="251">
        <v>0</v>
      </c>
      <c r="K56" s="269">
        <v>0</v>
      </c>
      <c r="L56" s="202">
        <v>0</v>
      </c>
      <c r="M56" s="202">
        <v>0</v>
      </c>
      <c r="N56" s="202">
        <v>0</v>
      </c>
      <c r="O56" s="251">
        <v>0</v>
      </c>
    </row>
    <row r="57" spans="1:15">
      <c r="A57" s="202">
        <v>26</v>
      </c>
      <c r="B57" s="202" t="s">
        <v>694</v>
      </c>
      <c r="C57" s="202" t="s">
        <v>695</v>
      </c>
      <c r="D57" s="202">
        <v>2</v>
      </c>
      <c r="E57" s="202">
        <v>2</v>
      </c>
      <c r="F57" s="202">
        <v>0</v>
      </c>
      <c r="G57" s="202">
        <v>0</v>
      </c>
      <c r="H57" s="202">
        <v>0</v>
      </c>
      <c r="I57" s="202">
        <v>0</v>
      </c>
      <c r="J57" s="251">
        <v>1</v>
      </c>
      <c r="K57" s="269">
        <v>0</v>
      </c>
      <c r="L57" s="202">
        <v>0</v>
      </c>
      <c r="M57" s="202">
        <v>0</v>
      </c>
      <c r="N57" s="202">
        <v>0</v>
      </c>
      <c r="O57" s="251">
        <v>0</v>
      </c>
    </row>
    <row r="58" spans="1:15">
      <c r="A58" s="202">
        <v>27</v>
      </c>
      <c r="B58" s="202" t="s">
        <v>969</v>
      </c>
      <c r="C58" s="202" t="s">
        <v>718</v>
      </c>
      <c r="D58" s="202">
        <v>8</v>
      </c>
      <c r="E58" s="202">
        <v>1</v>
      </c>
      <c r="F58" s="202">
        <v>7</v>
      </c>
      <c r="G58" s="202">
        <v>0</v>
      </c>
      <c r="H58" s="202">
        <v>0</v>
      </c>
      <c r="I58" s="202">
        <v>0</v>
      </c>
      <c r="J58" s="251">
        <v>1</v>
      </c>
      <c r="K58" s="269">
        <v>0</v>
      </c>
      <c r="L58" s="202">
        <v>0</v>
      </c>
      <c r="M58" s="202">
        <v>0</v>
      </c>
      <c r="N58" s="202">
        <v>0</v>
      </c>
      <c r="O58" s="251">
        <v>0</v>
      </c>
    </row>
    <row r="59" spans="1:15">
      <c r="A59" s="202">
        <v>31</v>
      </c>
      <c r="B59" s="202" t="s">
        <v>791</v>
      </c>
      <c r="C59" s="202" t="s">
        <v>792</v>
      </c>
      <c r="D59" s="202">
        <v>109</v>
      </c>
      <c r="E59" s="202">
        <v>45</v>
      </c>
      <c r="F59" s="202">
        <v>60</v>
      </c>
      <c r="G59" s="202">
        <v>4</v>
      </c>
      <c r="H59" s="202">
        <v>16</v>
      </c>
      <c r="I59" s="202">
        <v>0</v>
      </c>
      <c r="J59" s="251">
        <v>0.96299999999999997</v>
      </c>
      <c r="K59" s="269">
        <v>0</v>
      </c>
      <c r="L59" s="202">
        <v>0</v>
      </c>
      <c r="M59" s="202">
        <v>0</v>
      </c>
      <c r="N59" s="202">
        <v>0</v>
      </c>
      <c r="O59" s="251">
        <v>0</v>
      </c>
    </row>
    <row r="60" spans="1:15">
      <c r="A60" s="202">
        <v>32</v>
      </c>
      <c r="B60" s="202" t="s">
        <v>839</v>
      </c>
      <c r="C60" s="202" t="s">
        <v>840</v>
      </c>
      <c r="D60" s="202">
        <v>5</v>
      </c>
      <c r="E60" s="202">
        <v>2</v>
      </c>
      <c r="F60" s="202">
        <v>3</v>
      </c>
      <c r="G60" s="202">
        <v>0</v>
      </c>
      <c r="H60" s="202">
        <v>0</v>
      </c>
      <c r="I60" s="202">
        <v>0</v>
      </c>
      <c r="J60" s="251">
        <v>1</v>
      </c>
      <c r="K60" s="269">
        <v>0</v>
      </c>
      <c r="L60" s="202">
        <v>0</v>
      </c>
      <c r="M60" s="202">
        <v>0</v>
      </c>
      <c r="N60" s="202">
        <v>0</v>
      </c>
      <c r="O60" s="251">
        <v>0</v>
      </c>
    </row>
    <row r="61" spans="1:15">
      <c r="A61" s="202">
        <v>33</v>
      </c>
      <c r="B61" s="202" t="s">
        <v>970</v>
      </c>
      <c r="C61" s="202" t="s">
        <v>971</v>
      </c>
      <c r="D61" s="202">
        <v>7</v>
      </c>
      <c r="E61" s="202">
        <v>3</v>
      </c>
      <c r="F61" s="202">
        <v>4</v>
      </c>
      <c r="G61" s="202">
        <v>0</v>
      </c>
      <c r="H61" s="202">
        <v>0</v>
      </c>
      <c r="I61" s="202">
        <v>0</v>
      </c>
      <c r="J61" s="251">
        <v>1</v>
      </c>
      <c r="K61" s="269">
        <v>0</v>
      </c>
      <c r="L61" s="202">
        <v>0</v>
      </c>
      <c r="M61" s="202">
        <v>0</v>
      </c>
      <c r="N61" s="202">
        <v>0</v>
      </c>
      <c r="O61" s="251">
        <v>0</v>
      </c>
    </row>
    <row r="62" spans="1:15">
      <c r="A62" s="202">
        <v>34</v>
      </c>
      <c r="B62" s="202" t="s">
        <v>972</v>
      </c>
      <c r="C62" s="202" t="s">
        <v>973</v>
      </c>
      <c r="D62" s="202">
        <v>11</v>
      </c>
      <c r="E62" s="202">
        <v>1</v>
      </c>
      <c r="F62" s="202">
        <v>6</v>
      </c>
      <c r="G62" s="202">
        <v>4</v>
      </c>
      <c r="H62" s="202">
        <v>1</v>
      </c>
      <c r="I62" s="202">
        <v>0</v>
      </c>
      <c r="J62" s="251">
        <v>0.63600000000000001</v>
      </c>
      <c r="K62" s="269">
        <v>0</v>
      </c>
      <c r="L62" s="202">
        <v>0</v>
      </c>
      <c r="M62" s="202">
        <v>0</v>
      </c>
      <c r="N62" s="202">
        <v>0</v>
      </c>
      <c r="O62" s="251">
        <v>0</v>
      </c>
    </row>
    <row r="63" spans="1:15">
      <c r="A63" s="202">
        <v>38</v>
      </c>
      <c r="B63" s="202" t="s">
        <v>974</v>
      </c>
      <c r="C63" s="202" t="s">
        <v>975</v>
      </c>
      <c r="D63" s="202">
        <v>4</v>
      </c>
      <c r="E63" s="202">
        <v>4</v>
      </c>
      <c r="F63" s="202">
        <v>0</v>
      </c>
      <c r="G63" s="202">
        <v>0</v>
      </c>
      <c r="H63" s="202">
        <v>0</v>
      </c>
      <c r="I63" s="202">
        <v>0</v>
      </c>
      <c r="J63" s="251">
        <v>1</v>
      </c>
      <c r="K63" s="269">
        <v>0</v>
      </c>
      <c r="L63" s="202">
        <v>0</v>
      </c>
      <c r="M63" s="202">
        <v>0</v>
      </c>
      <c r="N63" s="202">
        <v>0</v>
      </c>
      <c r="O63" s="251">
        <v>0</v>
      </c>
    </row>
    <row r="64" spans="1:15">
      <c r="A64" s="202">
        <v>39</v>
      </c>
      <c r="B64" s="202" t="s">
        <v>976</v>
      </c>
      <c r="C64" s="202" t="s">
        <v>977</v>
      </c>
      <c r="D64" s="202">
        <v>39</v>
      </c>
      <c r="E64" s="202">
        <v>1</v>
      </c>
      <c r="F64" s="202">
        <v>38</v>
      </c>
      <c r="G64" s="202">
        <v>0</v>
      </c>
      <c r="H64" s="202">
        <v>0</v>
      </c>
      <c r="I64" s="202">
        <v>0</v>
      </c>
      <c r="J64" s="251">
        <v>1</v>
      </c>
      <c r="K64" s="269">
        <v>0</v>
      </c>
      <c r="L64" s="202">
        <v>0</v>
      </c>
      <c r="M64" s="202">
        <v>0</v>
      </c>
      <c r="N64" s="202">
        <v>0</v>
      </c>
      <c r="O64" s="251">
        <v>0</v>
      </c>
    </row>
    <row r="65" spans="1:19">
      <c r="A65" s="202">
        <v>41</v>
      </c>
      <c r="B65" s="202" t="s">
        <v>708</v>
      </c>
      <c r="C65" s="202" t="s">
        <v>709</v>
      </c>
      <c r="D65" s="202">
        <v>50</v>
      </c>
      <c r="E65" s="202">
        <v>1</v>
      </c>
      <c r="F65" s="202">
        <v>47</v>
      </c>
      <c r="G65" s="202">
        <v>2</v>
      </c>
      <c r="H65" s="202">
        <v>0</v>
      </c>
      <c r="I65" s="202">
        <v>0</v>
      </c>
      <c r="J65" s="251">
        <v>0.96</v>
      </c>
      <c r="K65" s="269">
        <v>32</v>
      </c>
      <c r="L65" s="202">
        <v>0</v>
      </c>
      <c r="M65" s="202">
        <v>2</v>
      </c>
      <c r="N65" s="202">
        <v>1</v>
      </c>
      <c r="O65" s="251">
        <v>0.33300000000000002</v>
      </c>
    </row>
    <row r="66" spans="1:19">
      <c r="A66" s="202">
        <v>43</v>
      </c>
      <c r="B66" s="202" t="s">
        <v>793</v>
      </c>
      <c r="C66" s="202" t="s">
        <v>794</v>
      </c>
      <c r="D66" s="202">
        <v>69</v>
      </c>
      <c r="E66" s="202">
        <v>32</v>
      </c>
      <c r="F66" s="202">
        <v>30</v>
      </c>
      <c r="G66" s="202">
        <v>7</v>
      </c>
      <c r="H66" s="202">
        <v>4</v>
      </c>
      <c r="I66" s="202">
        <v>0</v>
      </c>
      <c r="J66" s="251">
        <v>0.89900000000000002</v>
      </c>
      <c r="K66" s="269">
        <v>0</v>
      </c>
      <c r="L66" s="202">
        <v>0</v>
      </c>
      <c r="M66" s="202">
        <v>0</v>
      </c>
      <c r="N66" s="202">
        <v>0</v>
      </c>
      <c r="O66" s="251">
        <v>0</v>
      </c>
    </row>
    <row r="67" spans="1:19">
      <c r="A67" s="202">
        <v>44</v>
      </c>
      <c r="B67" s="202" t="s">
        <v>858</v>
      </c>
      <c r="C67" s="202" t="s">
        <v>857</v>
      </c>
      <c r="D67" s="202">
        <v>7</v>
      </c>
      <c r="E67" s="202">
        <v>4</v>
      </c>
      <c r="F67" s="202">
        <v>3</v>
      </c>
      <c r="G67" s="202">
        <v>0</v>
      </c>
      <c r="H67" s="202">
        <v>1</v>
      </c>
      <c r="I67" s="202">
        <v>0</v>
      </c>
      <c r="J67" s="251">
        <v>1</v>
      </c>
      <c r="K67" s="269">
        <v>0</v>
      </c>
      <c r="L67" s="202">
        <v>0</v>
      </c>
      <c r="M67" s="202">
        <v>0</v>
      </c>
      <c r="N67" s="202">
        <v>0</v>
      </c>
      <c r="O67" s="251">
        <v>0</v>
      </c>
    </row>
    <row r="68" spans="1:19">
      <c r="A68" s="202">
        <v>45</v>
      </c>
      <c r="B68" s="202" t="s">
        <v>860</v>
      </c>
      <c r="C68" s="202" t="s">
        <v>859</v>
      </c>
      <c r="D68" s="202">
        <v>8</v>
      </c>
      <c r="E68" s="202">
        <v>2</v>
      </c>
      <c r="F68" s="202">
        <v>6</v>
      </c>
      <c r="G68" s="202">
        <v>0</v>
      </c>
      <c r="H68" s="202">
        <v>1</v>
      </c>
      <c r="I68" s="202">
        <v>0</v>
      </c>
      <c r="J68" s="251">
        <v>1</v>
      </c>
      <c r="K68" s="269">
        <v>0</v>
      </c>
      <c r="L68" s="202">
        <v>0</v>
      </c>
      <c r="M68" s="202">
        <v>0</v>
      </c>
      <c r="N68" s="202">
        <v>0</v>
      </c>
      <c r="O68" s="251">
        <v>0</v>
      </c>
    </row>
    <row r="69" spans="1:19">
      <c r="A69" s="202">
        <v>46</v>
      </c>
      <c r="B69" s="202" t="s">
        <v>717</v>
      </c>
      <c r="C69" s="202" t="s">
        <v>718</v>
      </c>
      <c r="D69" s="202">
        <v>22</v>
      </c>
      <c r="E69" s="202">
        <v>12</v>
      </c>
      <c r="F69" s="202">
        <v>9</v>
      </c>
      <c r="G69" s="202">
        <v>1</v>
      </c>
      <c r="H69" s="202">
        <v>2</v>
      </c>
      <c r="I69" s="202">
        <v>0</v>
      </c>
      <c r="J69" s="251">
        <v>0.95499999999999996</v>
      </c>
      <c r="K69" s="269">
        <v>0</v>
      </c>
      <c r="L69" s="202">
        <v>0</v>
      </c>
      <c r="M69" s="202">
        <v>0</v>
      </c>
      <c r="N69" s="202">
        <v>0</v>
      </c>
      <c r="O69" s="251">
        <v>0</v>
      </c>
    </row>
    <row r="70" spans="1:19">
      <c r="A70" s="202">
        <v>47</v>
      </c>
      <c r="B70" s="202" t="s">
        <v>978</v>
      </c>
      <c r="C70" s="202" t="s">
        <v>671</v>
      </c>
      <c r="D70" s="202">
        <v>16</v>
      </c>
      <c r="E70" s="202">
        <v>0</v>
      </c>
      <c r="F70" s="202">
        <v>16</v>
      </c>
      <c r="G70" s="202">
        <v>0</v>
      </c>
      <c r="H70" s="202">
        <v>1</v>
      </c>
      <c r="I70" s="202">
        <v>0</v>
      </c>
      <c r="J70" s="251">
        <v>1</v>
      </c>
      <c r="K70" s="269">
        <v>16</v>
      </c>
      <c r="L70" s="202">
        <v>1</v>
      </c>
      <c r="M70" s="202">
        <v>1</v>
      </c>
      <c r="N70" s="202">
        <v>0</v>
      </c>
      <c r="O70" s="251">
        <v>0</v>
      </c>
    </row>
    <row r="71" spans="1:19">
      <c r="A71" s="202">
        <v>49</v>
      </c>
      <c r="B71" s="202" t="s">
        <v>798</v>
      </c>
      <c r="C71" s="202" t="s">
        <v>697</v>
      </c>
      <c r="D71" s="202">
        <v>97</v>
      </c>
      <c r="E71" s="202">
        <v>6</v>
      </c>
      <c r="F71" s="202">
        <v>91</v>
      </c>
      <c r="G71" s="202">
        <v>0</v>
      </c>
      <c r="H71" s="202">
        <v>0</v>
      </c>
      <c r="I71" s="202">
        <v>0</v>
      </c>
      <c r="J71" s="251">
        <v>1</v>
      </c>
      <c r="K71" s="269">
        <v>88.33</v>
      </c>
      <c r="L71" s="202">
        <v>0</v>
      </c>
      <c r="M71" s="202">
        <v>10</v>
      </c>
      <c r="N71" s="202">
        <v>1</v>
      </c>
      <c r="O71" s="251">
        <v>9.0999999999999998E-2</v>
      </c>
    </row>
    <row r="72" spans="1:19">
      <c r="A72" s="202">
        <v>51</v>
      </c>
      <c r="B72" s="202" t="s">
        <v>746</v>
      </c>
      <c r="C72" s="202" t="s">
        <v>747</v>
      </c>
      <c r="D72" s="202">
        <v>72</v>
      </c>
      <c r="E72" s="202">
        <v>9</v>
      </c>
      <c r="F72" s="202">
        <v>57</v>
      </c>
      <c r="G72" s="202">
        <v>6</v>
      </c>
      <c r="H72" s="202">
        <v>10</v>
      </c>
      <c r="I72" s="202">
        <v>0</v>
      </c>
      <c r="J72" s="251">
        <v>0.91700000000000004</v>
      </c>
      <c r="K72" s="269">
        <v>0</v>
      </c>
      <c r="L72" s="202">
        <v>0</v>
      </c>
      <c r="M72" s="202">
        <v>0</v>
      </c>
      <c r="N72" s="202">
        <v>0</v>
      </c>
      <c r="O72" s="251">
        <v>0</v>
      </c>
    </row>
    <row r="73" spans="1:19" ht="14.4">
      <c r="A73" s="280" t="s">
        <v>748</v>
      </c>
      <c r="B73" s="280" t="s">
        <v>426</v>
      </c>
      <c r="C73" s="280"/>
      <c r="D73" s="280">
        <v>1164</v>
      </c>
      <c r="E73" s="280">
        <v>219</v>
      </c>
      <c r="F73" s="280">
        <v>890</v>
      </c>
      <c r="G73" s="280">
        <v>55</v>
      </c>
      <c r="H73" s="280">
        <v>29</v>
      </c>
      <c r="I73" s="280">
        <v>0</v>
      </c>
      <c r="J73" s="283">
        <v>0.95299999999999996</v>
      </c>
      <c r="K73" s="280">
        <v>297</v>
      </c>
      <c r="L73" s="280">
        <v>7</v>
      </c>
      <c r="M73" s="280">
        <v>31</v>
      </c>
      <c r="N73" s="280">
        <v>8</v>
      </c>
      <c r="O73" s="283">
        <v>0.20499999999999999</v>
      </c>
    </row>
    <row r="76" spans="1:19" ht="14.4">
      <c r="D76" s="221" t="s">
        <v>432</v>
      </c>
    </row>
    <row r="77" spans="1:19" ht="14.4">
      <c r="A77" s="280" t="s">
        <v>736</v>
      </c>
      <c r="B77" s="280" t="s">
        <v>646</v>
      </c>
      <c r="C77" s="280" t="s">
        <v>647</v>
      </c>
      <c r="D77" s="280" t="s">
        <v>2</v>
      </c>
      <c r="E77" s="280" t="s">
        <v>1</v>
      </c>
      <c r="F77" s="280" t="s">
        <v>720</v>
      </c>
      <c r="G77" s="280" t="s">
        <v>100</v>
      </c>
      <c r="H77" s="280" t="s">
        <v>101</v>
      </c>
      <c r="I77" s="280" t="s">
        <v>378</v>
      </c>
      <c r="J77" s="280" t="s">
        <v>47</v>
      </c>
      <c r="K77" s="280" t="s">
        <v>17</v>
      </c>
      <c r="L77" s="280" t="s">
        <v>102</v>
      </c>
      <c r="M77" s="280" t="s">
        <v>10</v>
      </c>
      <c r="N77" s="280" t="s">
        <v>16</v>
      </c>
      <c r="O77" s="280" t="s">
        <v>11</v>
      </c>
      <c r="P77" s="280" t="s">
        <v>106</v>
      </c>
      <c r="Q77" s="280" t="s">
        <v>721</v>
      </c>
      <c r="R77" s="280" t="s">
        <v>105</v>
      </c>
      <c r="S77" s="280" t="s">
        <v>8</v>
      </c>
    </row>
    <row r="78" spans="1:19">
      <c r="A78" s="202">
        <v>45</v>
      </c>
      <c r="B78" s="202" t="s">
        <v>860</v>
      </c>
      <c r="C78" s="202" t="s">
        <v>859</v>
      </c>
      <c r="D78" s="269">
        <v>64.33</v>
      </c>
      <c r="E78" s="202">
        <v>12</v>
      </c>
      <c r="F78" s="202">
        <v>11</v>
      </c>
      <c r="G78" s="202">
        <v>6</v>
      </c>
      <c r="H78" s="202">
        <v>1</v>
      </c>
      <c r="I78" s="202">
        <v>0</v>
      </c>
      <c r="J78" s="202">
        <v>62</v>
      </c>
      <c r="K78" s="202">
        <v>28</v>
      </c>
      <c r="L78" s="202">
        <v>22</v>
      </c>
      <c r="M78" s="202">
        <v>13</v>
      </c>
      <c r="N78" s="202">
        <v>63</v>
      </c>
      <c r="O78" s="202">
        <v>3</v>
      </c>
      <c r="P78" s="231">
        <v>3.0779999999999998</v>
      </c>
      <c r="Q78" s="231">
        <v>1.1659999999999999</v>
      </c>
      <c r="R78" s="202">
        <v>3</v>
      </c>
      <c r="S78" s="202">
        <v>4</v>
      </c>
    </row>
    <row r="79" spans="1:19">
      <c r="A79" s="202">
        <v>44</v>
      </c>
      <c r="B79" s="202" t="s">
        <v>858</v>
      </c>
      <c r="C79" s="202" t="s">
        <v>857</v>
      </c>
      <c r="D79" s="269">
        <v>42.33</v>
      </c>
      <c r="E79" s="202">
        <v>9</v>
      </c>
      <c r="F79" s="202">
        <v>7</v>
      </c>
      <c r="G79" s="202">
        <v>2</v>
      </c>
      <c r="H79" s="202">
        <v>3</v>
      </c>
      <c r="I79" s="202">
        <v>0</v>
      </c>
      <c r="J79" s="202">
        <v>46</v>
      </c>
      <c r="K79" s="202">
        <v>28</v>
      </c>
      <c r="L79" s="202">
        <v>21</v>
      </c>
      <c r="M79" s="202">
        <v>18</v>
      </c>
      <c r="N79" s="202">
        <v>32</v>
      </c>
      <c r="O79" s="202">
        <v>5</v>
      </c>
      <c r="P79" s="231">
        <v>4.4649999999999999</v>
      </c>
      <c r="Q79" s="231">
        <v>1.512</v>
      </c>
      <c r="R79" s="202">
        <v>3</v>
      </c>
      <c r="S79" s="202">
        <v>0</v>
      </c>
    </row>
    <row r="80" spans="1:19">
      <c r="A80" s="202">
        <v>32</v>
      </c>
      <c r="B80" s="202" t="s">
        <v>839</v>
      </c>
      <c r="C80" s="202" t="s">
        <v>840</v>
      </c>
      <c r="D80" s="269">
        <v>35</v>
      </c>
      <c r="E80" s="202">
        <v>10</v>
      </c>
      <c r="F80" s="202">
        <v>4</v>
      </c>
      <c r="G80" s="202">
        <v>2</v>
      </c>
      <c r="H80" s="202">
        <v>3</v>
      </c>
      <c r="I80" s="202">
        <v>0</v>
      </c>
      <c r="J80" s="202">
        <v>41</v>
      </c>
      <c r="K80" s="202">
        <v>19</v>
      </c>
      <c r="L80" s="202">
        <v>18</v>
      </c>
      <c r="M80" s="202">
        <v>18</v>
      </c>
      <c r="N80" s="202">
        <v>33</v>
      </c>
      <c r="O80" s="202">
        <v>1</v>
      </c>
      <c r="P80" s="231">
        <v>4.6289999999999996</v>
      </c>
      <c r="Q80" s="231">
        <v>1.6859999999999999</v>
      </c>
      <c r="R80" s="202">
        <v>1</v>
      </c>
      <c r="S80" s="202">
        <v>6</v>
      </c>
    </row>
    <row r="81" spans="1:19">
      <c r="A81" s="202">
        <v>34</v>
      </c>
      <c r="B81" s="202" t="s">
        <v>972</v>
      </c>
      <c r="C81" s="202" t="s">
        <v>973</v>
      </c>
      <c r="D81" s="269">
        <v>32.33</v>
      </c>
      <c r="E81" s="202">
        <v>7</v>
      </c>
      <c r="F81" s="202">
        <v>6</v>
      </c>
      <c r="G81" s="202">
        <v>3</v>
      </c>
      <c r="H81" s="202">
        <v>3</v>
      </c>
      <c r="I81" s="202">
        <v>0</v>
      </c>
      <c r="J81" s="202">
        <v>30</v>
      </c>
      <c r="K81" s="202">
        <v>21</v>
      </c>
      <c r="L81" s="202">
        <v>19</v>
      </c>
      <c r="M81" s="202">
        <v>24</v>
      </c>
      <c r="N81" s="202">
        <v>37</v>
      </c>
      <c r="O81" s="202">
        <v>6</v>
      </c>
      <c r="P81" s="231">
        <v>5.2889999999999997</v>
      </c>
      <c r="Q81" s="231">
        <v>1.67</v>
      </c>
      <c r="R81" s="202">
        <v>7</v>
      </c>
      <c r="S81" s="202">
        <v>3</v>
      </c>
    </row>
    <row r="82" spans="1:19">
      <c r="A82" s="202">
        <v>38</v>
      </c>
      <c r="B82" s="202" t="s">
        <v>974</v>
      </c>
      <c r="C82" s="202" t="s">
        <v>975</v>
      </c>
      <c r="D82" s="269">
        <v>21.67</v>
      </c>
      <c r="E82" s="202">
        <v>10</v>
      </c>
      <c r="F82" s="202">
        <v>2</v>
      </c>
      <c r="G82" s="202">
        <v>1</v>
      </c>
      <c r="H82" s="202">
        <v>1</v>
      </c>
      <c r="I82" s="202">
        <v>1</v>
      </c>
      <c r="J82" s="202">
        <v>25</v>
      </c>
      <c r="K82" s="202">
        <v>10</v>
      </c>
      <c r="L82" s="202">
        <v>6</v>
      </c>
      <c r="M82" s="202">
        <v>4</v>
      </c>
      <c r="N82" s="202">
        <v>11</v>
      </c>
      <c r="O82" s="202">
        <v>2</v>
      </c>
      <c r="P82" s="231">
        <v>2.492</v>
      </c>
      <c r="Q82" s="231">
        <v>1.3380000000000001</v>
      </c>
      <c r="R82" s="202">
        <v>1</v>
      </c>
      <c r="S82" s="202">
        <v>3</v>
      </c>
    </row>
    <row r="83" spans="1:19">
      <c r="A83" s="202">
        <v>26</v>
      </c>
      <c r="B83" s="202" t="s">
        <v>694</v>
      </c>
      <c r="C83" s="202" t="s">
        <v>695</v>
      </c>
      <c r="D83" s="269">
        <v>20</v>
      </c>
      <c r="E83" s="202">
        <v>6</v>
      </c>
      <c r="F83" s="202">
        <v>2</v>
      </c>
      <c r="G83" s="202">
        <v>1</v>
      </c>
      <c r="H83" s="202">
        <v>1</v>
      </c>
      <c r="I83" s="202">
        <v>0</v>
      </c>
      <c r="J83" s="202">
        <v>25</v>
      </c>
      <c r="K83" s="202">
        <v>15</v>
      </c>
      <c r="L83" s="202">
        <v>6</v>
      </c>
      <c r="M83" s="202">
        <v>3</v>
      </c>
      <c r="N83" s="202">
        <v>22</v>
      </c>
      <c r="O83" s="202">
        <v>1</v>
      </c>
      <c r="P83" s="231">
        <v>2.7</v>
      </c>
      <c r="Q83" s="231">
        <v>1.4</v>
      </c>
      <c r="R83" s="202">
        <v>2</v>
      </c>
      <c r="S83" s="202">
        <v>0</v>
      </c>
    </row>
    <row r="84" spans="1:19">
      <c r="A84" s="202">
        <v>12</v>
      </c>
      <c r="B84" s="202" t="s">
        <v>785</v>
      </c>
      <c r="C84" s="202" t="s">
        <v>786</v>
      </c>
      <c r="D84" s="269">
        <v>17.329999999999998</v>
      </c>
      <c r="E84" s="202">
        <v>4</v>
      </c>
      <c r="F84" s="202">
        <v>3</v>
      </c>
      <c r="G84" s="202">
        <v>1</v>
      </c>
      <c r="H84" s="202">
        <v>2</v>
      </c>
      <c r="I84" s="202">
        <v>0</v>
      </c>
      <c r="J84" s="202">
        <v>17</v>
      </c>
      <c r="K84" s="202">
        <v>12</v>
      </c>
      <c r="L84" s="202">
        <v>10</v>
      </c>
      <c r="M84" s="202">
        <v>9</v>
      </c>
      <c r="N84" s="202">
        <v>11</v>
      </c>
      <c r="O84" s="202">
        <v>0</v>
      </c>
      <c r="P84" s="231">
        <v>5.1920000000000002</v>
      </c>
      <c r="Q84" s="231">
        <v>1.5</v>
      </c>
      <c r="R84" s="202">
        <v>1</v>
      </c>
      <c r="S84" s="202">
        <v>1</v>
      </c>
    </row>
    <row r="85" spans="1:19">
      <c r="A85" s="202">
        <v>6</v>
      </c>
      <c r="B85" s="202" t="s">
        <v>959</v>
      </c>
      <c r="C85" s="202" t="s">
        <v>960</v>
      </c>
      <c r="D85" s="269">
        <v>16.670000000000002</v>
      </c>
      <c r="E85" s="202">
        <v>8</v>
      </c>
      <c r="F85" s="202">
        <v>1</v>
      </c>
      <c r="G85" s="202">
        <v>1</v>
      </c>
      <c r="H85" s="202">
        <v>1</v>
      </c>
      <c r="I85" s="202">
        <v>0</v>
      </c>
      <c r="J85" s="202">
        <v>19</v>
      </c>
      <c r="K85" s="202">
        <v>14</v>
      </c>
      <c r="L85" s="202">
        <v>13</v>
      </c>
      <c r="M85" s="202">
        <v>8</v>
      </c>
      <c r="N85" s="202">
        <v>15</v>
      </c>
      <c r="O85" s="202">
        <v>1</v>
      </c>
      <c r="P85" s="231">
        <v>7.02</v>
      </c>
      <c r="Q85" s="231">
        <v>1.62</v>
      </c>
      <c r="R85" s="202">
        <v>0</v>
      </c>
      <c r="S85" s="202">
        <v>1</v>
      </c>
    </row>
    <row r="86" spans="1:19">
      <c r="A86" s="202">
        <v>33</v>
      </c>
      <c r="B86" s="202" t="s">
        <v>970</v>
      </c>
      <c r="C86" s="202" t="s">
        <v>971</v>
      </c>
      <c r="D86" s="269">
        <v>14</v>
      </c>
      <c r="E86" s="202">
        <v>7</v>
      </c>
      <c r="F86" s="202">
        <v>1</v>
      </c>
      <c r="G86" s="202">
        <v>1</v>
      </c>
      <c r="H86" s="202">
        <v>1</v>
      </c>
      <c r="I86" s="202">
        <v>1</v>
      </c>
      <c r="J86" s="202">
        <v>7</v>
      </c>
      <c r="K86" s="202">
        <v>4</v>
      </c>
      <c r="L86" s="202">
        <v>4</v>
      </c>
      <c r="M86" s="202">
        <v>10</v>
      </c>
      <c r="N86" s="202">
        <v>11</v>
      </c>
      <c r="O86" s="202">
        <v>3</v>
      </c>
      <c r="P86" s="231">
        <v>2.5710000000000002</v>
      </c>
      <c r="Q86" s="231">
        <v>1.214</v>
      </c>
      <c r="R86" s="202">
        <v>1</v>
      </c>
      <c r="S86" s="202">
        <v>0</v>
      </c>
    </row>
    <row r="87" spans="1:19">
      <c r="A87" s="202">
        <v>18</v>
      </c>
      <c r="B87" s="202" t="s">
        <v>740</v>
      </c>
      <c r="C87" s="202" t="s">
        <v>685</v>
      </c>
      <c r="D87" s="269">
        <v>12.33</v>
      </c>
      <c r="E87" s="202">
        <v>5</v>
      </c>
      <c r="F87" s="202">
        <v>2</v>
      </c>
      <c r="G87" s="202">
        <v>1</v>
      </c>
      <c r="H87" s="202">
        <v>1</v>
      </c>
      <c r="I87" s="202">
        <v>0</v>
      </c>
      <c r="J87" s="202">
        <v>14</v>
      </c>
      <c r="K87" s="202">
        <v>15</v>
      </c>
      <c r="L87" s="202">
        <v>13</v>
      </c>
      <c r="M87" s="202">
        <v>8</v>
      </c>
      <c r="N87" s="202">
        <v>13</v>
      </c>
      <c r="O87" s="202">
        <v>6</v>
      </c>
      <c r="P87" s="231">
        <v>9.4860000000000007</v>
      </c>
      <c r="Q87" s="231">
        <v>1.784</v>
      </c>
      <c r="R87" s="202">
        <v>2</v>
      </c>
      <c r="S87" s="202">
        <v>1</v>
      </c>
    </row>
    <row r="88" spans="1:19">
      <c r="A88" s="202">
        <v>24</v>
      </c>
      <c r="B88" s="202" t="s">
        <v>690</v>
      </c>
      <c r="C88" s="202" t="s">
        <v>691</v>
      </c>
      <c r="D88" s="269">
        <v>5</v>
      </c>
      <c r="E88" s="202">
        <v>2</v>
      </c>
      <c r="F88" s="202">
        <v>1</v>
      </c>
      <c r="G88" s="202">
        <v>0</v>
      </c>
      <c r="H88" s="202">
        <v>1</v>
      </c>
      <c r="I88" s="202">
        <v>0</v>
      </c>
      <c r="J88" s="202">
        <v>8</v>
      </c>
      <c r="K88" s="202">
        <v>5</v>
      </c>
      <c r="L88" s="202">
        <v>4</v>
      </c>
      <c r="M88" s="202">
        <v>0</v>
      </c>
      <c r="N88" s="202">
        <v>5</v>
      </c>
      <c r="O88" s="202">
        <v>0</v>
      </c>
      <c r="P88" s="231">
        <v>7.2</v>
      </c>
      <c r="Q88" s="231">
        <v>1.6</v>
      </c>
      <c r="R88" s="202">
        <v>1</v>
      </c>
      <c r="S88" s="202">
        <v>2</v>
      </c>
    </row>
    <row r="89" spans="1:19">
      <c r="A89" s="202">
        <v>27</v>
      </c>
      <c r="B89" s="202" t="s">
        <v>969</v>
      </c>
      <c r="C89" s="202" t="s">
        <v>718</v>
      </c>
      <c r="D89" s="269">
        <v>5</v>
      </c>
      <c r="E89" s="202">
        <v>4</v>
      </c>
      <c r="F89" s="202">
        <v>0</v>
      </c>
      <c r="G89" s="202">
        <v>1</v>
      </c>
      <c r="H89" s="202">
        <v>1</v>
      </c>
      <c r="I89" s="202">
        <v>1</v>
      </c>
      <c r="J89" s="202">
        <v>6</v>
      </c>
      <c r="K89" s="202">
        <v>4</v>
      </c>
      <c r="L89" s="202">
        <v>4</v>
      </c>
      <c r="M89" s="202">
        <v>2</v>
      </c>
      <c r="N89" s="202">
        <v>4</v>
      </c>
      <c r="O89" s="202">
        <v>0</v>
      </c>
      <c r="P89" s="231">
        <v>7.2</v>
      </c>
      <c r="Q89" s="231">
        <v>1.6</v>
      </c>
      <c r="R89" s="202">
        <v>0</v>
      </c>
      <c r="S89" s="202">
        <v>0</v>
      </c>
    </row>
    <row r="90" spans="1:19">
      <c r="A90" s="202">
        <v>28</v>
      </c>
      <c r="B90" s="202" t="s">
        <v>1010</v>
      </c>
      <c r="C90" s="202" t="s">
        <v>714</v>
      </c>
      <c r="D90" s="269">
        <v>4</v>
      </c>
      <c r="E90" s="202">
        <v>1</v>
      </c>
      <c r="F90" s="202">
        <v>1</v>
      </c>
      <c r="G90" s="202">
        <v>0</v>
      </c>
      <c r="H90" s="202">
        <v>1</v>
      </c>
      <c r="I90" s="202">
        <v>0</v>
      </c>
      <c r="J90" s="202">
        <v>5</v>
      </c>
      <c r="K90" s="202">
        <v>4</v>
      </c>
      <c r="L90" s="202">
        <v>2</v>
      </c>
      <c r="M90" s="202">
        <v>3</v>
      </c>
      <c r="N90" s="202">
        <v>3</v>
      </c>
      <c r="O90" s="202">
        <v>0</v>
      </c>
      <c r="P90" s="231">
        <v>4.5</v>
      </c>
      <c r="Q90" s="231">
        <v>2</v>
      </c>
      <c r="R90" s="202">
        <v>0</v>
      </c>
      <c r="S90" s="202">
        <v>0</v>
      </c>
    </row>
    <row r="91" spans="1:19">
      <c r="A91" s="202">
        <v>50</v>
      </c>
      <c r="B91" s="202" t="s">
        <v>754</v>
      </c>
      <c r="C91" s="202" t="s">
        <v>755</v>
      </c>
      <c r="D91" s="269">
        <v>3</v>
      </c>
      <c r="E91" s="202">
        <v>2</v>
      </c>
      <c r="F91" s="202">
        <v>0</v>
      </c>
      <c r="G91" s="202">
        <v>0</v>
      </c>
      <c r="H91" s="202">
        <v>0</v>
      </c>
      <c r="I91" s="202">
        <v>0</v>
      </c>
      <c r="J91" s="202">
        <v>3</v>
      </c>
      <c r="K91" s="202">
        <v>5</v>
      </c>
      <c r="L91" s="202">
        <v>3</v>
      </c>
      <c r="M91" s="202">
        <v>1</v>
      </c>
      <c r="N91" s="202">
        <v>6</v>
      </c>
      <c r="O91" s="202">
        <v>2</v>
      </c>
      <c r="P91" s="231">
        <v>9</v>
      </c>
      <c r="Q91" s="231">
        <v>1.333</v>
      </c>
      <c r="R91" s="202">
        <v>1</v>
      </c>
      <c r="S91" s="202">
        <v>0</v>
      </c>
    </row>
    <row r="92" spans="1:19">
      <c r="A92" s="202">
        <v>14</v>
      </c>
      <c r="B92" s="202" t="s">
        <v>676</v>
      </c>
      <c r="C92" s="202" t="s">
        <v>669</v>
      </c>
      <c r="D92" s="269">
        <v>2</v>
      </c>
      <c r="E92" s="202">
        <v>2</v>
      </c>
      <c r="F92" s="202">
        <v>0</v>
      </c>
      <c r="G92" s="202">
        <v>0</v>
      </c>
      <c r="H92" s="202">
        <v>0</v>
      </c>
      <c r="I92" s="202">
        <v>0</v>
      </c>
      <c r="J92" s="202">
        <v>1</v>
      </c>
      <c r="K92" s="202">
        <v>0</v>
      </c>
      <c r="L92" s="202">
        <v>0</v>
      </c>
      <c r="M92" s="202">
        <v>2</v>
      </c>
      <c r="N92" s="202">
        <v>3</v>
      </c>
      <c r="O92" s="202">
        <v>0</v>
      </c>
      <c r="P92" s="231">
        <v>0</v>
      </c>
      <c r="Q92" s="231">
        <v>1.5</v>
      </c>
      <c r="R92" s="202">
        <v>0</v>
      </c>
      <c r="S92" s="202">
        <v>0</v>
      </c>
    </row>
    <row r="93" spans="1:19">
      <c r="A93" s="202">
        <v>5</v>
      </c>
      <c r="B93" s="202" t="s">
        <v>662</v>
      </c>
      <c r="C93" s="202" t="s">
        <v>663</v>
      </c>
      <c r="D93" s="269">
        <v>1</v>
      </c>
      <c r="E93" s="202">
        <v>1</v>
      </c>
      <c r="F93" s="202">
        <v>0</v>
      </c>
      <c r="G93" s="202">
        <v>0</v>
      </c>
      <c r="H93" s="202">
        <v>0</v>
      </c>
      <c r="I93" s="202">
        <v>0</v>
      </c>
      <c r="J93" s="202">
        <v>2</v>
      </c>
      <c r="K93" s="202">
        <v>2</v>
      </c>
      <c r="L93" s="202">
        <v>2</v>
      </c>
      <c r="M93" s="202">
        <v>2</v>
      </c>
      <c r="N93" s="202">
        <v>2</v>
      </c>
      <c r="O93" s="202">
        <v>1</v>
      </c>
      <c r="P93" s="231">
        <v>18</v>
      </c>
      <c r="Q93" s="231">
        <v>4</v>
      </c>
      <c r="R93" s="202">
        <v>2</v>
      </c>
      <c r="S93" s="202">
        <v>0</v>
      </c>
    </row>
    <row r="94" spans="1:19">
      <c r="A94" s="202">
        <v>31</v>
      </c>
      <c r="B94" s="202" t="s">
        <v>791</v>
      </c>
      <c r="C94" s="202" t="s">
        <v>792</v>
      </c>
      <c r="D94" s="269">
        <v>1</v>
      </c>
      <c r="E94" s="202">
        <v>1</v>
      </c>
      <c r="F94" s="202">
        <v>0</v>
      </c>
      <c r="G94" s="202">
        <v>0</v>
      </c>
      <c r="H94" s="202">
        <v>0</v>
      </c>
      <c r="I94" s="202">
        <v>0</v>
      </c>
      <c r="J94" s="202">
        <v>2</v>
      </c>
      <c r="K94" s="202">
        <v>2</v>
      </c>
      <c r="L94" s="202">
        <v>2</v>
      </c>
      <c r="M94" s="202">
        <v>2</v>
      </c>
      <c r="N94" s="202">
        <v>0</v>
      </c>
      <c r="O94" s="202">
        <v>0</v>
      </c>
      <c r="P94" s="231">
        <v>18</v>
      </c>
      <c r="Q94" s="231">
        <v>4</v>
      </c>
      <c r="R94" s="202">
        <v>1</v>
      </c>
      <c r="S94" s="202">
        <v>0</v>
      </c>
    </row>
    <row r="95" spans="1:19">
      <c r="A95" s="202">
        <v>41</v>
      </c>
      <c r="B95" s="202" t="s">
        <v>708</v>
      </c>
      <c r="C95" s="202" t="s">
        <v>709</v>
      </c>
      <c r="D95" s="269">
        <v>0</v>
      </c>
      <c r="E95" s="202">
        <v>1</v>
      </c>
      <c r="F95" s="202">
        <v>0</v>
      </c>
      <c r="G95" s="202">
        <v>0</v>
      </c>
      <c r="H95" s="202">
        <v>0</v>
      </c>
      <c r="I95" s="202">
        <v>0</v>
      </c>
      <c r="J95" s="202">
        <v>0</v>
      </c>
      <c r="K95" s="202">
        <v>0</v>
      </c>
      <c r="L95" s="202">
        <v>0</v>
      </c>
      <c r="M95" s="202">
        <v>0</v>
      </c>
      <c r="N95" s="202">
        <v>0</v>
      </c>
      <c r="O95" s="202">
        <v>0</v>
      </c>
      <c r="P95" s="231">
        <v>0</v>
      </c>
      <c r="Q95" s="231">
        <v>0</v>
      </c>
      <c r="R95" s="202">
        <v>0</v>
      </c>
      <c r="S95" s="202">
        <v>0</v>
      </c>
    </row>
    <row r="96" spans="1:19" ht="14.4">
      <c r="A96" s="280" t="s">
        <v>748</v>
      </c>
      <c r="B96" s="280" t="s">
        <v>426</v>
      </c>
      <c r="C96" s="280"/>
      <c r="D96" s="280">
        <v>297</v>
      </c>
      <c r="E96" s="280">
        <v>41</v>
      </c>
      <c r="F96" s="280">
        <v>41</v>
      </c>
      <c r="G96" s="280">
        <v>20</v>
      </c>
      <c r="H96" s="280">
        <v>20</v>
      </c>
      <c r="I96" s="280">
        <v>3</v>
      </c>
      <c r="J96" s="280">
        <v>313</v>
      </c>
      <c r="K96" s="280">
        <v>189</v>
      </c>
      <c r="L96" s="280">
        <v>146</v>
      </c>
      <c r="M96" s="280">
        <v>127</v>
      </c>
      <c r="N96" s="280">
        <v>271</v>
      </c>
      <c r="O96" s="280">
        <v>31</v>
      </c>
      <c r="P96" s="284">
        <v>4.4240000000000004</v>
      </c>
      <c r="Q96" s="284">
        <v>1.4810000000000001</v>
      </c>
      <c r="R96" s="280">
        <v>26</v>
      </c>
      <c r="S96" s="280">
        <v>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70CAD-3590-4184-A04D-DD9F5BD856ED}">
  <dimension ref="A1:DP122"/>
  <sheetViews>
    <sheetView workbookViewId="0">
      <selection activeCell="N84" sqref="N84"/>
    </sheetView>
  </sheetViews>
  <sheetFormatPr defaultRowHeight="13.2"/>
  <cols>
    <col min="3" max="3" width="14.6640625" bestFit="1" customWidth="1"/>
  </cols>
  <sheetData>
    <row r="1" spans="1:24">
      <c r="A1" s="286" t="s">
        <v>844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</row>
    <row r="2" spans="1:24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</row>
    <row r="3" spans="1:24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</row>
    <row r="4" spans="1:24">
      <c r="A4" s="287"/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</row>
    <row r="5" spans="1:24" s="221" customFormat="1" ht="14.4">
      <c r="A5" s="275" t="s">
        <v>736</v>
      </c>
      <c r="B5" s="275" t="s">
        <v>647</v>
      </c>
      <c r="C5" s="275" t="s">
        <v>646</v>
      </c>
      <c r="D5" s="275" t="s">
        <v>1</v>
      </c>
      <c r="E5" s="275" t="s">
        <v>18</v>
      </c>
      <c r="F5" s="275" t="s">
        <v>400</v>
      </c>
      <c r="G5" s="275" t="s">
        <v>47</v>
      </c>
      <c r="H5" s="275" t="s">
        <v>5</v>
      </c>
      <c r="I5" s="275" t="s">
        <v>6</v>
      </c>
      <c r="J5" s="275" t="s">
        <v>7</v>
      </c>
      <c r="K5" s="275" t="s">
        <v>8</v>
      </c>
      <c r="L5" s="275" t="s">
        <v>48</v>
      </c>
      <c r="M5" s="275" t="s">
        <v>17</v>
      </c>
      <c r="N5" s="275" t="s">
        <v>11</v>
      </c>
      <c r="O5" s="275" t="s">
        <v>10</v>
      </c>
      <c r="P5" s="275" t="s">
        <v>16</v>
      </c>
      <c r="Q5" s="275" t="s">
        <v>402</v>
      </c>
      <c r="R5" s="275" t="s">
        <v>571</v>
      </c>
      <c r="S5" s="275" t="s">
        <v>573</v>
      </c>
      <c r="T5" s="275" t="s">
        <v>574</v>
      </c>
      <c r="U5" s="275" t="s">
        <v>14</v>
      </c>
      <c r="V5" s="275" t="s">
        <v>567</v>
      </c>
      <c r="W5" s="275" t="s">
        <v>12</v>
      </c>
      <c r="X5" s="275" t="s">
        <v>570</v>
      </c>
    </row>
    <row r="6" spans="1:24">
      <c r="A6" s="202">
        <v>1</v>
      </c>
      <c r="B6" s="202" t="s">
        <v>655</v>
      </c>
      <c r="C6" s="202" t="s">
        <v>654</v>
      </c>
      <c r="D6" s="202">
        <v>20</v>
      </c>
      <c r="E6" s="202">
        <v>83</v>
      </c>
      <c r="F6" s="202">
        <v>65</v>
      </c>
      <c r="G6" s="202">
        <v>18</v>
      </c>
      <c r="H6" s="202">
        <v>15</v>
      </c>
      <c r="I6" s="202">
        <v>2</v>
      </c>
      <c r="J6" s="202">
        <v>1</v>
      </c>
      <c r="K6" s="202">
        <v>0</v>
      </c>
      <c r="L6" s="202">
        <v>8</v>
      </c>
      <c r="M6" s="202">
        <v>18</v>
      </c>
      <c r="N6" s="202">
        <v>3</v>
      </c>
      <c r="O6" s="202">
        <v>12</v>
      </c>
      <c r="P6" s="202">
        <v>9</v>
      </c>
      <c r="Q6" s="237">
        <v>0.27700000000000002</v>
      </c>
      <c r="R6" s="237">
        <v>0.41199999999999998</v>
      </c>
      <c r="S6" s="237">
        <v>0.33800000000000002</v>
      </c>
      <c r="T6" s="237">
        <v>0.751</v>
      </c>
      <c r="U6" s="202">
        <v>10</v>
      </c>
      <c r="V6" s="202">
        <v>2</v>
      </c>
      <c r="W6" s="202">
        <v>3</v>
      </c>
      <c r="X6" s="202">
        <v>0</v>
      </c>
    </row>
    <row r="7" spans="1:24">
      <c r="A7" s="202">
        <v>2</v>
      </c>
      <c r="B7" s="202" t="s">
        <v>657</v>
      </c>
      <c r="C7" s="202" t="s">
        <v>656</v>
      </c>
      <c r="D7" s="202">
        <v>17</v>
      </c>
      <c r="E7" s="202">
        <v>66</v>
      </c>
      <c r="F7" s="202">
        <v>58</v>
      </c>
      <c r="G7" s="202">
        <v>18</v>
      </c>
      <c r="H7" s="202">
        <v>16</v>
      </c>
      <c r="I7" s="202">
        <v>2</v>
      </c>
      <c r="J7" s="202">
        <v>0</v>
      </c>
      <c r="K7" s="202">
        <v>0</v>
      </c>
      <c r="L7" s="202">
        <v>7</v>
      </c>
      <c r="M7" s="202">
        <v>15</v>
      </c>
      <c r="N7" s="202">
        <v>2</v>
      </c>
      <c r="O7" s="202">
        <v>5</v>
      </c>
      <c r="P7" s="202">
        <v>3</v>
      </c>
      <c r="Q7" s="237">
        <v>0.31</v>
      </c>
      <c r="R7" s="237">
        <v>0.379</v>
      </c>
      <c r="S7" s="237">
        <v>0.34499999999999997</v>
      </c>
      <c r="T7" s="237">
        <v>0.72399999999999998</v>
      </c>
      <c r="U7" s="202">
        <v>2</v>
      </c>
      <c r="V7" s="202">
        <v>1</v>
      </c>
      <c r="W7" s="202">
        <v>0</v>
      </c>
      <c r="X7" s="202">
        <v>1</v>
      </c>
    </row>
    <row r="8" spans="1:24">
      <c r="A8" s="202">
        <v>3</v>
      </c>
      <c r="B8" s="202" t="s">
        <v>685</v>
      </c>
      <c r="C8" s="202" t="s">
        <v>845</v>
      </c>
      <c r="D8" s="202">
        <v>0</v>
      </c>
      <c r="E8" s="202">
        <v>0</v>
      </c>
      <c r="F8" s="202">
        <v>0</v>
      </c>
      <c r="G8" s="202">
        <v>0</v>
      </c>
      <c r="H8" s="202">
        <v>0</v>
      </c>
      <c r="I8" s="202">
        <v>0</v>
      </c>
      <c r="J8" s="202">
        <v>0</v>
      </c>
      <c r="K8" s="202">
        <v>0</v>
      </c>
      <c r="L8" s="202">
        <v>0</v>
      </c>
      <c r="M8" s="202">
        <v>0</v>
      </c>
      <c r="N8" s="202">
        <v>0</v>
      </c>
      <c r="O8" s="202">
        <v>0</v>
      </c>
      <c r="P8" s="202">
        <v>0</v>
      </c>
      <c r="Q8" s="237">
        <v>0</v>
      </c>
      <c r="R8" s="237">
        <v>0</v>
      </c>
      <c r="S8" s="237">
        <v>0</v>
      </c>
      <c r="T8" s="237">
        <v>0</v>
      </c>
      <c r="U8" s="202">
        <v>0</v>
      </c>
      <c r="V8" s="202">
        <v>0</v>
      </c>
      <c r="W8" s="202">
        <v>0</v>
      </c>
      <c r="X8" s="202">
        <v>0</v>
      </c>
    </row>
    <row r="9" spans="1:24">
      <c r="A9" s="202">
        <v>4</v>
      </c>
      <c r="B9" s="202" t="s">
        <v>739</v>
      </c>
      <c r="C9" s="202" t="s">
        <v>738</v>
      </c>
      <c r="D9" s="202">
        <v>37</v>
      </c>
      <c r="E9" s="202">
        <v>146</v>
      </c>
      <c r="F9" s="202">
        <v>123</v>
      </c>
      <c r="G9" s="202">
        <v>41</v>
      </c>
      <c r="H9" s="202">
        <v>30</v>
      </c>
      <c r="I9" s="202">
        <v>9</v>
      </c>
      <c r="J9" s="202">
        <v>2</v>
      </c>
      <c r="K9" s="202">
        <v>0</v>
      </c>
      <c r="L9" s="202">
        <v>22</v>
      </c>
      <c r="M9" s="202">
        <v>30</v>
      </c>
      <c r="N9" s="202">
        <v>4</v>
      </c>
      <c r="O9" s="202">
        <v>17</v>
      </c>
      <c r="P9" s="202">
        <v>14</v>
      </c>
      <c r="Q9" s="237">
        <v>0.33300000000000002</v>
      </c>
      <c r="R9" s="237">
        <v>0.42499999999999999</v>
      </c>
      <c r="S9" s="237">
        <v>0.439</v>
      </c>
      <c r="T9" s="237">
        <v>0.86399999999999999</v>
      </c>
      <c r="U9" s="202">
        <v>3</v>
      </c>
      <c r="V9" s="202">
        <v>3</v>
      </c>
      <c r="W9" s="202">
        <v>0</v>
      </c>
      <c r="X9" s="202">
        <v>2</v>
      </c>
    </row>
    <row r="10" spans="1:24">
      <c r="A10" s="202">
        <v>5</v>
      </c>
      <c r="B10" s="202" t="s">
        <v>663</v>
      </c>
      <c r="C10" s="202" t="s">
        <v>662</v>
      </c>
      <c r="D10" s="202">
        <v>2</v>
      </c>
      <c r="E10" s="202">
        <v>8</v>
      </c>
      <c r="F10" s="202">
        <v>7</v>
      </c>
      <c r="G10" s="202">
        <v>3</v>
      </c>
      <c r="H10" s="202">
        <v>2</v>
      </c>
      <c r="I10" s="202">
        <v>1</v>
      </c>
      <c r="J10" s="202">
        <v>0</v>
      </c>
      <c r="K10" s="202">
        <v>0</v>
      </c>
      <c r="L10" s="202">
        <v>0</v>
      </c>
      <c r="M10" s="202">
        <v>2</v>
      </c>
      <c r="N10" s="202">
        <v>0</v>
      </c>
      <c r="O10" s="202">
        <v>1</v>
      </c>
      <c r="P10" s="202">
        <v>2</v>
      </c>
      <c r="Q10" s="237">
        <v>0.42899999999999999</v>
      </c>
      <c r="R10" s="237">
        <v>0.5</v>
      </c>
      <c r="S10" s="237">
        <v>0.57099999999999995</v>
      </c>
      <c r="T10" s="237">
        <v>1.071</v>
      </c>
      <c r="U10" s="202">
        <v>0</v>
      </c>
      <c r="V10" s="202">
        <v>0</v>
      </c>
      <c r="W10" s="202">
        <v>0</v>
      </c>
      <c r="X10" s="202">
        <v>0</v>
      </c>
    </row>
    <row r="11" spans="1:24">
      <c r="A11" s="202">
        <v>6</v>
      </c>
      <c r="B11" s="202" t="s">
        <v>846</v>
      </c>
      <c r="C11" s="202" t="s">
        <v>737</v>
      </c>
      <c r="D11" s="202">
        <v>1</v>
      </c>
      <c r="E11" s="202">
        <v>5</v>
      </c>
      <c r="F11" s="202">
        <v>4</v>
      </c>
      <c r="G11" s="202">
        <v>0</v>
      </c>
      <c r="H11" s="202">
        <v>0</v>
      </c>
      <c r="I11" s="202">
        <v>0</v>
      </c>
      <c r="J11" s="202">
        <v>0</v>
      </c>
      <c r="K11" s="202">
        <v>0</v>
      </c>
      <c r="L11" s="202">
        <v>1</v>
      </c>
      <c r="M11" s="202">
        <v>1</v>
      </c>
      <c r="N11" s="202">
        <v>0</v>
      </c>
      <c r="O11" s="202">
        <v>1</v>
      </c>
      <c r="P11" s="202">
        <v>1</v>
      </c>
      <c r="Q11" s="237">
        <v>0</v>
      </c>
      <c r="R11" s="237">
        <v>0.2</v>
      </c>
      <c r="S11" s="237">
        <v>0</v>
      </c>
      <c r="T11" s="237">
        <v>0.2</v>
      </c>
      <c r="U11" s="202">
        <v>0</v>
      </c>
      <c r="V11" s="202">
        <v>0</v>
      </c>
      <c r="W11" s="202">
        <v>0</v>
      </c>
      <c r="X11" s="202">
        <v>0</v>
      </c>
    </row>
    <row r="12" spans="1:24">
      <c r="A12" s="202">
        <v>7</v>
      </c>
      <c r="B12" s="202" t="s">
        <v>661</v>
      </c>
      <c r="C12" s="202" t="s">
        <v>847</v>
      </c>
      <c r="D12" s="202">
        <v>2</v>
      </c>
      <c r="E12" s="202">
        <v>1</v>
      </c>
      <c r="F12" s="202">
        <v>1</v>
      </c>
      <c r="G12" s="202">
        <v>1</v>
      </c>
      <c r="H12" s="202">
        <v>1</v>
      </c>
      <c r="I12" s="202">
        <v>0</v>
      </c>
      <c r="J12" s="202">
        <v>0</v>
      </c>
      <c r="K12" s="202">
        <v>0</v>
      </c>
      <c r="L12" s="202">
        <v>0</v>
      </c>
      <c r="M12" s="202">
        <v>1</v>
      </c>
      <c r="N12" s="202">
        <v>0</v>
      </c>
      <c r="O12" s="202">
        <v>0</v>
      </c>
      <c r="P12" s="202">
        <v>0</v>
      </c>
      <c r="Q12" s="237">
        <v>1</v>
      </c>
      <c r="R12" s="237">
        <v>1</v>
      </c>
      <c r="S12" s="237">
        <v>1</v>
      </c>
      <c r="T12" s="237">
        <v>2</v>
      </c>
      <c r="U12" s="202">
        <v>0</v>
      </c>
      <c r="V12" s="202">
        <v>0</v>
      </c>
      <c r="W12" s="202">
        <v>0</v>
      </c>
      <c r="X12" s="202">
        <v>0</v>
      </c>
    </row>
    <row r="13" spans="1:24">
      <c r="A13" s="202">
        <v>8</v>
      </c>
      <c r="B13" s="202" t="s">
        <v>669</v>
      </c>
      <c r="C13" s="202" t="s">
        <v>668</v>
      </c>
      <c r="D13" s="202">
        <v>2</v>
      </c>
      <c r="E13" s="202">
        <v>6</v>
      </c>
      <c r="F13" s="202">
        <v>3</v>
      </c>
      <c r="G13" s="202">
        <v>0</v>
      </c>
      <c r="H13" s="202">
        <v>0</v>
      </c>
      <c r="I13" s="202">
        <v>0</v>
      </c>
      <c r="J13" s="202">
        <v>0</v>
      </c>
      <c r="K13" s="202">
        <v>0</v>
      </c>
      <c r="L13" s="202">
        <v>0</v>
      </c>
      <c r="M13" s="202">
        <v>1</v>
      </c>
      <c r="N13" s="202">
        <v>1</v>
      </c>
      <c r="O13" s="202">
        <v>2</v>
      </c>
      <c r="P13" s="202">
        <v>1</v>
      </c>
      <c r="Q13" s="237">
        <v>0</v>
      </c>
      <c r="R13" s="237">
        <v>0.5</v>
      </c>
      <c r="S13" s="237">
        <v>0</v>
      </c>
      <c r="T13" s="237">
        <v>0.5</v>
      </c>
      <c r="U13" s="202">
        <v>0</v>
      </c>
      <c r="V13" s="202">
        <v>0</v>
      </c>
      <c r="W13" s="202">
        <v>0</v>
      </c>
      <c r="X13" s="202">
        <v>0</v>
      </c>
    </row>
    <row r="14" spans="1:24">
      <c r="A14" s="202">
        <v>9</v>
      </c>
      <c r="B14" s="202" t="s">
        <v>669</v>
      </c>
      <c r="C14" s="202" t="s">
        <v>784</v>
      </c>
      <c r="D14" s="202">
        <v>36</v>
      </c>
      <c r="E14" s="202">
        <v>123</v>
      </c>
      <c r="F14" s="202">
        <v>105</v>
      </c>
      <c r="G14" s="202">
        <v>35</v>
      </c>
      <c r="H14" s="202">
        <v>24</v>
      </c>
      <c r="I14" s="202">
        <v>6</v>
      </c>
      <c r="J14" s="202">
        <v>3</v>
      </c>
      <c r="K14" s="202">
        <v>2</v>
      </c>
      <c r="L14" s="202">
        <v>25</v>
      </c>
      <c r="M14" s="202">
        <v>26</v>
      </c>
      <c r="N14" s="202">
        <v>3</v>
      </c>
      <c r="O14" s="202">
        <v>15</v>
      </c>
      <c r="P14" s="202">
        <v>33</v>
      </c>
      <c r="Q14" s="237">
        <v>0.33300000000000002</v>
      </c>
      <c r="R14" s="237">
        <v>0.43099999999999999</v>
      </c>
      <c r="S14" s="237">
        <v>0.505</v>
      </c>
      <c r="T14" s="237">
        <v>0.93600000000000005</v>
      </c>
      <c r="U14" s="202">
        <v>17</v>
      </c>
      <c r="V14" s="202">
        <v>2</v>
      </c>
      <c r="W14" s="202">
        <v>0</v>
      </c>
      <c r="X14" s="202">
        <v>0</v>
      </c>
    </row>
    <row r="15" spans="1:24">
      <c r="A15" s="202">
        <v>10</v>
      </c>
      <c r="B15" s="202" t="s">
        <v>673</v>
      </c>
      <c r="C15" s="202" t="s">
        <v>672</v>
      </c>
      <c r="D15" s="202">
        <v>20</v>
      </c>
      <c r="E15" s="202">
        <v>70</v>
      </c>
      <c r="F15" s="202">
        <v>56</v>
      </c>
      <c r="G15" s="202">
        <v>21</v>
      </c>
      <c r="H15" s="202">
        <v>15</v>
      </c>
      <c r="I15" s="202">
        <v>4</v>
      </c>
      <c r="J15" s="202">
        <v>0</v>
      </c>
      <c r="K15" s="202">
        <v>2</v>
      </c>
      <c r="L15" s="202">
        <v>13</v>
      </c>
      <c r="M15" s="202">
        <v>16</v>
      </c>
      <c r="N15" s="202">
        <v>3</v>
      </c>
      <c r="O15" s="202">
        <v>10</v>
      </c>
      <c r="P15" s="202">
        <v>13</v>
      </c>
      <c r="Q15" s="237">
        <v>0.375</v>
      </c>
      <c r="R15" s="237">
        <v>0.47799999999999998</v>
      </c>
      <c r="S15" s="237">
        <v>0.55400000000000005</v>
      </c>
      <c r="T15" s="237">
        <v>1.032</v>
      </c>
      <c r="U15" s="202">
        <v>13</v>
      </c>
      <c r="V15" s="202">
        <v>1</v>
      </c>
      <c r="W15" s="202">
        <v>0</v>
      </c>
      <c r="X15" s="202">
        <v>1</v>
      </c>
    </row>
    <row r="16" spans="1:24">
      <c r="A16" s="202">
        <v>12</v>
      </c>
      <c r="B16" s="202" t="s">
        <v>786</v>
      </c>
      <c r="C16" s="202" t="s">
        <v>785</v>
      </c>
      <c r="D16" s="202">
        <v>10</v>
      </c>
      <c r="E16" s="202">
        <v>35</v>
      </c>
      <c r="F16" s="202">
        <v>25</v>
      </c>
      <c r="G16" s="202">
        <v>4</v>
      </c>
      <c r="H16" s="202">
        <v>4</v>
      </c>
      <c r="I16" s="202">
        <v>0</v>
      </c>
      <c r="J16" s="202">
        <v>0</v>
      </c>
      <c r="K16" s="202">
        <v>0</v>
      </c>
      <c r="L16" s="202">
        <v>1</v>
      </c>
      <c r="M16" s="202">
        <v>5</v>
      </c>
      <c r="N16" s="202">
        <v>0</v>
      </c>
      <c r="O16" s="202">
        <v>10</v>
      </c>
      <c r="P16" s="202">
        <v>7</v>
      </c>
      <c r="Q16" s="237">
        <v>0.16</v>
      </c>
      <c r="R16" s="237">
        <v>0.4</v>
      </c>
      <c r="S16" s="237">
        <v>0.16</v>
      </c>
      <c r="T16" s="237">
        <v>0.56000000000000005</v>
      </c>
      <c r="U16" s="202">
        <v>0</v>
      </c>
      <c r="V16" s="202">
        <v>0</v>
      </c>
      <c r="W16" s="202">
        <v>0</v>
      </c>
      <c r="X16" s="202">
        <v>0</v>
      </c>
    </row>
    <row r="17" spans="1:24">
      <c r="A17" s="202">
        <v>14</v>
      </c>
      <c r="B17" s="202" t="s">
        <v>669</v>
      </c>
      <c r="C17" s="202" t="s">
        <v>676</v>
      </c>
      <c r="D17" s="202">
        <v>6</v>
      </c>
      <c r="E17" s="202">
        <v>11</v>
      </c>
      <c r="F17" s="202">
        <v>7</v>
      </c>
      <c r="G17" s="202">
        <v>2</v>
      </c>
      <c r="H17" s="202">
        <v>2</v>
      </c>
      <c r="I17" s="202">
        <v>0</v>
      </c>
      <c r="J17" s="202">
        <v>0</v>
      </c>
      <c r="K17" s="202">
        <v>0</v>
      </c>
      <c r="L17" s="202">
        <v>3</v>
      </c>
      <c r="M17" s="202">
        <v>2</v>
      </c>
      <c r="N17" s="202">
        <v>0</v>
      </c>
      <c r="O17" s="202">
        <v>3</v>
      </c>
      <c r="P17" s="202">
        <v>2</v>
      </c>
      <c r="Q17" s="237">
        <v>0.28599999999999998</v>
      </c>
      <c r="R17" s="237">
        <v>0.45500000000000002</v>
      </c>
      <c r="S17" s="237">
        <v>0.28599999999999998</v>
      </c>
      <c r="T17" s="237">
        <v>0.74</v>
      </c>
      <c r="U17" s="202">
        <v>0</v>
      </c>
      <c r="V17" s="202">
        <v>0</v>
      </c>
      <c r="W17" s="202">
        <v>0</v>
      </c>
      <c r="X17" s="202">
        <v>1</v>
      </c>
    </row>
    <row r="18" spans="1:24">
      <c r="A18" s="202">
        <v>15</v>
      </c>
      <c r="B18" s="202" t="s">
        <v>848</v>
      </c>
      <c r="C18" s="202" t="s">
        <v>849</v>
      </c>
      <c r="D18" s="202">
        <v>12</v>
      </c>
      <c r="E18" s="202">
        <v>35</v>
      </c>
      <c r="F18" s="202">
        <v>30</v>
      </c>
      <c r="G18" s="202">
        <v>12</v>
      </c>
      <c r="H18" s="202">
        <v>5</v>
      </c>
      <c r="I18" s="202">
        <v>4</v>
      </c>
      <c r="J18" s="202">
        <v>3</v>
      </c>
      <c r="K18" s="202">
        <v>0</v>
      </c>
      <c r="L18" s="202">
        <v>10</v>
      </c>
      <c r="M18" s="202">
        <v>9</v>
      </c>
      <c r="N18" s="202">
        <v>0</v>
      </c>
      <c r="O18" s="202">
        <v>5</v>
      </c>
      <c r="P18" s="202">
        <v>9</v>
      </c>
      <c r="Q18" s="237">
        <v>0.4</v>
      </c>
      <c r="R18" s="237">
        <v>0.48599999999999999</v>
      </c>
      <c r="S18" s="237">
        <v>0.73299999999999998</v>
      </c>
      <c r="T18" s="237">
        <v>1.2190000000000001</v>
      </c>
      <c r="U18" s="202">
        <v>2</v>
      </c>
      <c r="V18" s="202">
        <v>0</v>
      </c>
      <c r="W18" s="202">
        <v>0</v>
      </c>
      <c r="X18" s="202">
        <v>0</v>
      </c>
    </row>
    <row r="19" spans="1:24">
      <c r="A19" s="202">
        <v>16</v>
      </c>
      <c r="B19" s="202" t="s">
        <v>680</v>
      </c>
      <c r="C19" s="202" t="s">
        <v>679</v>
      </c>
      <c r="D19" s="202">
        <v>0</v>
      </c>
      <c r="E19" s="202">
        <v>0</v>
      </c>
      <c r="F19" s="202">
        <v>0</v>
      </c>
      <c r="G19" s="202">
        <v>0</v>
      </c>
      <c r="H19" s="202">
        <v>0</v>
      </c>
      <c r="I19" s="202">
        <v>0</v>
      </c>
      <c r="J19" s="202">
        <v>0</v>
      </c>
      <c r="K19" s="202">
        <v>0</v>
      </c>
      <c r="L19" s="202">
        <v>0</v>
      </c>
      <c r="M19" s="202">
        <v>0</v>
      </c>
      <c r="N19" s="202">
        <v>0</v>
      </c>
      <c r="O19" s="202">
        <v>0</v>
      </c>
      <c r="P19" s="202">
        <v>0</v>
      </c>
      <c r="Q19" s="237">
        <v>0</v>
      </c>
      <c r="R19" s="237">
        <v>0</v>
      </c>
      <c r="S19" s="237">
        <v>0</v>
      </c>
      <c r="T19" s="237">
        <v>0</v>
      </c>
      <c r="U19" s="202">
        <v>0</v>
      </c>
      <c r="V19" s="202">
        <v>0</v>
      </c>
      <c r="W19" s="202">
        <v>0</v>
      </c>
      <c r="X19" s="202">
        <v>0</v>
      </c>
    </row>
    <row r="20" spans="1:24">
      <c r="A20" s="202">
        <v>18</v>
      </c>
      <c r="B20" s="202" t="s">
        <v>685</v>
      </c>
      <c r="C20" s="202" t="s">
        <v>740</v>
      </c>
      <c r="D20" s="202">
        <v>22</v>
      </c>
      <c r="E20" s="202">
        <v>65</v>
      </c>
      <c r="F20" s="202">
        <v>61</v>
      </c>
      <c r="G20" s="202">
        <v>17</v>
      </c>
      <c r="H20" s="202">
        <v>14</v>
      </c>
      <c r="I20" s="202">
        <v>2</v>
      </c>
      <c r="J20" s="202">
        <v>0</v>
      </c>
      <c r="K20" s="202">
        <v>1</v>
      </c>
      <c r="L20" s="202">
        <v>11</v>
      </c>
      <c r="M20" s="202">
        <v>10</v>
      </c>
      <c r="N20" s="202">
        <v>2</v>
      </c>
      <c r="O20" s="202">
        <v>2</v>
      </c>
      <c r="P20" s="202">
        <v>10</v>
      </c>
      <c r="Q20" s="237">
        <v>0.27900000000000003</v>
      </c>
      <c r="R20" s="237">
        <v>0.32300000000000001</v>
      </c>
      <c r="S20" s="237">
        <v>0.36099999999999999</v>
      </c>
      <c r="T20" s="237">
        <v>0.68400000000000005</v>
      </c>
      <c r="U20" s="202">
        <v>1</v>
      </c>
      <c r="V20" s="202">
        <v>0</v>
      </c>
      <c r="W20" s="202">
        <v>0</v>
      </c>
      <c r="X20" s="202">
        <v>0</v>
      </c>
    </row>
    <row r="21" spans="1:24">
      <c r="A21" s="202">
        <v>20</v>
      </c>
      <c r="B21" s="202" t="s">
        <v>742</v>
      </c>
      <c r="C21" s="202" t="s">
        <v>741</v>
      </c>
      <c r="D21" s="202">
        <v>22</v>
      </c>
      <c r="E21" s="202">
        <v>82</v>
      </c>
      <c r="F21" s="202">
        <v>70</v>
      </c>
      <c r="G21" s="202">
        <v>19</v>
      </c>
      <c r="H21" s="202">
        <v>18</v>
      </c>
      <c r="I21" s="202">
        <v>1</v>
      </c>
      <c r="J21" s="202">
        <v>0</v>
      </c>
      <c r="K21" s="202">
        <v>0</v>
      </c>
      <c r="L21" s="202">
        <v>8</v>
      </c>
      <c r="M21" s="202">
        <v>8</v>
      </c>
      <c r="N21" s="202">
        <v>2</v>
      </c>
      <c r="O21" s="202">
        <v>10</v>
      </c>
      <c r="P21" s="202">
        <v>8</v>
      </c>
      <c r="Q21" s="237">
        <v>0.27100000000000002</v>
      </c>
      <c r="R21" s="237">
        <v>0.378</v>
      </c>
      <c r="S21" s="237">
        <v>0.28599999999999998</v>
      </c>
      <c r="T21" s="237">
        <v>0.66400000000000003</v>
      </c>
      <c r="U21" s="202">
        <v>0</v>
      </c>
      <c r="V21" s="202">
        <v>0</v>
      </c>
      <c r="W21" s="202">
        <v>0</v>
      </c>
      <c r="X21" s="202">
        <v>0</v>
      </c>
    </row>
    <row r="22" spans="1:24">
      <c r="A22" s="202">
        <v>21</v>
      </c>
      <c r="B22" s="202" t="s">
        <v>685</v>
      </c>
      <c r="C22" s="202" t="s">
        <v>684</v>
      </c>
      <c r="D22" s="202">
        <v>33</v>
      </c>
      <c r="E22" s="202">
        <v>121</v>
      </c>
      <c r="F22" s="202">
        <v>99</v>
      </c>
      <c r="G22" s="202">
        <v>26</v>
      </c>
      <c r="H22" s="202">
        <v>21</v>
      </c>
      <c r="I22" s="202">
        <v>3</v>
      </c>
      <c r="J22" s="202">
        <v>1</v>
      </c>
      <c r="K22" s="202">
        <v>1</v>
      </c>
      <c r="L22" s="202">
        <v>21</v>
      </c>
      <c r="M22" s="202">
        <v>16</v>
      </c>
      <c r="N22" s="202">
        <v>1</v>
      </c>
      <c r="O22" s="202">
        <v>15</v>
      </c>
      <c r="P22" s="202">
        <v>18</v>
      </c>
      <c r="Q22" s="237">
        <v>0.26300000000000001</v>
      </c>
      <c r="R22" s="237">
        <v>0.35899999999999999</v>
      </c>
      <c r="S22" s="237">
        <v>0.34300000000000003</v>
      </c>
      <c r="T22" s="237">
        <v>0.70199999999999996</v>
      </c>
      <c r="U22" s="202">
        <v>11</v>
      </c>
      <c r="V22" s="202">
        <v>2</v>
      </c>
      <c r="W22" s="202">
        <v>4</v>
      </c>
      <c r="X22" s="202">
        <v>2</v>
      </c>
    </row>
    <row r="23" spans="1:24">
      <c r="A23" s="202">
        <v>22</v>
      </c>
      <c r="B23" s="202" t="s">
        <v>682</v>
      </c>
      <c r="C23" s="202" t="s">
        <v>681</v>
      </c>
      <c r="D23" s="202">
        <v>4</v>
      </c>
      <c r="E23" s="202">
        <v>13</v>
      </c>
      <c r="F23" s="202">
        <v>10</v>
      </c>
      <c r="G23" s="202">
        <v>2</v>
      </c>
      <c r="H23" s="202">
        <v>2</v>
      </c>
      <c r="I23" s="202">
        <v>0</v>
      </c>
      <c r="J23" s="202">
        <v>0</v>
      </c>
      <c r="K23" s="202">
        <v>0</v>
      </c>
      <c r="L23" s="202">
        <v>1</v>
      </c>
      <c r="M23" s="202">
        <v>2</v>
      </c>
      <c r="N23" s="202">
        <v>0</v>
      </c>
      <c r="O23" s="202">
        <v>3</v>
      </c>
      <c r="P23" s="202">
        <v>3</v>
      </c>
      <c r="Q23" s="237">
        <v>0.2</v>
      </c>
      <c r="R23" s="237">
        <v>0.38500000000000001</v>
      </c>
      <c r="S23" s="237">
        <v>0.2</v>
      </c>
      <c r="T23" s="237">
        <v>0.58499999999999996</v>
      </c>
      <c r="U23" s="202">
        <v>1</v>
      </c>
      <c r="V23" s="202">
        <v>0</v>
      </c>
      <c r="W23" s="202">
        <v>0</v>
      </c>
      <c r="X23" s="202">
        <v>0</v>
      </c>
    </row>
    <row r="24" spans="1:24">
      <c r="A24" s="202">
        <v>23</v>
      </c>
      <c r="B24" s="202" t="s">
        <v>689</v>
      </c>
      <c r="C24" s="202" t="s">
        <v>688</v>
      </c>
      <c r="D24" s="202">
        <v>16</v>
      </c>
      <c r="E24" s="202">
        <v>37</v>
      </c>
      <c r="F24" s="202">
        <v>33</v>
      </c>
      <c r="G24" s="202">
        <v>10</v>
      </c>
      <c r="H24" s="202">
        <v>8</v>
      </c>
      <c r="I24" s="202">
        <v>2</v>
      </c>
      <c r="J24" s="202">
        <v>0</v>
      </c>
      <c r="K24" s="202">
        <v>0</v>
      </c>
      <c r="L24" s="202">
        <v>9</v>
      </c>
      <c r="M24" s="202">
        <v>7</v>
      </c>
      <c r="N24" s="202">
        <v>1</v>
      </c>
      <c r="O24" s="202">
        <v>3</v>
      </c>
      <c r="P24" s="202">
        <v>11</v>
      </c>
      <c r="Q24" s="237">
        <v>0.30299999999999999</v>
      </c>
      <c r="R24" s="237">
        <v>0.378</v>
      </c>
      <c r="S24" s="237">
        <v>0.36399999999999999</v>
      </c>
      <c r="T24" s="237">
        <v>0.74199999999999999</v>
      </c>
      <c r="U24" s="202">
        <v>0</v>
      </c>
      <c r="V24" s="202">
        <v>0</v>
      </c>
      <c r="W24" s="202">
        <v>0</v>
      </c>
      <c r="X24" s="202">
        <v>0</v>
      </c>
    </row>
    <row r="25" spans="1:24">
      <c r="A25" s="202">
        <v>24</v>
      </c>
      <c r="B25" s="202" t="s">
        <v>691</v>
      </c>
      <c r="C25" s="202" t="s">
        <v>690</v>
      </c>
      <c r="D25" s="202">
        <v>2</v>
      </c>
      <c r="E25" s="202">
        <v>4</v>
      </c>
      <c r="F25" s="202">
        <v>4</v>
      </c>
      <c r="G25" s="202">
        <v>0</v>
      </c>
      <c r="H25" s="202">
        <v>0</v>
      </c>
      <c r="I25" s="202">
        <v>0</v>
      </c>
      <c r="J25" s="202">
        <v>0</v>
      </c>
      <c r="K25" s="202">
        <v>0</v>
      </c>
      <c r="L25" s="202">
        <v>0</v>
      </c>
      <c r="M25" s="202">
        <v>0</v>
      </c>
      <c r="N25" s="202">
        <v>0</v>
      </c>
      <c r="O25" s="202">
        <v>0</v>
      </c>
      <c r="P25" s="202">
        <v>1</v>
      </c>
      <c r="Q25" s="237">
        <v>0</v>
      </c>
      <c r="R25" s="237">
        <v>0</v>
      </c>
      <c r="S25" s="237">
        <v>0</v>
      </c>
      <c r="T25" s="237">
        <v>0</v>
      </c>
      <c r="U25" s="202">
        <v>0</v>
      </c>
      <c r="V25" s="202">
        <v>0</v>
      </c>
      <c r="W25" s="202">
        <v>0</v>
      </c>
      <c r="X25" s="202">
        <v>0</v>
      </c>
    </row>
    <row r="26" spans="1:24">
      <c r="A26" s="202">
        <v>25</v>
      </c>
      <c r="B26" s="202" t="s">
        <v>697</v>
      </c>
      <c r="C26" s="202" t="s">
        <v>838</v>
      </c>
      <c r="D26" s="202">
        <v>0</v>
      </c>
      <c r="E26" s="202">
        <v>0</v>
      </c>
      <c r="F26" s="202">
        <v>0</v>
      </c>
      <c r="G26" s="202">
        <v>0</v>
      </c>
      <c r="H26" s="202">
        <v>0</v>
      </c>
      <c r="I26" s="202">
        <v>0</v>
      </c>
      <c r="J26" s="202">
        <v>0</v>
      </c>
      <c r="K26" s="202">
        <v>0</v>
      </c>
      <c r="L26" s="202">
        <v>0</v>
      </c>
      <c r="M26" s="202">
        <v>0</v>
      </c>
      <c r="N26" s="202">
        <v>0</v>
      </c>
      <c r="O26" s="202">
        <v>0</v>
      </c>
      <c r="P26" s="202">
        <v>0</v>
      </c>
      <c r="Q26" s="237">
        <v>0</v>
      </c>
      <c r="R26" s="237">
        <v>0</v>
      </c>
      <c r="S26" s="237">
        <v>0</v>
      </c>
      <c r="T26" s="237">
        <v>0</v>
      </c>
      <c r="U26" s="202">
        <v>0</v>
      </c>
      <c r="V26" s="202">
        <v>0</v>
      </c>
      <c r="W26" s="202">
        <v>0</v>
      </c>
      <c r="X26" s="202">
        <v>0</v>
      </c>
    </row>
    <row r="27" spans="1:24">
      <c r="A27" s="202">
        <v>26</v>
      </c>
      <c r="B27" s="202" t="s">
        <v>695</v>
      </c>
      <c r="C27" s="202" t="s">
        <v>694</v>
      </c>
      <c r="D27" s="202">
        <v>2</v>
      </c>
      <c r="E27" s="202">
        <v>3</v>
      </c>
      <c r="F27" s="202">
        <v>3</v>
      </c>
      <c r="G27" s="202">
        <v>0</v>
      </c>
      <c r="H27" s="202">
        <v>0</v>
      </c>
      <c r="I27" s="202">
        <v>0</v>
      </c>
      <c r="J27" s="202">
        <v>0</v>
      </c>
      <c r="K27" s="202">
        <v>0</v>
      </c>
      <c r="L27" s="202">
        <v>0</v>
      </c>
      <c r="M27" s="202">
        <v>0</v>
      </c>
      <c r="N27" s="202">
        <v>0</v>
      </c>
      <c r="O27" s="202">
        <v>0</v>
      </c>
      <c r="P27" s="202">
        <v>2</v>
      </c>
      <c r="Q27" s="237">
        <v>0</v>
      </c>
      <c r="R27" s="237">
        <v>0</v>
      </c>
      <c r="S27" s="237">
        <v>0</v>
      </c>
      <c r="T27" s="237">
        <v>0</v>
      </c>
      <c r="U27" s="202">
        <v>0</v>
      </c>
      <c r="V27" s="202">
        <v>0</v>
      </c>
      <c r="W27" s="202">
        <v>0</v>
      </c>
      <c r="X27" s="202">
        <v>0</v>
      </c>
    </row>
    <row r="28" spans="1:24">
      <c r="A28" s="202">
        <v>27</v>
      </c>
      <c r="B28" s="202" t="s">
        <v>794</v>
      </c>
      <c r="C28" s="202" t="s">
        <v>850</v>
      </c>
      <c r="D28" s="202">
        <v>1</v>
      </c>
      <c r="E28" s="202">
        <v>1</v>
      </c>
      <c r="F28" s="202">
        <v>1</v>
      </c>
      <c r="G28" s="202">
        <v>1</v>
      </c>
      <c r="H28" s="202">
        <v>1</v>
      </c>
      <c r="I28" s="202">
        <v>0</v>
      </c>
      <c r="J28" s="202">
        <v>0</v>
      </c>
      <c r="K28" s="202">
        <v>0</v>
      </c>
      <c r="L28" s="202">
        <v>1</v>
      </c>
      <c r="M28" s="202">
        <v>1</v>
      </c>
      <c r="N28" s="202">
        <v>0</v>
      </c>
      <c r="O28" s="202">
        <v>0</v>
      </c>
      <c r="P28" s="202">
        <v>0</v>
      </c>
      <c r="Q28" s="237">
        <v>1</v>
      </c>
      <c r="R28" s="237">
        <v>1</v>
      </c>
      <c r="S28" s="237">
        <v>1</v>
      </c>
      <c r="T28" s="237">
        <v>2</v>
      </c>
      <c r="U28" s="202">
        <v>0</v>
      </c>
      <c r="V28" s="202">
        <v>0</v>
      </c>
      <c r="W28" s="202">
        <v>0</v>
      </c>
      <c r="X28" s="202">
        <v>0</v>
      </c>
    </row>
    <row r="29" spans="1:24">
      <c r="A29" s="202">
        <v>31</v>
      </c>
      <c r="B29" s="202" t="s">
        <v>792</v>
      </c>
      <c r="C29" s="202" t="s">
        <v>791</v>
      </c>
      <c r="D29" s="202">
        <v>24</v>
      </c>
      <c r="E29" s="202">
        <v>90</v>
      </c>
      <c r="F29" s="202">
        <v>68</v>
      </c>
      <c r="G29" s="202">
        <v>20</v>
      </c>
      <c r="H29" s="202">
        <v>16</v>
      </c>
      <c r="I29" s="202">
        <v>4</v>
      </c>
      <c r="J29" s="202">
        <v>0</v>
      </c>
      <c r="K29" s="202">
        <v>0</v>
      </c>
      <c r="L29" s="202">
        <v>13</v>
      </c>
      <c r="M29" s="202">
        <v>20</v>
      </c>
      <c r="N29" s="202">
        <v>2</v>
      </c>
      <c r="O29" s="202">
        <v>17</v>
      </c>
      <c r="P29" s="202">
        <v>21</v>
      </c>
      <c r="Q29" s="237">
        <f>G29/F29</f>
        <v>0.29411764705882354</v>
      </c>
      <c r="R29" s="237">
        <f>(G29+O29+N29)/(F29+O29+N29+X29)</f>
        <v>0.43820224719101125</v>
      </c>
      <c r="S29" s="237">
        <v>0.35799999999999998</v>
      </c>
      <c r="T29" s="237">
        <v>0.80100000000000005</v>
      </c>
      <c r="U29" s="202">
        <v>11</v>
      </c>
      <c r="V29" s="202">
        <v>0</v>
      </c>
      <c r="W29" s="202">
        <v>1</v>
      </c>
      <c r="X29" s="202">
        <v>2</v>
      </c>
    </row>
    <row r="30" spans="1:24">
      <c r="A30" s="202">
        <v>32</v>
      </c>
      <c r="B30" s="202" t="s">
        <v>840</v>
      </c>
      <c r="C30" s="202" t="s">
        <v>839</v>
      </c>
      <c r="D30" s="202">
        <v>3</v>
      </c>
      <c r="E30" s="202">
        <v>10</v>
      </c>
      <c r="F30" s="202">
        <v>9</v>
      </c>
      <c r="G30" s="202">
        <v>0</v>
      </c>
      <c r="H30" s="202">
        <v>0</v>
      </c>
      <c r="I30" s="202">
        <v>0</v>
      </c>
      <c r="J30" s="202">
        <v>0</v>
      </c>
      <c r="K30" s="202">
        <v>0</v>
      </c>
      <c r="L30" s="202">
        <v>0</v>
      </c>
      <c r="M30" s="202">
        <v>0</v>
      </c>
      <c r="N30" s="202">
        <v>0</v>
      </c>
      <c r="O30" s="202">
        <v>1</v>
      </c>
      <c r="P30" s="202">
        <v>4</v>
      </c>
      <c r="Q30" s="237">
        <v>0</v>
      </c>
      <c r="R30" s="237">
        <v>0.1</v>
      </c>
      <c r="S30" s="237">
        <v>0</v>
      </c>
      <c r="T30" s="237">
        <v>0.1</v>
      </c>
      <c r="U30" s="202">
        <v>0</v>
      </c>
      <c r="V30" s="202">
        <v>0</v>
      </c>
      <c r="W30" s="202">
        <v>0</v>
      </c>
      <c r="X30" s="202">
        <v>0</v>
      </c>
    </row>
    <row r="31" spans="1:24">
      <c r="A31" s="202">
        <v>33</v>
      </c>
      <c r="B31" s="202" t="s">
        <v>707</v>
      </c>
      <c r="C31" s="202" t="s">
        <v>851</v>
      </c>
      <c r="D31" s="202">
        <v>13</v>
      </c>
      <c r="E31" s="202">
        <v>41</v>
      </c>
      <c r="F31" s="202">
        <v>35</v>
      </c>
      <c r="G31" s="202">
        <v>4</v>
      </c>
      <c r="H31" s="202">
        <v>4</v>
      </c>
      <c r="I31" s="202">
        <v>0</v>
      </c>
      <c r="J31" s="202">
        <v>0</v>
      </c>
      <c r="K31" s="202">
        <v>0</v>
      </c>
      <c r="L31" s="202">
        <v>1</v>
      </c>
      <c r="M31" s="202">
        <v>4</v>
      </c>
      <c r="N31" s="202">
        <v>2</v>
      </c>
      <c r="O31" s="202">
        <v>4</v>
      </c>
      <c r="P31" s="202">
        <v>11</v>
      </c>
      <c r="Q31" s="237">
        <v>0.114</v>
      </c>
      <c r="R31" s="237">
        <v>0.24399999999999999</v>
      </c>
      <c r="S31" s="237">
        <v>0.114</v>
      </c>
      <c r="T31" s="237">
        <v>0.35799999999999998</v>
      </c>
      <c r="U31" s="202">
        <v>0</v>
      </c>
      <c r="V31" s="202">
        <v>0</v>
      </c>
      <c r="W31" s="202">
        <v>0</v>
      </c>
      <c r="X31" s="202">
        <v>0</v>
      </c>
    </row>
    <row r="32" spans="1:24">
      <c r="A32" s="202">
        <v>36</v>
      </c>
      <c r="B32" s="202" t="s">
        <v>703</v>
      </c>
      <c r="C32" s="202" t="s">
        <v>702</v>
      </c>
      <c r="D32" s="202">
        <v>1</v>
      </c>
      <c r="E32" s="202">
        <v>4</v>
      </c>
      <c r="F32" s="202">
        <v>3</v>
      </c>
      <c r="G32" s="202">
        <v>1</v>
      </c>
      <c r="H32" s="202">
        <v>1</v>
      </c>
      <c r="I32" s="202">
        <v>0</v>
      </c>
      <c r="J32" s="202">
        <v>0</v>
      </c>
      <c r="K32" s="202">
        <v>0</v>
      </c>
      <c r="L32" s="202">
        <v>0</v>
      </c>
      <c r="M32" s="202">
        <v>0</v>
      </c>
      <c r="N32" s="202">
        <v>0</v>
      </c>
      <c r="O32" s="202">
        <v>1</v>
      </c>
      <c r="P32" s="202">
        <v>1</v>
      </c>
      <c r="Q32" s="237">
        <v>0.33300000000000002</v>
      </c>
      <c r="R32" s="237">
        <v>0.5</v>
      </c>
      <c r="S32" s="237">
        <v>0.33300000000000002</v>
      </c>
      <c r="T32" s="237">
        <v>0.83299999999999996</v>
      </c>
      <c r="U32" s="202">
        <v>1</v>
      </c>
      <c r="V32" s="202">
        <v>0</v>
      </c>
      <c r="W32" s="202">
        <v>0</v>
      </c>
      <c r="X32" s="202">
        <v>0</v>
      </c>
    </row>
    <row r="33" spans="1:120">
      <c r="A33" s="202">
        <v>37</v>
      </c>
      <c r="B33" s="202" t="s">
        <v>705</v>
      </c>
      <c r="C33" s="202" t="s">
        <v>704</v>
      </c>
      <c r="D33" s="202">
        <v>4</v>
      </c>
      <c r="E33" s="202">
        <v>13</v>
      </c>
      <c r="F33" s="202">
        <v>11</v>
      </c>
      <c r="G33" s="202">
        <v>3</v>
      </c>
      <c r="H33" s="202">
        <v>3</v>
      </c>
      <c r="I33" s="202">
        <v>0</v>
      </c>
      <c r="J33" s="202">
        <v>0</v>
      </c>
      <c r="K33" s="202">
        <v>0</v>
      </c>
      <c r="L33" s="202">
        <v>1</v>
      </c>
      <c r="M33" s="202">
        <v>1</v>
      </c>
      <c r="N33" s="202">
        <v>1</v>
      </c>
      <c r="O33" s="202">
        <v>1</v>
      </c>
      <c r="P33" s="202">
        <v>2</v>
      </c>
      <c r="Q33" s="237">
        <v>0.27300000000000002</v>
      </c>
      <c r="R33" s="237">
        <v>0.38500000000000001</v>
      </c>
      <c r="S33" s="237">
        <v>0.27300000000000002</v>
      </c>
      <c r="T33" s="237">
        <v>0.65700000000000003</v>
      </c>
      <c r="U33" s="202">
        <v>0</v>
      </c>
      <c r="V33" s="202">
        <v>0</v>
      </c>
      <c r="W33" s="202">
        <v>0</v>
      </c>
      <c r="X33" s="202">
        <v>0</v>
      </c>
    </row>
    <row r="34" spans="1:120">
      <c r="A34" s="202">
        <v>38</v>
      </c>
      <c r="B34" s="202" t="s">
        <v>852</v>
      </c>
      <c r="C34" s="202" t="s">
        <v>853</v>
      </c>
      <c r="D34" s="202">
        <v>0</v>
      </c>
      <c r="E34" s="202">
        <v>0</v>
      </c>
      <c r="F34" s="202">
        <v>0</v>
      </c>
      <c r="G34" s="202">
        <v>0</v>
      </c>
      <c r="H34" s="202">
        <v>0</v>
      </c>
      <c r="I34" s="202">
        <v>0</v>
      </c>
      <c r="J34" s="202">
        <v>0</v>
      </c>
      <c r="K34" s="202">
        <v>0</v>
      </c>
      <c r="L34" s="202">
        <v>0</v>
      </c>
      <c r="M34" s="202">
        <v>0</v>
      </c>
      <c r="N34" s="202">
        <v>0</v>
      </c>
      <c r="O34" s="202">
        <v>0</v>
      </c>
      <c r="P34" s="202">
        <v>0</v>
      </c>
      <c r="Q34" s="237">
        <v>0</v>
      </c>
      <c r="R34" s="237">
        <v>0</v>
      </c>
      <c r="S34" s="237">
        <v>0</v>
      </c>
      <c r="T34" s="237">
        <v>0</v>
      </c>
      <c r="U34" s="202">
        <v>0</v>
      </c>
      <c r="V34" s="202">
        <v>0</v>
      </c>
      <c r="W34" s="202">
        <v>0</v>
      </c>
      <c r="X34" s="202">
        <v>0</v>
      </c>
    </row>
    <row r="35" spans="1:120">
      <c r="A35" s="202">
        <v>38</v>
      </c>
      <c r="B35" s="202" t="s">
        <v>854</v>
      </c>
      <c r="C35" s="202" t="s">
        <v>855</v>
      </c>
      <c r="D35" s="202">
        <v>15</v>
      </c>
      <c r="E35" s="202">
        <v>54</v>
      </c>
      <c r="F35" s="202">
        <v>43</v>
      </c>
      <c r="G35" s="202">
        <v>14</v>
      </c>
      <c r="H35" s="202">
        <v>10</v>
      </c>
      <c r="I35" s="202">
        <v>2</v>
      </c>
      <c r="J35" s="202">
        <v>0</v>
      </c>
      <c r="K35" s="202">
        <v>2</v>
      </c>
      <c r="L35" s="202">
        <v>9</v>
      </c>
      <c r="M35" s="202">
        <v>7</v>
      </c>
      <c r="N35" s="202">
        <v>4</v>
      </c>
      <c r="O35" s="202">
        <v>7</v>
      </c>
      <c r="P35" s="202">
        <v>9</v>
      </c>
      <c r="Q35" s="237">
        <v>0.32600000000000001</v>
      </c>
      <c r="R35" s="237">
        <v>0.46300000000000002</v>
      </c>
      <c r="S35" s="237">
        <v>0.51200000000000001</v>
      </c>
      <c r="T35" s="237">
        <v>0.97499999999999998</v>
      </c>
      <c r="U35" s="202">
        <v>1</v>
      </c>
      <c r="V35" s="202">
        <v>0</v>
      </c>
      <c r="W35" s="202">
        <v>0</v>
      </c>
      <c r="X35" s="202">
        <v>0</v>
      </c>
    </row>
    <row r="36" spans="1:120">
      <c r="A36" s="202">
        <v>40</v>
      </c>
      <c r="B36" s="202" t="s">
        <v>856</v>
      </c>
      <c r="C36" s="202" t="s">
        <v>842</v>
      </c>
      <c r="D36" s="202">
        <v>2</v>
      </c>
      <c r="E36" s="202">
        <v>1</v>
      </c>
      <c r="F36" s="202">
        <v>1</v>
      </c>
      <c r="G36" s="202">
        <v>0</v>
      </c>
      <c r="H36" s="202">
        <v>0</v>
      </c>
      <c r="I36" s="202">
        <v>0</v>
      </c>
      <c r="J36" s="202">
        <v>0</v>
      </c>
      <c r="K36" s="202">
        <v>0</v>
      </c>
      <c r="L36" s="202">
        <v>0</v>
      </c>
      <c r="M36" s="202">
        <v>0</v>
      </c>
      <c r="N36" s="202">
        <v>0</v>
      </c>
      <c r="O36" s="202">
        <v>0</v>
      </c>
      <c r="P36" s="202">
        <v>1</v>
      </c>
      <c r="Q36" s="237">
        <v>0</v>
      </c>
      <c r="R36" s="237">
        <v>0</v>
      </c>
      <c r="S36" s="237">
        <v>0</v>
      </c>
      <c r="T36" s="237">
        <v>0</v>
      </c>
      <c r="U36" s="202">
        <v>0</v>
      </c>
      <c r="V36" s="202">
        <v>0</v>
      </c>
      <c r="W36" s="202">
        <v>0</v>
      </c>
      <c r="X36" s="202">
        <v>0</v>
      </c>
    </row>
    <row r="37" spans="1:120">
      <c r="A37" s="202">
        <v>41</v>
      </c>
      <c r="B37" s="202" t="s">
        <v>709</v>
      </c>
      <c r="C37" s="202" t="s">
        <v>708</v>
      </c>
      <c r="D37" s="202">
        <v>38</v>
      </c>
      <c r="E37" s="202">
        <v>156</v>
      </c>
      <c r="F37" s="202">
        <v>138</v>
      </c>
      <c r="G37" s="202">
        <v>45</v>
      </c>
      <c r="H37" s="202">
        <v>30</v>
      </c>
      <c r="I37" s="202">
        <v>11</v>
      </c>
      <c r="J37" s="202">
        <v>1</v>
      </c>
      <c r="K37" s="202">
        <v>3</v>
      </c>
      <c r="L37" s="202">
        <v>31</v>
      </c>
      <c r="M37" s="202">
        <v>22</v>
      </c>
      <c r="N37" s="202">
        <v>2</v>
      </c>
      <c r="O37" s="202">
        <v>12</v>
      </c>
      <c r="P37" s="202">
        <v>11</v>
      </c>
      <c r="Q37" s="237">
        <v>0.32600000000000001</v>
      </c>
      <c r="R37" s="237">
        <v>0.378</v>
      </c>
      <c r="S37" s="237">
        <v>0.48599999999999999</v>
      </c>
      <c r="T37" s="237">
        <v>0.86399999999999999</v>
      </c>
      <c r="U37" s="202">
        <v>4</v>
      </c>
      <c r="V37" s="202">
        <v>1</v>
      </c>
      <c r="W37" s="202">
        <v>0</v>
      </c>
      <c r="X37" s="202">
        <v>4</v>
      </c>
    </row>
    <row r="38" spans="1:120">
      <c r="A38" s="202">
        <v>43</v>
      </c>
      <c r="B38" s="202" t="s">
        <v>794</v>
      </c>
      <c r="C38" s="202" t="s">
        <v>793</v>
      </c>
      <c r="D38" s="202">
        <v>25</v>
      </c>
      <c r="E38" s="202">
        <v>83</v>
      </c>
      <c r="F38" s="202">
        <v>72</v>
      </c>
      <c r="G38" s="202">
        <v>19</v>
      </c>
      <c r="H38" s="202">
        <v>13</v>
      </c>
      <c r="I38" s="202">
        <v>4</v>
      </c>
      <c r="J38" s="202">
        <v>2</v>
      </c>
      <c r="K38" s="202">
        <v>0</v>
      </c>
      <c r="L38" s="202">
        <v>15</v>
      </c>
      <c r="M38" s="202">
        <v>15</v>
      </c>
      <c r="N38" s="202">
        <v>0</v>
      </c>
      <c r="O38" s="202">
        <v>10</v>
      </c>
      <c r="P38" s="202">
        <v>21</v>
      </c>
      <c r="Q38" s="237">
        <v>0.26400000000000001</v>
      </c>
      <c r="R38" s="237">
        <v>0.34899999999999998</v>
      </c>
      <c r="S38" s="237">
        <v>0.375</v>
      </c>
      <c r="T38" s="237">
        <v>0.72399999999999998</v>
      </c>
      <c r="U38" s="202">
        <v>4</v>
      </c>
      <c r="V38" s="202">
        <v>2</v>
      </c>
      <c r="W38" s="202">
        <v>0</v>
      </c>
      <c r="X38" s="202">
        <v>1</v>
      </c>
    </row>
    <row r="39" spans="1:120">
      <c r="A39" s="202">
        <v>44</v>
      </c>
      <c r="B39" s="202" t="s">
        <v>857</v>
      </c>
      <c r="C39" s="202" t="s">
        <v>858</v>
      </c>
      <c r="D39" s="202">
        <v>18</v>
      </c>
      <c r="E39" s="202">
        <v>66</v>
      </c>
      <c r="F39" s="202">
        <v>64</v>
      </c>
      <c r="G39" s="202">
        <v>16</v>
      </c>
      <c r="H39" s="202">
        <v>12</v>
      </c>
      <c r="I39" s="202">
        <v>3</v>
      </c>
      <c r="J39" s="202">
        <v>0</v>
      </c>
      <c r="K39" s="202">
        <v>1</v>
      </c>
      <c r="L39" s="202">
        <v>11</v>
      </c>
      <c r="M39" s="202">
        <v>11</v>
      </c>
      <c r="N39" s="202">
        <v>1</v>
      </c>
      <c r="O39" s="202">
        <v>1</v>
      </c>
      <c r="P39" s="202">
        <v>13</v>
      </c>
      <c r="Q39" s="237">
        <v>0.25</v>
      </c>
      <c r="R39" s="237">
        <v>0.27300000000000002</v>
      </c>
      <c r="S39" s="237">
        <v>0.34399999999999997</v>
      </c>
      <c r="T39" s="237">
        <v>0.61599999999999999</v>
      </c>
      <c r="U39" s="202">
        <v>4</v>
      </c>
      <c r="V39" s="202">
        <v>0</v>
      </c>
      <c r="W39" s="202">
        <v>0</v>
      </c>
      <c r="X39" s="202">
        <v>0</v>
      </c>
    </row>
    <row r="40" spans="1:120">
      <c r="A40" s="202">
        <v>45</v>
      </c>
      <c r="B40" s="202" t="s">
        <v>859</v>
      </c>
      <c r="C40" s="202" t="s">
        <v>860</v>
      </c>
      <c r="D40" s="202">
        <v>0</v>
      </c>
      <c r="E40" s="202">
        <v>0</v>
      </c>
      <c r="F40" s="202">
        <v>0</v>
      </c>
      <c r="G40" s="202">
        <v>0</v>
      </c>
      <c r="H40" s="202">
        <v>0</v>
      </c>
      <c r="I40" s="202">
        <v>0</v>
      </c>
      <c r="J40" s="202">
        <v>0</v>
      </c>
      <c r="K40" s="202">
        <v>0</v>
      </c>
      <c r="L40" s="202">
        <v>0</v>
      </c>
      <c r="M40" s="202">
        <v>0</v>
      </c>
      <c r="N40" s="202">
        <v>0</v>
      </c>
      <c r="O40" s="202">
        <v>0</v>
      </c>
      <c r="P40" s="202">
        <v>0</v>
      </c>
      <c r="Q40" s="237">
        <v>0</v>
      </c>
      <c r="R40" s="237">
        <v>0</v>
      </c>
      <c r="S40" s="237">
        <v>0</v>
      </c>
      <c r="T40" s="237">
        <v>0</v>
      </c>
      <c r="U40" s="202">
        <v>0</v>
      </c>
      <c r="V40" s="202">
        <v>0</v>
      </c>
      <c r="W40" s="202">
        <v>0</v>
      </c>
      <c r="X40" s="202">
        <v>0</v>
      </c>
    </row>
    <row r="41" spans="1:120">
      <c r="A41" s="202">
        <v>46</v>
      </c>
      <c r="B41" s="202" t="s">
        <v>718</v>
      </c>
      <c r="C41" s="202" t="s">
        <v>717</v>
      </c>
      <c r="D41" s="202">
        <v>27</v>
      </c>
      <c r="E41" s="202">
        <v>102</v>
      </c>
      <c r="F41" s="202">
        <v>81</v>
      </c>
      <c r="G41" s="202">
        <v>21</v>
      </c>
      <c r="H41" s="202">
        <v>17</v>
      </c>
      <c r="I41" s="202">
        <v>3</v>
      </c>
      <c r="J41" s="202">
        <v>0</v>
      </c>
      <c r="K41" s="202">
        <v>1</v>
      </c>
      <c r="L41" s="202">
        <v>7</v>
      </c>
      <c r="M41" s="202">
        <v>17</v>
      </c>
      <c r="N41" s="202">
        <v>1</v>
      </c>
      <c r="O41" s="202">
        <v>19</v>
      </c>
      <c r="P41" s="202">
        <v>14</v>
      </c>
      <c r="Q41" s="237">
        <v>0.25900000000000001</v>
      </c>
      <c r="R41" s="237">
        <v>0.40200000000000002</v>
      </c>
      <c r="S41" s="237">
        <v>0.33300000000000002</v>
      </c>
      <c r="T41" s="237">
        <v>0.73499999999999999</v>
      </c>
      <c r="U41" s="202">
        <v>3</v>
      </c>
      <c r="V41" s="202">
        <v>0</v>
      </c>
      <c r="W41" s="202">
        <v>0</v>
      </c>
      <c r="X41" s="202">
        <v>1</v>
      </c>
    </row>
    <row r="42" spans="1:120">
      <c r="A42" s="202">
        <v>47</v>
      </c>
      <c r="B42" s="202" t="s">
        <v>797</v>
      </c>
      <c r="C42" s="202" t="s">
        <v>796</v>
      </c>
      <c r="D42" s="202">
        <v>9</v>
      </c>
      <c r="E42" s="202">
        <v>33</v>
      </c>
      <c r="F42" s="202">
        <v>29</v>
      </c>
      <c r="G42" s="202">
        <v>7</v>
      </c>
      <c r="H42" s="202">
        <v>7</v>
      </c>
      <c r="I42" s="202">
        <v>0</v>
      </c>
      <c r="J42" s="202">
        <v>0</v>
      </c>
      <c r="K42" s="202">
        <v>0</v>
      </c>
      <c r="L42" s="202">
        <v>3</v>
      </c>
      <c r="M42" s="202">
        <v>3</v>
      </c>
      <c r="N42" s="202">
        <v>0</v>
      </c>
      <c r="O42" s="202">
        <v>4</v>
      </c>
      <c r="P42" s="202">
        <v>5</v>
      </c>
      <c r="Q42" s="237">
        <v>0.24099999999999999</v>
      </c>
      <c r="R42" s="237">
        <v>0.33300000000000002</v>
      </c>
      <c r="S42" s="237">
        <v>0.24099999999999999</v>
      </c>
      <c r="T42" s="237">
        <v>0.57499999999999996</v>
      </c>
      <c r="U42" s="202">
        <v>0</v>
      </c>
      <c r="V42" s="202">
        <v>0</v>
      </c>
      <c r="W42" s="202">
        <v>0</v>
      </c>
      <c r="X42" s="202">
        <v>0</v>
      </c>
    </row>
    <row r="43" spans="1:120">
      <c r="A43" s="202">
        <v>49</v>
      </c>
      <c r="B43" s="202" t="s">
        <v>697</v>
      </c>
      <c r="C43" s="202" t="s">
        <v>798</v>
      </c>
      <c r="D43" s="202">
        <v>19</v>
      </c>
      <c r="E43" s="202">
        <v>57</v>
      </c>
      <c r="F43" s="202">
        <v>45</v>
      </c>
      <c r="G43" s="202">
        <v>12</v>
      </c>
      <c r="H43" s="202">
        <v>10</v>
      </c>
      <c r="I43" s="202">
        <v>1</v>
      </c>
      <c r="J43" s="202">
        <v>0</v>
      </c>
      <c r="K43" s="202">
        <v>1</v>
      </c>
      <c r="L43" s="202">
        <v>11</v>
      </c>
      <c r="M43" s="202">
        <v>10</v>
      </c>
      <c r="N43" s="202">
        <v>1</v>
      </c>
      <c r="O43" s="202">
        <v>11</v>
      </c>
      <c r="P43" s="202">
        <v>8</v>
      </c>
      <c r="Q43" s="237">
        <v>0.26700000000000002</v>
      </c>
      <c r="R43" s="237">
        <v>0.42099999999999999</v>
      </c>
      <c r="S43" s="237">
        <v>0.35599999999999998</v>
      </c>
      <c r="T43" s="237">
        <v>0.77700000000000002</v>
      </c>
      <c r="U43" s="202">
        <v>0</v>
      </c>
      <c r="V43" s="202">
        <v>0</v>
      </c>
      <c r="W43" s="202">
        <v>0</v>
      </c>
      <c r="X43" s="202">
        <v>0</v>
      </c>
    </row>
    <row r="44" spans="1:120">
      <c r="A44" s="202">
        <v>50</v>
      </c>
      <c r="B44" s="202" t="s">
        <v>755</v>
      </c>
      <c r="C44" s="202" t="s">
        <v>754</v>
      </c>
      <c r="D44" s="202">
        <v>0</v>
      </c>
      <c r="E44" s="202">
        <v>0</v>
      </c>
      <c r="F44" s="202">
        <v>0</v>
      </c>
      <c r="G44" s="202">
        <v>0</v>
      </c>
      <c r="H44" s="202">
        <v>0</v>
      </c>
      <c r="I44" s="202">
        <v>0</v>
      </c>
      <c r="J44" s="202">
        <v>0</v>
      </c>
      <c r="K44" s="202">
        <v>0</v>
      </c>
      <c r="L44" s="202">
        <v>0</v>
      </c>
      <c r="M44" s="202">
        <v>0</v>
      </c>
      <c r="N44" s="202">
        <v>0</v>
      </c>
      <c r="O44" s="202">
        <v>0</v>
      </c>
      <c r="P44" s="202">
        <v>0</v>
      </c>
      <c r="Q44" s="237">
        <v>0</v>
      </c>
      <c r="R44" s="237">
        <v>0</v>
      </c>
      <c r="S44" s="237">
        <v>0</v>
      </c>
      <c r="T44" s="237">
        <v>0</v>
      </c>
      <c r="U44" s="202">
        <v>0</v>
      </c>
      <c r="V44" s="202">
        <v>0</v>
      </c>
      <c r="W44" s="202">
        <v>0</v>
      </c>
      <c r="X44" s="202">
        <v>0</v>
      </c>
    </row>
    <row r="45" spans="1:120" s="221" customFormat="1" ht="14.4">
      <c r="A45" s="275"/>
      <c r="B45" s="275" t="s">
        <v>748</v>
      </c>
      <c r="C45" s="275" t="s">
        <v>426</v>
      </c>
      <c r="D45" s="275">
        <v>42</v>
      </c>
      <c r="E45" s="275">
        <v>1625</v>
      </c>
      <c r="F45" s="275">
        <v>1364</v>
      </c>
      <c r="G45" s="275">
        <v>392</v>
      </c>
      <c r="H45" s="275">
        <v>301</v>
      </c>
      <c r="I45" s="275">
        <v>64</v>
      </c>
      <c r="J45" s="275">
        <v>13</v>
      </c>
      <c r="K45" s="275">
        <v>14</v>
      </c>
      <c r="L45" s="275">
        <v>243</v>
      </c>
      <c r="M45" s="275">
        <v>280</v>
      </c>
      <c r="N45" s="275">
        <v>36</v>
      </c>
      <c r="O45" s="275">
        <v>202</v>
      </c>
      <c r="P45" s="275">
        <v>268</v>
      </c>
      <c r="Q45" s="276">
        <v>0.28699999999999998</v>
      </c>
      <c r="R45" s="276">
        <v>0.39</v>
      </c>
      <c r="S45" s="276">
        <v>0.38400000000000001</v>
      </c>
      <c r="T45" s="276">
        <v>0.77400000000000002</v>
      </c>
      <c r="U45" s="275">
        <v>88</v>
      </c>
      <c r="V45" s="275">
        <v>14</v>
      </c>
      <c r="W45" s="275">
        <v>8</v>
      </c>
      <c r="X45" s="275">
        <v>15</v>
      </c>
    </row>
    <row r="47" spans="1:120">
      <c r="A47" t="s">
        <v>799</v>
      </c>
    </row>
    <row r="48" spans="1:120">
      <c r="C48" t="s">
        <v>800</v>
      </c>
      <c r="D48" t="s">
        <v>801</v>
      </c>
      <c r="E48" t="s">
        <v>802</v>
      </c>
      <c r="F48" t="s">
        <v>803</v>
      </c>
      <c r="G48" t="s">
        <v>804</v>
      </c>
      <c r="H48" t="s">
        <v>805</v>
      </c>
      <c r="I48" t="s">
        <v>806</v>
      </c>
      <c r="J48" t="s">
        <v>807</v>
      </c>
      <c r="K48" t="s">
        <v>808</v>
      </c>
      <c r="L48" t="s">
        <v>809</v>
      </c>
      <c r="M48" t="s">
        <v>810</v>
      </c>
      <c r="N48" t="s">
        <v>811</v>
      </c>
      <c r="O48" t="s">
        <v>812</v>
      </c>
      <c r="P48" t="s">
        <v>813</v>
      </c>
      <c r="Q48" t="s">
        <v>814</v>
      </c>
      <c r="R48" t="s">
        <v>815</v>
      </c>
      <c r="S48" t="s">
        <v>816</v>
      </c>
      <c r="T48" t="s">
        <v>817</v>
      </c>
      <c r="U48" t="s">
        <v>818</v>
      </c>
      <c r="V48" t="s">
        <v>819</v>
      </c>
      <c r="W48" t="s">
        <v>821</v>
      </c>
      <c r="X48" t="s">
        <v>822</v>
      </c>
      <c r="Y48" t="s">
        <v>861</v>
      </c>
      <c r="Z48" t="s">
        <v>862</v>
      </c>
      <c r="AA48" t="s">
        <v>863</v>
      </c>
      <c r="AB48" t="s">
        <v>864</v>
      </c>
      <c r="AC48" t="s">
        <v>865</v>
      </c>
      <c r="AD48" t="s">
        <v>866</v>
      </c>
      <c r="AE48" t="s">
        <v>867</v>
      </c>
      <c r="AF48" t="s">
        <v>868</v>
      </c>
      <c r="AG48" t="s">
        <v>869</v>
      </c>
      <c r="AH48" t="s">
        <v>870</v>
      </c>
      <c r="AI48" t="s">
        <v>871</v>
      </c>
      <c r="AJ48" t="s">
        <v>872</v>
      </c>
      <c r="AK48" t="s">
        <v>812</v>
      </c>
      <c r="AL48" t="s">
        <v>813</v>
      </c>
      <c r="AM48" t="s">
        <v>873</v>
      </c>
      <c r="AN48" t="s">
        <v>874</v>
      </c>
      <c r="AO48" t="s">
        <v>875</v>
      </c>
      <c r="AP48" t="s">
        <v>876</v>
      </c>
      <c r="AQ48" t="s">
        <v>877</v>
      </c>
      <c r="AR48" t="s">
        <v>878</v>
      </c>
      <c r="AS48" t="s">
        <v>879</v>
      </c>
      <c r="AT48" t="s">
        <v>880</v>
      </c>
      <c r="AU48" t="s">
        <v>881</v>
      </c>
      <c r="AV48" t="s">
        <v>882</v>
      </c>
      <c r="AW48" t="s">
        <v>883</v>
      </c>
      <c r="AX48" t="s">
        <v>884</v>
      </c>
      <c r="AY48" t="s">
        <v>885</v>
      </c>
      <c r="AZ48" t="s">
        <v>886</v>
      </c>
      <c r="BA48" t="s">
        <v>887</v>
      </c>
      <c r="BB48" t="s">
        <v>888</v>
      </c>
      <c r="BC48" t="s">
        <v>889</v>
      </c>
      <c r="BD48" t="s">
        <v>890</v>
      </c>
      <c r="BE48" t="s">
        <v>891</v>
      </c>
      <c r="BF48" t="s">
        <v>892</v>
      </c>
      <c r="BG48" t="s">
        <v>893</v>
      </c>
      <c r="BH48" t="s">
        <v>894</v>
      </c>
      <c r="BI48" t="s">
        <v>895</v>
      </c>
      <c r="BJ48" t="s">
        <v>896</v>
      </c>
      <c r="BK48" t="s">
        <v>897</v>
      </c>
      <c r="BL48" t="s">
        <v>898</v>
      </c>
      <c r="BM48" t="s">
        <v>899</v>
      </c>
      <c r="BN48" t="s">
        <v>900</v>
      </c>
      <c r="BO48" t="s">
        <v>901</v>
      </c>
      <c r="BP48" t="s">
        <v>902</v>
      </c>
      <c r="BQ48" t="s">
        <v>903</v>
      </c>
      <c r="BR48" t="s">
        <v>904</v>
      </c>
      <c r="BS48" t="s">
        <v>905</v>
      </c>
      <c r="BT48" t="s">
        <v>906</v>
      </c>
      <c r="BU48" t="s">
        <v>907</v>
      </c>
      <c r="BV48" t="s">
        <v>908</v>
      </c>
      <c r="BW48" t="s">
        <v>909</v>
      </c>
      <c r="BX48" t="s">
        <v>910</v>
      </c>
      <c r="BY48" t="s">
        <v>911</v>
      </c>
      <c r="BZ48" t="s">
        <v>912</v>
      </c>
      <c r="CA48" t="s">
        <v>913</v>
      </c>
      <c r="CB48" t="s">
        <v>914</v>
      </c>
      <c r="CC48" t="s">
        <v>915</v>
      </c>
      <c r="CD48" t="s">
        <v>916</v>
      </c>
      <c r="CE48" t="s">
        <v>917</v>
      </c>
      <c r="CF48" t="s">
        <v>918</v>
      </c>
      <c r="CG48" t="s">
        <v>919</v>
      </c>
      <c r="CH48" t="s">
        <v>920</v>
      </c>
      <c r="CI48" t="s">
        <v>921</v>
      </c>
      <c r="CJ48" t="s">
        <v>922</v>
      </c>
      <c r="CK48" t="s">
        <v>923</v>
      </c>
      <c r="CL48" t="s">
        <v>924</v>
      </c>
      <c r="CM48" t="s">
        <v>925</v>
      </c>
      <c r="CN48" t="s">
        <v>926</v>
      </c>
      <c r="CO48" t="s">
        <v>927</v>
      </c>
      <c r="CP48" t="s">
        <v>928</v>
      </c>
      <c r="CQ48" t="s">
        <v>929</v>
      </c>
      <c r="CR48" t="s">
        <v>930</v>
      </c>
      <c r="CS48" t="s">
        <v>931</v>
      </c>
      <c r="CT48" t="s">
        <v>932</v>
      </c>
      <c r="CU48" t="s">
        <v>933</v>
      </c>
      <c r="CV48" t="s">
        <v>934</v>
      </c>
      <c r="CW48" t="s">
        <v>935</v>
      </c>
      <c r="CX48" t="s">
        <v>936</v>
      </c>
      <c r="CY48" t="s">
        <v>937</v>
      </c>
      <c r="CZ48" t="s">
        <v>938</v>
      </c>
      <c r="DA48" t="s">
        <v>939</v>
      </c>
      <c r="DB48" t="s">
        <v>940</v>
      </c>
      <c r="DC48" t="s">
        <v>823</v>
      </c>
      <c r="DD48" t="s">
        <v>824</v>
      </c>
      <c r="DE48" t="s">
        <v>825</v>
      </c>
      <c r="DF48" t="s">
        <v>826</v>
      </c>
      <c r="DG48" t="s">
        <v>941</v>
      </c>
      <c r="DH48" t="s">
        <v>942</v>
      </c>
      <c r="DI48" t="s">
        <v>827</v>
      </c>
      <c r="DJ48" t="s">
        <v>828</v>
      </c>
      <c r="DK48" t="s">
        <v>829</v>
      </c>
      <c r="DL48" t="s">
        <v>830</v>
      </c>
      <c r="DM48" t="s">
        <v>831</v>
      </c>
      <c r="DN48" t="s">
        <v>832</v>
      </c>
      <c r="DO48" t="s">
        <v>833</v>
      </c>
      <c r="DP48" t="s">
        <v>834</v>
      </c>
    </row>
    <row r="49" spans="1:19">
      <c r="A49" s="286" t="s">
        <v>943</v>
      </c>
      <c r="B49" s="288"/>
      <c r="C49" s="288"/>
      <c r="D49" s="288"/>
      <c r="E49" s="288"/>
      <c r="F49" s="288"/>
      <c r="G49" s="288"/>
      <c r="H49" s="288"/>
      <c r="I49" s="288"/>
      <c r="J49" s="288"/>
      <c r="K49" s="288"/>
      <c r="L49" s="288"/>
      <c r="M49" s="288"/>
      <c r="N49" s="288"/>
      <c r="O49" s="288"/>
      <c r="P49" s="288"/>
      <c r="Q49" s="288"/>
      <c r="R49" s="288"/>
      <c r="S49" s="288"/>
    </row>
    <row r="50" spans="1:19">
      <c r="A50" s="288"/>
      <c r="B50" s="288"/>
      <c r="C50" s="288"/>
      <c r="D50" s="288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288"/>
      <c r="P50" s="288"/>
      <c r="Q50" s="288"/>
      <c r="R50" s="288"/>
      <c r="S50" s="288"/>
    </row>
    <row r="51" spans="1:19">
      <c r="A51" s="288"/>
      <c r="B51" s="288"/>
      <c r="C51" s="288"/>
      <c r="D51" s="288"/>
      <c r="E51" s="288"/>
      <c r="F51" s="288"/>
      <c r="G51" s="288"/>
      <c r="H51" s="288"/>
      <c r="I51" s="288"/>
      <c r="J51" s="288"/>
      <c r="K51" s="288"/>
      <c r="L51" s="288"/>
      <c r="M51" s="288"/>
      <c r="N51" s="288"/>
      <c r="O51" s="288"/>
      <c r="P51" s="288"/>
      <c r="Q51" s="288"/>
      <c r="R51" s="288"/>
      <c r="S51" s="288"/>
    </row>
    <row r="52" spans="1:19">
      <c r="A52" s="289"/>
      <c r="B52" s="289"/>
      <c r="C52" s="289"/>
      <c r="D52" s="289"/>
      <c r="E52" s="289"/>
      <c r="F52" s="289"/>
      <c r="G52" s="289"/>
      <c r="H52" s="289"/>
      <c r="I52" s="289"/>
      <c r="J52" s="289"/>
      <c r="K52" s="289"/>
      <c r="L52" s="289"/>
      <c r="M52" s="289"/>
      <c r="N52" s="289"/>
      <c r="O52" s="289"/>
      <c r="P52" s="289"/>
      <c r="Q52" s="289"/>
      <c r="R52" s="289"/>
      <c r="S52" s="289"/>
    </row>
    <row r="53" spans="1:19" ht="14.4">
      <c r="A53" s="275" t="s">
        <v>736</v>
      </c>
      <c r="B53" s="275" t="s">
        <v>646</v>
      </c>
      <c r="C53" s="275" t="s">
        <v>647</v>
      </c>
      <c r="D53" s="275" t="s">
        <v>2</v>
      </c>
      <c r="E53" s="275" t="s">
        <v>1</v>
      </c>
      <c r="F53" s="275" t="s">
        <v>720</v>
      </c>
      <c r="G53" s="275" t="s">
        <v>100</v>
      </c>
      <c r="H53" s="275" t="s">
        <v>101</v>
      </c>
      <c r="I53" s="275" t="s">
        <v>378</v>
      </c>
      <c r="J53" s="275" t="s">
        <v>47</v>
      </c>
      <c r="K53" s="275" t="s">
        <v>17</v>
      </c>
      <c r="L53" s="275" t="s">
        <v>102</v>
      </c>
      <c r="M53" s="275" t="s">
        <v>10</v>
      </c>
      <c r="N53" s="275" t="s">
        <v>16</v>
      </c>
      <c r="O53" s="275" t="s">
        <v>11</v>
      </c>
      <c r="P53" s="275" t="s">
        <v>106</v>
      </c>
      <c r="Q53" s="277" t="s">
        <v>721</v>
      </c>
      <c r="R53" s="275" t="s">
        <v>105</v>
      </c>
      <c r="S53" s="275" t="s">
        <v>8</v>
      </c>
    </row>
    <row r="54" spans="1:19">
      <c r="A54" s="202">
        <v>3</v>
      </c>
      <c r="B54" s="202" t="s">
        <v>845</v>
      </c>
      <c r="C54" s="202" t="s">
        <v>685</v>
      </c>
      <c r="D54" s="269">
        <v>11</v>
      </c>
      <c r="E54" s="202">
        <v>4</v>
      </c>
      <c r="F54" s="202">
        <v>1</v>
      </c>
      <c r="G54" s="202">
        <v>1</v>
      </c>
      <c r="H54" s="202">
        <v>1</v>
      </c>
      <c r="I54" s="202">
        <v>0</v>
      </c>
      <c r="J54" s="202">
        <v>13</v>
      </c>
      <c r="K54" s="202">
        <v>9</v>
      </c>
      <c r="L54" s="202">
        <v>7</v>
      </c>
      <c r="M54" s="202">
        <v>5</v>
      </c>
      <c r="N54" s="202">
        <v>7</v>
      </c>
      <c r="O54" s="202">
        <v>2</v>
      </c>
      <c r="P54" s="231">
        <v>5.7270000000000003</v>
      </c>
      <c r="Q54" s="231">
        <v>1.6359999999999999</v>
      </c>
      <c r="R54" s="202">
        <v>2</v>
      </c>
      <c r="S54" s="202">
        <v>1</v>
      </c>
    </row>
    <row r="55" spans="1:19">
      <c r="A55" s="202">
        <v>10</v>
      </c>
      <c r="B55" s="202" t="s">
        <v>672</v>
      </c>
      <c r="C55" s="202" t="s">
        <v>673</v>
      </c>
      <c r="D55" s="269">
        <v>3</v>
      </c>
      <c r="E55" s="202">
        <v>1</v>
      </c>
      <c r="F55" s="202">
        <v>1</v>
      </c>
      <c r="G55" s="202">
        <v>0</v>
      </c>
      <c r="H55" s="202">
        <v>0</v>
      </c>
      <c r="I55" s="202">
        <v>0</v>
      </c>
      <c r="J55" s="202">
        <v>3</v>
      </c>
      <c r="K55" s="202">
        <v>2</v>
      </c>
      <c r="L55" s="202">
        <v>2</v>
      </c>
      <c r="M55" s="202">
        <v>2</v>
      </c>
      <c r="N55" s="202">
        <v>3</v>
      </c>
      <c r="O55" s="202">
        <v>0</v>
      </c>
      <c r="P55" s="231">
        <v>6</v>
      </c>
      <c r="Q55" s="231">
        <v>1.667</v>
      </c>
      <c r="R55" s="202">
        <v>0</v>
      </c>
      <c r="S55" s="202">
        <v>1</v>
      </c>
    </row>
    <row r="56" spans="1:19">
      <c r="A56" s="202">
        <v>12</v>
      </c>
      <c r="B56" s="202" t="s">
        <v>785</v>
      </c>
      <c r="C56" s="202" t="s">
        <v>786</v>
      </c>
      <c r="D56" s="269">
        <v>34.33</v>
      </c>
      <c r="E56" s="202">
        <v>10</v>
      </c>
      <c r="F56" s="202">
        <v>6</v>
      </c>
      <c r="G56" s="202">
        <v>5</v>
      </c>
      <c r="H56" s="202">
        <v>1</v>
      </c>
      <c r="I56" s="202">
        <v>0</v>
      </c>
      <c r="J56" s="202">
        <v>37</v>
      </c>
      <c r="K56" s="202">
        <v>16</v>
      </c>
      <c r="L56" s="202">
        <v>15</v>
      </c>
      <c r="M56" s="202">
        <v>12</v>
      </c>
      <c r="N56" s="202">
        <v>22</v>
      </c>
      <c r="O56" s="202">
        <v>0</v>
      </c>
      <c r="P56" s="231">
        <v>3.9319999999999999</v>
      </c>
      <c r="Q56" s="231">
        <v>1.427</v>
      </c>
      <c r="R56" s="202">
        <v>2</v>
      </c>
      <c r="S56" s="202">
        <v>0</v>
      </c>
    </row>
    <row r="57" spans="1:19">
      <c r="A57" s="202">
        <v>14</v>
      </c>
      <c r="B57" s="202" t="s">
        <v>676</v>
      </c>
      <c r="C57" s="202" t="s">
        <v>669</v>
      </c>
      <c r="D57" s="269">
        <v>24</v>
      </c>
      <c r="E57" s="202">
        <v>10</v>
      </c>
      <c r="F57" s="202">
        <v>2</v>
      </c>
      <c r="G57" s="202">
        <v>2</v>
      </c>
      <c r="H57" s="202">
        <v>0</v>
      </c>
      <c r="I57" s="202">
        <v>1</v>
      </c>
      <c r="J57" s="202">
        <v>22</v>
      </c>
      <c r="K57" s="202">
        <v>9</v>
      </c>
      <c r="L57" s="202">
        <v>7</v>
      </c>
      <c r="M57" s="202">
        <v>14</v>
      </c>
      <c r="N57" s="202">
        <v>18</v>
      </c>
      <c r="O57" s="202">
        <v>0</v>
      </c>
      <c r="P57" s="231">
        <v>2.625</v>
      </c>
      <c r="Q57" s="231">
        <v>1.5</v>
      </c>
      <c r="R57" s="202">
        <v>2</v>
      </c>
      <c r="S57" s="202">
        <v>0</v>
      </c>
    </row>
    <row r="58" spans="1:19">
      <c r="A58" s="202">
        <v>16</v>
      </c>
      <c r="B58" s="202" t="s">
        <v>679</v>
      </c>
      <c r="C58" s="202" t="s">
        <v>680</v>
      </c>
      <c r="D58" s="269">
        <v>5</v>
      </c>
      <c r="E58" s="202">
        <v>2</v>
      </c>
      <c r="F58" s="202">
        <v>2</v>
      </c>
      <c r="G58" s="202">
        <v>1</v>
      </c>
      <c r="H58" s="202">
        <v>0</v>
      </c>
      <c r="I58" s="202">
        <v>0</v>
      </c>
      <c r="J58" s="202">
        <v>7</v>
      </c>
      <c r="K58" s="202">
        <v>7</v>
      </c>
      <c r="L58" s="202">
        <v>3</v>
      </c>
      <c r="M58" s="202">
        <v>5</v>
      </c>
      <c r="N58" s="202">
        <v>12</v>
      </c>
      <c r="O58" s="202">
        <v>0</v>
      </c>
      <c r="P58" s="231">
        <v>5.4</v>
      </c>
      <c r="Q58" s="231">
        <v>2.4</v>
      </c>
      <c r="R58" s="202">
        <v>0</v>
      </c>
      <c r="S58" s="202">
        <v>0</v>
      </c>
    </row>
    <row r="59" spans="1:19">
      <c r="A59" s="202">
        <v>18</v>
      </c>
      <c r="B59" s="202" t="s">
        <v>740</v>
      </c>
      <c r="C59" s="202" t="s">
        <v>685</v>
      </c>
      <c r="D59" s="269">
        <v>32</v>
      </c>
      <c r="E59" s="202">
        <v>14</v>
      </c>
      <c r="F59" s="202">
        <v>0</v>
      </c>
      <c r="G59" s="202">
        <v>2</v>
      </c>
      <c r="H59" s="202">
        <v>3</v>
      </c>
      <c r="I59" s="202">
        <v>1</v>
      </c>
      <c r="J59" s="202">
        <v>19</v>
      </c>
      <c r="K59" s="202">
        <v>19</v>
      </c>
      <c r="L59" s="202">
        <v>11</v>
      </c>
      <c r="M59" s="202">
        <v>26</v>
      </c>
      <c r="N59" s="202">
        <v>28</v>
      </c>
      <c r="O59" s="202">
        <v>11</v>
      </c>
      <c r="P59" s="231">
        <v>3.0939999999999999</v>
      </c>
      <c r="Q59" s="231">
        <v>1.4059999999999999</v>
      </c>
      <c r="R59" s="202">
        <v>6</v>
      </c>
      <c r="S59" s="202">
        <v>0</v>
      </c>
    </row>
    <row r="60" spans="1:19">
      <c r="A60" s="202">
        <v>22</v>
      </c>
      <c r="B60" s="202" t="s">
        <v>681</v>
      </c>
      <c r="C60" s="202" t="s">
        <v>682</v>
      </c>
      <c r="D60" s="269">
        <v>3</v>
      </c>
      <c r="E60" s="202">
        <v>2</v>
      </c>
      <c r="F60" s="202">
        <v>1</v>
      </c>
      <c r="G60" s="202">
        <v>0</v>
      </c>
      <c r="H60" s="202">
        <v>0</v>
      </c>
      <c r="I60" s="202">
        <v>0</v>
      </c>
      <c r="J60" s="202">
        <v>4</v>
      </c>
      <c r="K60" s="202">
        <v>5</v>
      </c>
      <c r="L60" s="202">
        <v>0</v>
      </c>
      <c r="M60" s="202">
        <v>2</v>
      </c>
      <c r="N60" s="202">
        <v>5</v>
      </c>
      <c r="O60" s="202">
        <v>0</v>
      </c>
      <c r="P60" s="231">
        <v>0</v>
      </c>
      <c r="Q60" s="231">
        <v>2</v>
      </c>
      <c r="R60" s="202">
        <v>0</v>
      </c>
      <c r="S60" s="202">
        <v>0</v>
      </c>
    </row>
    <row r="61" spans="1:19">
      <c r="A61" s="202">
        <v>23</v>
      </c>
      <c r="B61" s="202" t="s">
        <v>688</v>
      </c>
      <c r="C61" s="202" t="s">
        <v>689</v>
      </c>
      <c r="D61" s="269">
        <v>4</v>
      </c>
      <c r="E61" s="202">
        <v>4</v>
      </c>
      <c r="F61" s="202">
        <v>0</v>
      </c>
      <c r="G61" s="202">
        <v>1</v>
      </c>
      <c r="H61" s="202">
        <v>1</v>
      </c>
      <c r="I61" s="202">
        <v>0</v>
      </c>
      <c r="J61" s="202">
        <v>3</v>
      </c>
      <c r="K61" s="202">
        <v>3</v>
      </c>
      <c r="L61" s="202">
        <v>2</v>
      </c>
      <c r="M61" s="202">
        <v>4</v>
      </c>
      <c r="N61" s="202">
        <v>1</v>
      </c>
      <c r="O61" s="202">
        <v>2</v>
      </c>
      <c r="P61" s="231">
        <v>4.5</v>
      </c>
      <c r="Q61" s="231">
        <v>1.75</v>
      </c>
      <c r="R61" s="202">
        <v>1</v>
      </c>
      <c r="S61" s="202">
        <v>0</v>
      </c>
    </row>
    <row r="62" spans="1:19">
      <c r="A62" s="202">
        <v>24</v>
      </c>
      <c r="B62" s="202" t="s">
        <v>690</v>
      </c>
      <c r="C62" s="202" t="s">
        <v>691</v>
      </c>
      <c r="D62" s="269">
        <v>32</v>
      </c>
      <c r="E62" s="202">
        <v>9</v>
      </c>
      <c r="F62" s="202">
        <v>5</v>
      </c>
      <c r="G62" s="202">
        <v>4</v>
      </c>
      <c r="H62" s="202">
        <v>2</v>
      </c>
      <c r="I62" s="202">
        <v>0</v>
      </c>
      <c r="J62" s="202">
        <v>28</v>
      </c>
      <c r="K62" s="202">
        <v>10</v>
      </c>
      <c r="L62" s="202">
        <v>6</v>
      </c>
      <c r="M62" s="202">
        <v>7</v>
      </c>
      <c r="N62" s="202">
        <v>23</v>
      </c>
      <c r="O62" s="202">
        <v>5</v>
      </c>
      <c r="P62" s="231">
        <v>1.6879999999999999</v>
      </c>
      <c r="Q62" s="231">
        <v>1.0940000000000001</v>
      </c>
      <c r="R62" s="202">
        <v>1</v>
      </c>
      <c r="S62" s="202">
        <v>0</v>
      </c>
    </row>
    <row r="63" spans="1:19">
      <c r="A63" s="202">
        <v>25</v>
      </c>
      <c r="B63" s="202" t="s">
        <v>838</v>
      </c>
      <c r="C63" s="202" t="s">
        <v>697</v>
      </c>
      <c r="D63" s="269">
        <v>35</v>
      </c>
      <c r="E63" s="202">
        <v>7</v>
      </c>
      <c r="F63" s="202">
        <v>6</v>
      </c>
      <c r="G63" s="202">
        <v>4</v>
      </c>
      <c r="H63" s="202">
        <v>0</v>
      </c>
      <c r="I63" s="202">
        <v>0</v>
      </c>
      <c r="J63" s="202">
        <v>13</v>
      </c>
      <c r="K63" s="202">
        <v>6</v>
      </c>
      <c r="L63" s="202">
        <v>4</v>
      </c>
      <c r="M63" s="202">
        <v>13</v>
      </c>
      <c r="N63" s="202">
        <v>41</v>
      </c>
      <c r="O63" s="202">
        <v>0</v>
      </c>
      <c r="P63" s="231">
        <v>1.0289999999999999</v>
      </c>
      <c r="Q63" s="231">
        <v>0.74299999999999999</v>
      </c>
      <c r="R63" s="202">
        <v>3</v>
      </c>
      <c r="S63" s="202">
        <v>0</v>
      </c>
    </row>
    <row r="64" spans="1:19">
      <c r="A64" s="202">
        <v>26</v>
      </c>
      <c r="B64" s="202" t="s">
        <v>694</v>
      </c>
      <c r="C64" s="202" t="s">
        <v>695</v>
      </c>
      <c r="D64" s="269">
        <v>13</v>
      </c>
      <c r="E64" s="202">
        <v>6</v>
      </c>
      <c r="F64" s="202">
        <v>0</v>
      </c>
      <c r="G64" s="202">
        <v>2</v>
      </c>
      <c r="H64" s="202">
        <v>0</v>
      </c>
      <c r="I64" s="202">
        <v>0</v>
      </c>
      <c r="J64" s="202">
        <v>18</v>
      </c>
      <c r="K64" s="202">
        <v>8</v>
      </c>
      <c r="L64" s="202">
        <v>6</v>
      </c>
      <c r="M64" s="202">
        <v>1</v>
      </c>
      <c r="N64" s="202">
        <v>13</v>
      </c>
      <c r="O64" s="202">
        <v>0</v>
      </c>
      <c r="P64" s="231">
        <v>4.1539999999999999</v>
      </c>
      <c r="Q64" s="231">
        <v>1.462</v>
      </c>
      <c r="R64" s="202">
        <v>0</v>
      </c>
      <c r="S64" s="202">
        <v>1</v>
      </c>
    </row>
    <row r="65" spans="1:19">
      <c r="A65" s="202">
        <v>32</v>
      </c>
      <c r="B65" s="202" t="s">
        <v>839</v>
      </c>
      <c r="C65" s="202" t="s">
        <v>840</v>
      </c>
      <c r="D65" s="269">
        <v>20.67</v>
      </c>
      <c r="E65" s="202">
        <v>11</v>
      </c>
      <c r="F65" s="202">
        <v>2</v>
      </c>
      <c r="G65" s="202">
        <v>0</v>
      </c>
      <c r="H65" s="202">
        <v>3</v>
      </c>
      <c r="I65" s="202">
        <v>0</v>
      </c>
      <c r="J65" s="202">
        <v>22</v>
      </c>
      <c r="K65" s="202">
        <v>15</v>
      </c>
      <c r="L65" s="202">
        <v>14</v>
      </c>
      <c r="M65" s="202">
        <v>18</v>
      </c>
      <c r="N65" s="202">
        <v>23</v>
      </c>
      <c r="O65" s="202">
        <v>0</v>
      </c>
      <c r="P65" s="231">
        <v>6.0970000000000004</v>
      </c>
      <c r="Q65" s="231">
        <v>1.9350000000000001</v>
      </c>
      <c r="R65" s="202">
        <v>2</v>
      </c>
      <c r="S65" s="202">
        <v>0</v>
      </c>
    </row>
    <row r="66" spans="1:19">
      <c r="A66" s="202">
        <v>36</v>
      </c>
      <c r="B66" s="202" t="s">
        <v>702</v>
      </c>
      <c r="C66" s="202" t="s">
        <v>703</v>
      </c>
      <c r="D66" s="269">
        <v>1</v>
      </c>
      <c r="E66" s="202">
        <v>1</v>
      </c>
      <c r="F66" s="202">
        <v>0</v>
      </c>
      <c r="G66" s="202">
        <v>0</v>
      </c>
      <c r="H66" s="202">
        <v>0</v>
      </c>
      <c r="I66" s="202">
        <v>0</v>
      </c>
      <c r="J66" s="202">
        <v>1</v>
      </c>
      <c r="K66" s="202">
        <v>3</v>
      </c>
      <c r="L66" s="202">
        <v>1</v>
      </c>
      <c r="M66" s="202">
        <v>0</v>
      </c>
      <c r="N66" s="202">
        <v>1</v>
      </c>
      <c r="O66" s="202">
        <v>3</v>
      </c>
      <c r="P66" s="231">
        <v>9</v>
      </c>
      <c r="Q66" s="231">
        <v>1</v>
      </c>
      <c r="R66" s="202">
        <v>0</v>
      </c>
      <c r="S66" s="202">
        <v>0</v>
      </c>
    </row>
    <row r="67" spans="1:19">
      <c r="A67" s="202">
        <v>37</v>
      </c>
      <c r="B67" s="202" t="s">
        <v>704</v>
      </c>
      <c r="C67" s="202" t="s">
        <v>705</v>
      </c>
      <c r="D67" s="269">
        <v>11.67</v>
      </c>
      <c r="E67" s="202">
        <v>7</v>
      </c>
      <c r="F67" s="202">
        <v>0</v>
      </c>
      <c r="G67" s="202">
        <v>0</v>
      </c>
      <c r="H67" s="202">
        <v>0</v>
      </c>
      <c r="I67" s="202">
        <v>0</v>
      </c>
      <c r="J67" s="202">
        <v>11</v>
      </c>
      <c r="K67" s="202">
        <v>6</v>
      </c>
      <c r="L67" s="202">
        <v>4</v>
      </c>
      <c r="M67" s="202">
        <v>5</v>
      </c>
      <c r="N67" s="202">
        <v>15</v>
      </c>
      <c r="O67" s="202">
        <v>2</v>
      </c>
      <c r="P67" s="231">
        <v>3.0859999999999999</v>
      </c>
      <c r="Q67" s="231">
        <v>1.371</v>
      </c>
      <c r="R67" s="202">
        <v>2</v>
      </c>
      <c r="S67" s="202">
        <v>0</v>
      </c>
    </row>
    <row r="68" spans="1:19">
      <c r="A68" s="202">
        <v>38</v>
      </c>
      <c r="B68" s="202" t="s">
        <v>853</v>
      </c>
      <c r="C68" s="202" t="s">
        <v>852</v>
      </c>
      <c r="D68" s="269">
        <v>2</v>
      </c>
      <c r="E68" s="202">
        <v>1</v>
      </c>
      <c r="F68" s="202">
        <v>0</v>
      </c>
      <c r="G68" s="202">
        <v>0</v>
      </c>
      <c r="H68" s="202">
        <v>0</v>
      </c>
      <c r="I68" s="202">
        <v>0</v>
      </c>
      <c r="J68" s="202">
        <v>0</v>
      </c>
      <c r="K68" s="202">
        <v>0</v>
      </c>
      <c r="L68" s="202">
        <v>0</v>
      </c>
      <c r="M68" s="202">
        <v>1</v>
      </c>
      <c r="N68" s="202">
        <v>5</v>
      </c>
      <c r="O68" s="202">
        <v>0</v>
      </c>
      <c r="P68" s="231">
        <v>0</v>
      </c>
      <c r="Q68" s="231">
        <v>0.5</v>
      </c>
      <c r="R68" s="202">
        <v>0</v>
      </c>
      <c r="S68" s="202">
        <v>0</v>
      </c>
    </row>
    <row r="69" spans="1:19">
      <c r="A69" s="202">
        <v>38</v>
      </c>
      <c r="B69" s="202" t="s">
        <v>855</v>
      </c>
      <c r="C69" s="202" t="s">
        <v>854</v>
      </c>
      <c r="D69" s="269">
        <v>3</v>
      </c>
      <c r="E69" s="202">
        <v>1</v>
      </c>
      <c r="F69" s="202">
        <v>0</v>
      </c>
      <c r="G69" s="202">
        <v>0</v>
      </c>
      <c r="H69" s="202">
        <v>0</v>
      </c>
      <c r="I69" s="202">
        <v>0</v>
      </c>
      <c r="J69" s="202">
        <v>3</v>
      </c>
      <c r="K69" s="202">
        <v>2</v>
      </c>
      <c r="L69" s="202">
        <v>2</v>
      </c>
      <c r="M69" s="202">
        <v>0</v>
      </c>
      <c r="N69" s="202">
        <v>4</v>
      </c>
      <c r="O69" s="202">
        <v>0</v>
      </c>
      <c r="P69" s="231">
        <v>6</v>
      </c>
      <c r="Q69" s="231">
        <v>1</v>
      </c>
      <c r="R69" s="202">
        <v>0</v>
      </c>
      <c r="S69" s="202">
        <v>0</v>
      </c>
    </row>
    <row r="70" spans="1:19">
      <c r="A70" s="202">
        <v>40</v>
      </c>
      <c r="B70" s="202" t="s">
        <v>842</v>
      </c>
      <c r="C70" s="202" t="s">
        <v>856</v>
      </c>
      <c r="D70" s="269">
        <v>6.67</v>
      </c>
      <c r="E70" s="202">
        <v>4</v>
      </c>
      <c r="F70" s="202">
        <v>0</v>
      </c>
      <c r="G70" s="202">
        <v>1</v>
      </c>
      <c r="H70" s="202">
        <v>0</v>
      </c>
      <c r="I70" s="202">
        <v>0</v>
      </c>
      <c r="J70" s="202">
        <v>5</v>
      </c>
      <c r="K70" s="202">
        <v>6</v>
      </c>
      <c r="L70" s="202">
        <v>3</v>
      </c>
      <c r="M70" s="202">
        <v>7</v>
      </c>
      <c r="N70" s="202">
        <v>10</v>
      </c>
      <c r="O70" s="202">
        <v>1</v>
      </c>
      <c r="P70" s="231">
        <f>(L70/D70)*9</f>
        <v>4.0479760119940025</v>
      </c>
      <c r="Q70" s="231">
        <f>(M70+J70)/D70</f>
        <v>1.7991004497751124</v>
      </c>
      <c r="R70" s="202">
        <v>0</v>
      </c>
      <c r="S70" s="202">
        <v>1</v>
      </c>
    </row>
    <row r="71" spans="1:19">
      <c r="A71" s="202">
        <v>41</v>
      </c>
      <c r="B71" s="202" t="s">
        <v>708</v>
      </c>
      <c r="C71" s="202" t="s">
        <v>709</v>
      </c>
      <c r="D71" s="269">
        <v>3.67</v>
      </c>
      <c r="E71" s="202">
        <v>2</v>
      </c>
      <c r="F71" s="202">
        <v>1</v>
      </c>
      <c r="G71" s="202">
        <v>0</v>
      </c>
      <c r="H71" s="202">
        <v>1</v>
      </c>
      <c r="I71" s="202">
        <v>0</v>
      </c>
      <c r="J71" s="202">
        <v>5</v>
      </c>
      <c r="K71" s="202">
        <v>5</v>
      </c>
      <c r="L71" s="202">
        <v>3</v>
      </c>
      <c r="M71" s="202">
        <v>6</v>
      </c>
      <c r="N71" s="202">
        <v>4</v>
      </c>
      <c r="O71" s="202">
        <v>0</v>
      </c>
      <c r="P71" s="231">
        <v>7.3639999999999999</v>
      </c>
      <c r="Q71" s="231">
        <v>3</v>
      </c>
      <c r="R71" s="202">
        <v>1</v>
      </c>
      <c r="S71" s="202">
        <v>0</v>
      </c>
    </row>
    <row r="72" spans="1:19">
      <c r="A72" s="202">
        <v>44</v>
      </c>
      <c r="B72" s="202" t="s">
        <v>858</v>
      </c>
      <c r="C72" s="202" t="s">
        <v>857</v>
      </c>
      <c r="D72" s="269">
        <v>35.67</v>
      </c>
      <c r="E72" s="202">
        <v>10</v>
      </c>
      <c r="F72" s="202">
        <v>4</v>
      </c>
      <c r="G72" s="202">
        <v>1</v>
      </c>
      <c r="H72" s="202">
        <v>2</v>
      </c>
      <c r="I72" s="202">
        <v>0</v>
      </c>
      <c r="J72" s="202">
        <v>29</v>
      </c>
      <c r="K72" s="202">
        <v>15</v>
      </c>
      <c r="L72" s="202">
        <v>9</v>
      </c>
      <c r="M72" s="202">
        <v>13</v>
      </c>
      <c r="N72" s="202">
        <v>29</v>
      </c>
      <c r="O72" s="202">
        <v>4</v>
      </c>
      <c r="P72" s="231">
        <v>2.2709999999999999</v>
      </c>
      <c r="Q72" s="231">
        <v>1.1779999999999999</v>
      </c>
      <c r="R72" s="202">
        <v>0</v>
      </c>
      <c r="S72" s="202">
        <v>2</v>
      </c>
    </row>
    <row r="73" spans="1:19">
      <c r="A73" s="202">
        <v>45</v>
      </c>
      <c r="B73" s="202" t="s">
        <v>860</v>
      </c>
      <c r="C73" s="202" t="s">
        <v>859</v>
      </c>
      <c r="D73" s="269">
        <v>53.67</v>
      </c>
      <c r="E73" s="202">
        <v>11</v>
      </c>
      <c r="F73" s="202">
        <v>11</v>
      </c>
      <c r="G73" s="202">
        <v>4</v>
      </c>
      <c r="H73" s="202">
        <v>0</v>
      </c>
      <c r="I73" s="202">
        <v>0</v>
      </c>
      <c r="J73" s="202">
        <v>43</v>
      </c>
      <c r="K73" s="202">
        <v>15</v>
      </c>
      <c r="L73" s="202">
        <v>9</v>
      </c>
      <c r="M73" s="202">
        <v>16</v>
      </c>
      <c r="N73" s="202">
        <v>43</v>
      </c>
      <c r="O73" s="202">
        <v>0</v>
      </c>
      <c r="P73" s="231">
        <v>1.5089999999999999</v>
      </c>
      <c r="Q73" s="231">
        <v>1.099</v>
      </c>
      <c r="R73" s="202">
        <v>1</v>
      </c>
      <c r="S73" s="202">
        <v>3</v>
      </c>
    </row>
    <row r="74" spans="1:19">
      <c r="A74" s="202">
        <v>50</v>
      </c>
      <c r="B74" s="202" t="s">
        <v>754</v>
      </c>
      <c r="C74" s="202" t="s">
        <v>755</v>
      </c>
      <c r="D74" s="269">
        <v>2</v>
      </c>
      <c r="E74" s="202">
        <v>2</v>
      </c>
      <c r="F74" s="202">
        <v>0</v>
      </c>
      <c r="G74" s="202">
        <v>0</v>
      </c>
      <c r="H74" s="202">
        <v>0</v>
      </c>
      <c r="I74" s="202">
        <v>0</v>
      </c>
      <c r="J74" s="202">
        <v>0</v>
      </c>
      <c r="K74" s="202">
        <v>0</v>
      </c>
      <c r="L74" s="202">
        <v>0</v>
      </c>
      <c r="M74" s="202">
        <v>1</v>
      </c>
      <c r="N74" s="202">
        <v>5</v>
      </c>
      <c r="O74" s="202">
        <v>0</v>
      </c>
      <c r="P74" s="231">
        <v>0</v>
      </c>
      <c r="Q74" s="231">
        <v>0.5</v>
      </c>
      <c r="R74" s="202">
        <v>1</v>
      </c>
      <c r="S74" s="202">
        <v>0</v>
      </c>
    </row>
    <row r="75" spans="1:19" ht="14.4">
      <c r="A75" s="275" t="s">
        <v>748</v>
      </c>
      <c r="B75" s="275" t="s">
        <v>426</v>
      </c>
      <c r="C75" s="275"/>
      <c r="D75" s="278">
        <v>336.33</v>
      </c>
      <c r="E75" s="275">
        <v>42</v>
      </c>
      <c r="F75" s="275">
        <v>42</v>
      </c>
      <c r="G75" s="275">
        <v>28</v>
      </c>
      <c r="H75" s="275">
        <v>14</v>
      </c>
      <c r="I75" s="275">
        <v>2</v>
      </c>
      <c r="J75" s="275">
        <v>286</v>
      </c>
      <c r="K75" s="275">
        <v>161</v>
      </c>
      <c r="L75" s="275">
        <v>108</v>
      </c>
      <c r="M75" s="275">
        <v>159</v>
      </c>
      <c r="N75" s="275">
        <v>312</v>
      </c>
      <c r="O75" s="275">
        <v>30</v>
      </c>
      <c r="P75" s="277">
        <v>2.89</v>
      </c>
      <c r="Q75" s="277">
        <v>1.323</v>
      </c>
      <c r="R75" s="275">
        <v>24</v>
      </c>
      <c r="S75" s="275">
        <v>9</v>
      </c>
    </row>
    <row r="78" spans="1:19" ht="12.75" customHeight="1">
      <c r="A78" s="290" t="s">
        <v>944</v>
      </c>
      <c r="B78" s="290"/>
      <c r="C78" s="290"/>
      <c r="D78" s="290"/>
      <c r="E78" s="290"/>
      <c r="F78" s="290"/>
      <c r="G78" s="290"/>
      <c r="H78" s="290"/>
      <c r="I78" s="290"/>
    </row>
    <row r="79" spans="1:19" ht="12.75" customHeight="1">
      <c r="A79" s="290"/>
      <c r="B79" s="290"/>
      <c r="C79" s="290"/>
      <c r="D79" s="290"/>
      <c r="E79" s="290"/>
      <c r="F79" s="290"/>
      <c r="G79" s="290"/>
      <c r="H79" s="290"/>
      <c r="I79" s="290"/>
    </row>
    <row r="80" spans="1:19" ht="12.75" customHeight="1">
      <c r="A80" s="290"/>
      <c r="B80" s="290"/>
      <c r="C80" s="290"/>
      <c r="D80" s="290"/>
      <c r="E80" s="290"/>
      <c r="F80" s="290"/>
      <c r="G80" s="290"/>
      <c r="H80" s="290"/>
      <c r="I80" s="290"/>
    </row>
    <row r="81" spans="1:9" ht="12.75" customHeight="1">
      <c r="A81" s="291"/>
      <c r="B81" s="291"/>
      <c r="C81" s="291"/>
      <c r="D81" s="291"/>
      <c r="E81" s="291"/>
      <c r="F81" s="291"/>
      <c r="G81" s="291"/>
      <c r="H81" s="291"/>
      <c r="I81" s="291"/>
    </row>
    <row r="82" spans="1:9" ht="14.4">
      <c r="A82" s="275" t="s">
        <v>736</v>
      </c>
      <c r="B82" s="275" t="s">
        <v>647</v>
      </c>
      <c r="C82" s="275" t="s">
        <v>646</v>
      </c>
      <c r="D82" s="275" t="s">
        <v>98</v>
      </c>
      <c r="E82" s="275" t="s">
        <v>15</v>
      </c>
      <c r="F82" s="275" t="s">
        <v>99</v>
      </c>
      <c r="G82" s="277" t="s">
        <v>651</v>
      </c>
      <c r="H82" s="277" t="s">
        <v>652</v>
      </c>
      <c r="I82" s="279" t="s">
        <v>653</v>
      </c>
    </row>
    <row r="83" spans="1:9">
      <c r="A83" s="202">
        <v>1</v>
      </c>
      <c r="B83" s="202" t="s">
        <v>655</v>
      </c>
      <c r="C83" s="202" t="s">
        <v>654</v>
      </c>
      <c r="D83" s="202">
        <v>20</v>
      </c>
      <c r="E83" s="202">
        <v>42</v>
      </c>
      <c r="F83" s="202">
        <v>1</v>
      </c>
      <c r="G83" s="231">
        <v>0</v>
      </c>
      <c r="H83" s="231">
        <v>0</v>
      </c>
      <c r="I83" s="242">
        <v>0</v>
      </c>
    </row>
    <row r="84" spans="1:9">
      <c r="A84" s="202">
        <v>2</v>
      </c>
      <c r="B84" s="202" t="s">
        <v>657</v>
      </c>
      <c r="C84" s="202" t="s">
        <v>656</v>
      </c>
      <c r="D84" s="202">
        <v>0</v>
      </c>
      <c r="E84" s="202">
        <v>30</v>
      </c>
      <c r="F84" s="202">
        <v>1</v>
      </c>
      <c r="G84" s="231">
        <v>0</v>
      </c>
      <c r="H84" s="231">
        <v>0</v>
      </c>
      <c r="I84" s="242">
        <v>0</v>
      </c>
    </row>
    <row r="85" spans="1:9">
      <c r="A85" s="202">
        <v>3</v>
      </c>
      <c r="B85" s="202" t="s">
        <v>685</v>
      </c>
      <c r="C85" s="202" t="s">
        <v>845</v>
      </c>
      <c r="D85" s="202">
        <v>0</v>
      </c>
      <c r="E85" s="202">
        <v>0</v>
      </c>
      <c r="F85" s="202">
        <v>0</v>
      </c>
      <c r="G85" s="231">
        <v>0</v>
      </c>
      <c r="H85" s="231">
        <v>0</v>
      </c>
      <c r="I85" s="242">
        <v>0</v>
      </c>
    </row>
    <row r="86" spans="1:9">
      <c r="A86" s="202">
        <v>4</v>
      </c>
      <c r="B86" s="202" t="s">
        <v>739</v>
      </c>
      <c r="C86" s="202" t="s">
        <v>738</v>
      </c>
      <c r="D86" s="202">
        <v>48</v>
      </c>
      <c r="E86" s="202">
        <v>64</v>
      </c>
      <c r="F86" s="202">
        <v>18</v>
      </c>
      <c r="G86" s="231">
        <v>0</v>
      </c>
      <c r="H86" s="231">
        <v>0</v>
      </c>
      <c r="I86" s="242">
        <v>0</v>
      </c>
    </row>
    <row r="87" spans="1:9">
      <c r="A87" s="202">
        <v>5</v>
      </c>
      <c r="B87" s="202" t="s">
        <v>663</v>
      </c>
      <c r="C87" s="202" t="s">
        <v>662</v>
      </c>
      <c r="D87" s="202">
        <v>0</v>
      </c>
      <c r="E87" s="202">
        <v>1</v>
      </c>
      <c r="F87" s="202">
        <v>0</v>
      </c>
      <c r="G87" s="231">
        <v>0</v>
      </c>
      <c r="H87" s="231">
        <v>0</v>
      </c>
      <c r="I87" s="242">
        <v>0</v>
      </c>
    </row>
    <row r="88" spans="1:9">
      <c r="A88" s="202">
        <v>6</v>
      </c>
      <c r="B88" s="202" t="s">
        <v>846</v>
      </c>
      <c r="C88" s="202" t="s">
        <v>737</v>
      </c>
      <c r="D88" s="202">
        <v>1</v>
      </c>
      <c r="E88" s="202">
        <v>0</v>
      </c>
      <c r="F88" s="202">
        <v>1</v>
      </c>
      <c r="G88" s="231">
        <v>0</v>
      </c>
      <c r="H88" s="231">
        <v>0</v>
      </c>
      <c r="I88" s="242">
        <v>0</v>
      </c>
    </row>
    <row r="89" spans="1:9">
      <c r="A89" s="202">
        <v>7</v>
      </c>
      <c r="B89" s="202" t="s">
        <v>661</v>
      </c>
      <c r="C89" s="202" t="s">
        <v>847</v>
      </c>
      <c r="D89" s="202">
        <v>0</v>
      </c>
      <c r="E89" s="202">
        <v>7</v>
      </c>
      <c r="F89" s="202">
        <v>0</v>
      </c>
      <c r="G89" s="231">
        <v>0</v>
      </c>
      <c r="H89" s="231">
        <v>0</v>
      </c>
      <c r="I89" s="242">
        <v>0</v>
      </c>
    </row>
    <row r="90" spans="1:9">
      <c r="A90" s="202">
        <v>8</v>
      </c>
      <c r="B90" s="202" t="s">
        <v>669</v>
      </c>
      <c r="C90" s="202" t="s">
        <v>668</v>
      </c>
      <c r="D90" s="202">
        <v>1</v>
      </c>
      <c r="E90" s="202">
        <v>9</v>
      </c>
      <c r="F90" s="202">
        <v>0</v>
      </c>
      <c r="G90" s="231">
        <v>0</v>
      </c>
      <c r="H90" s="231">
        <v>1</v>
      </c>
      <c r="I90" s="242">
        <v>1</v>
      </c>
    </row>
    <row r="91" spans="1:9">
      <c r="A91" s="202">
        <v>9</v>
      </c>
      <c r="B91" s="202" t="s">
        <v>669</v>
      </c>
      <c r="C91" s="202" t="s">
        <v>784</v>
      </c>
      <c r="D91" s="202">
        <v>1</v>
      </c>
      <c r="E91" s="202">
        <v>41</v>
      </c>
      <c r="F91" s="202">
        <v>1</v>
      </c>
      <c r="G91" s="231">
        <v>0</v>
      </c>
      <c r="H91" s="231">
        <v>0</v>
      </c>
      <c r="I91" s="242">
        <v>0</v>
      </c>
    </row>
    <row r="92" spans="1:9">
      <c r="A92" s="202">
        <v>10</v>
      </c>
      <c r="B92" s="202" t="s">
        <v>673</v>
      </c>
      <c r="C92" s="202" t="s">
        <v>672</v>
      </c>
      <c r="D92" s="202">
        <v>1</v>
      </c>
      <c r="E92" s="202">
        <v>32</v>
      </c>
      <c r="F92" s="202">
        <v>1</v>
      </c>
      <c r="G92" s="231">
        <v>0</v>
      </c>
      <c r="H92" s="231">
        <v>0</v>
      </c>
      <c r="I92" s="242">
        <v>0</v>
      </c>
    </row>
    <row r="93" spans="1:9">
      <c r="A93" s="202">
        <v>12</v>
      </c>
      <c r="B93" s="202" t="s">
        <v>786</v>
      </c>
      <c r="C93" s="202" t="s">
        <v>785</v>
      </c>
      <c r="D93" s="202">
        <v>11</v>
      </c>
      <c r="E93" s="202">
        <v>18</v>
      </c>
      <c r="F93" s="202">
        <v>1</v>
      </c>
      <c r="G93" s="231">
        <v>0</v>
      </c>
      <c r="H93" s="231">
        <v>0</v>
      </c>
      <c r="I93" s="242">
        <v>0</v>
      </c>
    </row>
    <row r="94" spans="1:9">
      <c r="A94" s="202">
        <v>14</v>
      </c>
      <c r="B94" s="202" t="s">
        <v>669</v>
      </c>
      <c r="C94" s="202" t="s">
        <v>676</v>
      </c>
      <c r="D94" s="202">
        <v>1</v>
      </c>
      <c r="E94" s="202">
        <v>15</v>
      </c>
      <c r="F94" s="202">
        <v>0</v>
      </c>
      <c r="G94" s="231">
        <v>0</v>
      </c>
      <c r="H94" s="231">
        <v>0</v>
      </c>
      <c r="I94" s="242">
        <v>0</v>
      </c>
    </row>
    <row r="95" spans="1:9">
      <c r="A95" s="202">
        <v>15</v>
      </c>
      <c r="B95" s="202" t="s">
        <v>848</v>
      </c>
      <c r="C95" s="202" t="s">
        <v>849</v>
      </c>
      <c r="D95" s="202">
        <v>0</v>
      </c>
      <c r="E95" s="202">
        <v>15</v>
      </c>
      <c r="F95" s="202">
        <v>1</v>
      </c>
      <c r="G95" s="231">
        <v>0</v>
      </c>
      <c r="H95" s="231">
        <v>0</v>
      </c>
      <c r="I95" s="242">
        <v>0</v>
      </c>
    </row>
    <row r="96" spans="1:9">
      <c r="A96" s="202">
        <v>16</v>
      </c>
      <c r="B96" s="202" t="s">
        <v>680</v>
      </c>
      <c r="C96" s="202" t="s">
        <v>679</v>
      </c>
      <c r="D96" s="202">
        <v>0</v>
      </c>
      <c r="E96" s="202">
        <v>0</v>
      </c>
      <c r="F96" s="202">
        <v>0</v>
      </c>
      <c r="G96" s="231">
        <v>0</v>
      </c>
      <c r="H96" s="231">
        <v>0</v>
      </c>
      <c r="I96" s="242">
        <v>0</v>
      </c>
    </row>
    <row r="97" spans="1:9">
      <c r="A97" s="202">
        <v>18</v>
      </c>
      <c r="B97" s="202" t="s">
        <v>685</v>
      </c>
      <c r="C97" s="202" t="s">
        <v>740</v>
      </c>
      <c r="D97" s="202">
        <v>5</v>
      </c>
      <c r="E97" s="202">
        <v>26</v>
      </c>
      <c r="F97" s="202">
        <v>4</v>
      </c>
      <c r="G97" s="231">
        <v>0</v>
      </c>
      <c r="H97" s="231">
        <v>0</v>
      </c>
      <c r="I97" s="242">
        <v>0</v>
      </c>
    </row>
    <row r="98" spans="1:9">
      <c r="A98" s="202">
        <v>20</v>
      </c>
      <c r="B98" s="202" t="s">
        <v>742</v>
      </c>
      <c r="C98" s="202" t="s">
        <v>741</v>
      </c>
      <c r="D98" s="202">
        <v>4</v>
      </c>
      <c r="E98" s="202">
        <v>120</v>
      </c>
      <c r="F98" s="202">
        <v>2</v>
      </c>
      <c r="G98" s="231">
        <v>0</v>
      </c>
      <c r="H98" s="231">
        <v>0</v>
      </c>
      <c r="I98" s="242">
        <v>0</v>
      </c>
    </row>
    <row r="99" spans="1:9">
      <c r="A99" s="202">
        <v>21</v>
      </c>
      <c r="B99" s="202" t="s">
        <v>685</v>
      </c>
      <c r="C99" s="202" t="s">
        <v>684</v>
      </c>
      <c r="D99" s="202">
        <v>12</v>
      </c>
      <c r="E99" s="202">
        <v>77</v>
      </c>
      <c r="F99" s="202">
        <v>2</v>
      </c>
      <c r="G99" s="231">
        <v>0</v>
      </c>
      <c r="H99" s="231">
        <v>0</v>
      </c>
      <c r="I99" s="242">
        <v>0</v>
      </c>
    </row>
    <row r="100" spans="1:9">
      <c r="A100" s="202">
        <v>22</v>
      </c>
      <c r="B100" s="202" t="s">
        <v>682</v>
      </c>
      <c r="C100" s="202" t="s">
        <v>681</v>
      </c>
      <c r="D100" s="202">
        <v>1</v>
      </c>
      <c r="E100" s="202">
        <v>4</v>
      </c>
      <c r="F100" s="202">
        <v>0</v>
      </c>
      <c r="G100" s="231">
        <v>0</v>
      </c>
      <c r="H100" s="231">
        <v>0</v>
      </c>
      <c r="I100" s="242">
        <v>0</v>
      </c>
    </row>
    <row r="101" spans="1:9">
      <c r="A101" s="202">
        <v>23</v>
      </c>
      <c r="B101" s="202" t="s">
        <v>689</v>
      </c>
      <c r="C101" s="202" t="s">
        <v>688</v>
      </c>
      <c r="D101" s="202">
        <v>3</v>
      </c>
      <c r="E101" s="202">
        <v>34</v>
      </c>
      <c r="F101" s="202">
        <v>0</v>
      </c>
      <c r="G101" s="231">
        <v>0</v>
      </c>
      <c r="H101" s="231">
        <v>0</v>
      </c>
      <c r="I101" s="242">
        <v>0</v>
      </c>
    </row>
    <row r="102" spans="1:9">
      <c r="A102" s="202">
        <v>24</v>
      </c>
      <c r="B102" s="202" t="s">
        <v>691</v>
      </c>
      <c r="C102" s="202" t="s">
        <v>690</v>
      </c>
      <c r="D102" s="202">
        <v>4</v>
      </c>
      <c r="E102" s="202">
        <v>5</v>
      </c>
      <c r="F102" s="202">
        <v>0</v>
      </c>
      <c r="G102" s="231">
        <v>0</v>
      </c>
      <c r="H102" s="231">
        <v>0</v>
      </c>
      <c r="I102" s="242">
        <v>0</v>
      </c>
    </row>
    <row r="103" spans="1:9">
      <c r="A103" s="202">
        <v>25</v>
      </c>
      <c r="B103" s="202" t="s">
        <v>697</v>
      </c>
      <c r="C103" s="202" t="s">
        <v>838</v>
      </c>
      <c r="D103" s="202">
        <v>6</v>
      </c>
      <c r="E103" s="202">
        <v>0</v>
      </c>
      <c r="F103" s="202">
        <v>0</v>
      </c>
      <c r="G103" s="231">
        <v>0</v>
      </c>
      <c r="H103" s="231">
        <v>0</v>
      </c>
      <c r="I103" s="242">
        <v>0</v>
      </c>
    </row>
    <row r="104" spans="1:9">
      <c r="A104" s="202">
        <v>26</v>
      </c>
      <c r="B104" s="202" t="s">
        <v>695</v>
      </c>
      <c r="C104" s="202" t="s">
        <v>694</v>
      </c>
      <c r="D104" s="202">
        <v>3</v>
      </c>
      <c r="E104" s="202">
        <v>0</v>
      </c>
      <c r="F104" s="202">
        <v>0</v>
      </c>
      <c r="G104" s="231">
        <v>0</v>
      </c>
      <c r="H104" s="231">
        <v>0</v>
      </c>
      <c r="I104" s="242">
        <v>0</v>
      </c>
    </row>
    <row r="105" spans="1:9">
      <c r="A105" s="202">
        <v>27</v>
      </c>
      <c r="B105" s="202" t="s">
        <v>794</v>
      </c>
      <c r="C105" s="202" t="s">
        <v>850</v>
      </c>
      <c r="D105" s="202">
        <v>0</v>
      </c>
      <c r="E105" s="202">
        <v>2</v>
      </c>
      <c r="F105" s="202">
        <v>0</v>
      </c>
      <c r="G105" s="231">
        <v>0</v>
      </c>
      <c r="H105" s="231">
        <v>0</v>
      </c>
      <c r="I105" s="242">
        <v>0</v>
      </c>
    </row>
    <row r="106" spans="1:9">
      <c r="A106" s="202">
        <v>31</v>
      </c>
      <c r="B106" s="202" t="s">
        <v>792</v>
      </c>
      <c r="C106" s="202" t="s">
        <v>791</v>
      </c>
      <c r="D106" s="202">
        <v>59</v>
      </c>
      <c r="E106" s="202">
        <v>34</v>
      </c>
      <c r="F106" s="202">
        <v>7</v>
      </c>
      <c r="G106" s="231">
        <v>0</v>
      </c>
      <c r="H106" s="231">
        <v>0</v>
      </c>
      <c r="I106" s="242">
        <v>0</v>
      </c>
    </row>
    <row r="107" spans="1:9">
      <c r="A107" s="202">
        <v>32</v>
      </c>
      <c r="B107" s="202" t="s">
        <v>840</v>
      </c>
      <c r="C107" s="202" t="s">
        <v>839</v>
      </c>
      <c r="D107" s="202">
        <v>7</v>
      </c>
      <c r="E107" s="202">
        <v>3</v>
      </c>
      <c r="F107" s="202">
        <v>1</v>
      </c>
      <c r="G107" s="231">
        <v>0</v>
      </c>
      <c r="H107" s="231">
        <v>0</v>
      </c>
      <c r="I107" s="242">
        <v>0</v>
      </c>
    </row>
    <row r="108" spans="1:9">
      <c r="A108" s="202">
        <v>33</v>
      </c>
      <c r="B108" s="202" t="s">
        <v>707</v>
      </c>
      <c r="C108" s="202" t="s">
        <v>851</v>
      </c>
      <c r="D108" s="202">
        <v>0</v>
      </c>
      <c r="E108" s="202">
        <v>52</v>
      </c>
      <c r="F108" s="202">
        <v>1</v>
      </c>
      <c r="G108" s="231">
        <v>9</v>
      </c>
      <c r="H108" s="231">
        <v>0</v>
      </c>
      <c r="I108" s="242">
        <v>0</v>
      </c>
    </row>
    <row r="109" spans="1:9">
      <c r="A109" s="202">
        <v>36</v>
      </c>
      <c r="B109" s="202" t="s">
        <v>703</v>
      </c>
      <c r="C109" s="202" t="s">
        <v>702</v>
      </c>
      <c r="D109" s="202">
        <v>1</v>
      </c>
      <c r="E109" s="202">
        <v>1</v>
      </c>
      <c r="F109" s="202">
        <v>0</v>
      </c>
      <c r="G109" s="231">
        <v>0</v>
      </c>
      <c r="H109" s="231">
        <v>0</v>
      </c>
      <c r="I109" s="242">
        <v>0</v>
      </c>
    </row>
    <row r="110" spans="1:9">
      <c r="A110" s="202">
        <v>37</v>
      </c>
      <c r="B110" s="202" t="s">
        <v>705</v>
      </c>
      <c r="C110" s="202" t="s">
        <v>704</v>
      </c>
      <c r="D110" s="202">
        <v>3</v>
      </c>
      <c r="E110" s="202">
        <v>13</v>
      </c>
      <c r="F110" s="202">
        <v>0</v>
      </c>
      <c r="G110" s="231">
        <v>0</v>
      </c>
      <c r="H110" s="231">
        <v>0</v>
      </c>
      <c r="I110" s="242">
        <v>0</v>
      </c>
    </row>
    <row r="111" spans="1:9">
      <c r="A111" s="202">
        <v>38</v>
      </c>
      <c r="B111" s="202" t="s">
        <v>852</v>
      </c>
      <c r="C111" s="202" t="s">
        <v>853</v>
      </c>
      <c r="D111" s="202">
        <v>0</v>
      </c>
      <c r="E111" s="202">
        <v>0</v>
      </c>
      <c r="F111" s="202">
        <v>0</v>
      </c>
      <c r="G111" s="231">
        <v>0</v>
      </c>
      <c r="H111" s="231">
        <v>0</v>
      </c>
      <c r="I111" s="242">
        <v>0</v>
      </c>
    </row>
    <row r="112" spans="1:9">
      <c r="A112" s="202">
        <v>38</v>
      </c>
      <c r="B112" s="202" t="s">
        <v>854</v>
      </c>
      <c r="C112" s="202" t="s">
        <v>855</v>
      </c>
      <c r="D112" s="202">
        <v>14</v>
      </c>
      <c r="E112" s="202">
        <v>25</v>
      </c>
      <c r="F112" s="202">
        <v>5</v>
      </c>
      <c r="G112" s="231">
        <v>0</v>
      </c>
      <c r="H112" s="231">
        <v>0</v>
      </c>
      <c r="I112" s="242">
        <v>0</v>
      </c>
    </row>
    <row r="113" spans="1:9">
      <c r="A113" s="202">
        <v>40</v>
      </c>
      <c r="B113" s="202" t="s">
        <v>669</v>
      </c>
      <c r="C113" s="202" t="s">
        <v>842</v>
      </c>
      <c r="D113" s="202">
        <v>0</v>
      </c>
      <c r="E113" s="202">
        <v>1</v>
      </c>
      <c r="F113" s="202">
        <v>1</v>
      </c>
      <c r="G113" s="231">
        <v>0</v>
      </c>
      <c r="H113" s="231">
        <v>0</v>
      </c>
      <c r="I113" s="242">
        <v>0</v>
      </c>
    </row>
    <row r="114" spans="1:9">
      <c r="A114" s="202">
        <v>41</v>
      </c>
      <c r="B114" s="202" t="s">
        <v>709</v>
      </c>
      <c r="C114" s="202" t="s">
        <v>708</v>
      </c>
      <c r="D114" s="202">
        <v>4</v>
      </c>
      <c r="E114" s="202">
        <v>128</v>
      </c>
      <c r="F114" s="202">
        <v>4</v>
      </c>
      <c r="G114" s="231">
        <v>19</v>
      </c>
      <c r="H114" s="231">
        <v>4</v>
      </c>
      <c r="I114" s="242">
        <v>0.17399999999999999</v>
      </c>
    </row>
    <row r="115" spans="1:9">
      <c r="A115" s="202">
        <v>43</v>
      </c>
      <c r="B115" s="202" t="s">
        <v>794</v>
      </c>
      <c r="C115" s="202" t="s">
        <v>793</v>
      </c>
      <c r="D115" s="202">
        <v>8</v>
      </c>
      <c r="E115" s="202">
        <v>36</v>
      </c>
      <c r="F115" s="202">
        <v>5</v>
      </c>
      <c r="G115" s="231">
        <v>1</v>
      </c>
      <c r="H115" s="231">
        <v>0</v>
      </c>
      <c r="I115" s="242">
        <v>0</v>
      </c>
    </row>
    <row r="116" spans="1:9">
      <c r="A116" s="202">
        <v>44</v>
      </c>
      <c r="B116" s="202" t="s">
        <v>857</v>
      </c>
      <c r="C116" s="202" t="s">
        <v>858</v>
      </c>
      <c r="D116" s="202">
        <v>9</v>
      </c>
      <c r="E116" s="202">
        <v>17</v>
      </c>
      <c r="F116" s="202">
        <v>4</v>
      </c>
      <c r="G116" s="231">
        <v>0</v>
      </c>
      <c r="H116" s="231">
        <v>0</v>
      </c>
      <c r="I116" s="242">
        <v>0</v>
      </c>
    </row>
    <row r="117" spans="1:9">
      <c r="A117" s="202">
        <v>45</v>
      </c>
      <c r="B117" s="202" t="s">
        <v>859</v>
      </c>
      <c r="C117" s="202" t="s">
        <v>860</v>
      </c>
      <c r="D117" s="202">
        <v>7</v>
      </c>
      <c r="E117" s="202">
        <v>4</v>
      </c>
      <c r="F117" s="202">
        <v>1</v>
      </c>
      <c r="G117" s="231">
        <v>0</v>
      </c>
      <c r="H117" s="231">
        <v>0</v>
      </c>
      <c r="I117" s="242">
        <v>0</v>
      </c>
    </row>
    <row r="118" spans="1:9">
      <c r="A118" s="202">
        <v>46</v>
      </c>
      <c r="B118" s="202" t="s">
        <v>718</v>
      </c>
      <c r="C118" s="202" t="s">
        <v>717</v>
      </c>
      <c r="D118" s="202">
        <v>37</v>
      </c>
      <c r="E118" s="202">
        <v>18</v>
      </c>
      <c r="F118" s="202">
        <v>8</v>
      </c>
      <c r="G118" s="231">
        <v>0</v>
      </c>
      <c r="H118" s="231">
        <v>0</v>
      </c>
      <c r="I118" s="242">
        <v>0</v>
      </c>
    </row>
    <row r="119" spans="1:9">
      <c r="A119" s="202">
        <v>47</v>
      </c>
      <c r="B119" s="202" t="s">
        <v>797</v>
      </c>
      <c r="C119" s="202" t="s">
        <v>796</v>
      </c>
      <c r="D119" s="202">
        <v>3</v>
      </c>
      <c r="E119" s="202">
        <v>39</v>
      </c>
      <c r="F119" s="202">
        <v>1</v>
      </c>
      <c r="G119" s="231">
        <v>6</v>
      </c>
      <c r="H119" s="231">
        <v>0</v>
      </c>
      <c r="I119" s="242">
        <v>0</v>
      </c>
    </row>
    <row r="120" spans="1:9">
      <c r="A120" s="202">
        <v>49</v>
      </c>
      <c r="B120" s="202" t="s">
        <v>697</v>
      </c>
      <c r="C120" s="202" t="s">
        <v>798</v>
      </c>
      <c r="D120" s="202">
        <v>6</v>
      </c>
      <c r="E120" s="202">
        <v>91</v>
      </c>
      <c r="F120" s="202">
        <v>1</v>
      </c>
      <c r="G120" s="231">
        <v>12</v>
      </c>
      <c r="H120" s="231">
        <v>0</v>
      </c>
      <c r="I120" s="242">
        <v>0</v>
      </c>
    </row>
    <row r="121" spans="1:9">
      <c r="A121" s="202">
        <v>50</v>
      </c>
      <c r="B121" s="202" t="s">
        <v>755</v>
      </c>
      <c r="C121" s="202" t="s">
        <v>754</v>
      </c>
      <c r="D121" s="202">
        <v>0</v>
      </c>
      <c r="E121" s="202">
        <v>0</v>
      </c>
      <c r="F121" s="202">
        <v>0</v>
      </c>
      <c r="G121" s="231">
        <v>0</v>
      </c>
      <c r="H121" s="231">
        <v>0</v>
      </c>
      <c r="I121" s="242">
        <v>0</v>
      </c>
    </row>
    <row r="122" spans="1:9" ht="14.4">
      <c r="A122" s="275"/>
      <c r="B122" s="275" t="s">
        <v>748</v>
      </c>
      <c r="C122" s="275" t="s">
        <v>426</v>
      </c>
      <c r="D122" s="275">
        <v>271</v>
      </c>
      <c r="E122" s="275">
        <v>992</v>
      </c>
      <c r="F122" s="275">
        <v>72</v>
      </c>
      <c r="G122" s="277">
        <v>47</v>
      </c>
      <c r="H122" s="277">
        <v>5</v>
      </c>
      <c r="I122" s="279">
        <v>9.6000000000000002E-2</v>
      </c>
    </row>
  </sheetData>
  <mergeCells count="3">
    <mergeCell ref="A1:X4"/>
    <mergeCell ref="A49:S52"/>
    <mergeCell ref="A78:I81"/>
  </mergeCells>
  <phoneticPr fontId="36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81B2B-BB9F-4F47-90EE-F1A97A19C3CA}">
  <dimension ref="A2:AP67"/>
  <sheetViews>
    <sheetView topLeftCell="A28" workbookViewId="0">
      <selection activeCell="B38" sqref="B38"/>
    </sheetView>
  </sheetViews>
  <sheetFormatPr defaultRowHeight="13.2"/>
  <cols>
    <col min="2" max="2" width="14.6640625" bestFit="1" customWidth="1"/>
    <col min="26" max="26" width="3" customWidth="1"/>
  </cols>
  <sheetData>
    <row r="2" spans="1:42" ht="15" customHeight="1">
      <c r="D2" s="292" t="s">
        <v>778</v>
      </c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AA2" s="292" t="s">
        <v>779</v>
      </c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</row>
    <row r="3" spans="1:42" ht="15" customHeight="1"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AA3" s="288"/>
      <c r="AB3" s="288"/>
      <c r="AC3" s="288"/>
      <c r="AD3" s="288"/>
      <c r="AE3" s="288"/>
      <c r="AF3" s="288"/>
      <c r="AG3" s="288"/>
      <c r="AH3" s="288"/>
      <c r="AI3" s="288"/>
      <c r="AJ3" s="288"/>
      <c r="AK3" s="288"/>
      <c r="AL3" s="288"/>
      <c r="AM3" s="288"/>
      <c r="AN3" s="288"/>
      <c r="AO3" s="288"/>
      <c r="AP3" s="288"/>
    </row>
    <row r="4" spans="1:42" ht="15" customHeight="1"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L4" s="288"/>
      <c r="AM4" s="288"/>
      <c r="AN4" s="288"/>
      <c r="AO4" s="288"/>
      <c r="AP4" s="288"/>
    </row>
    <row r="5" spans="1:42" ht="15" customHeight="1"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AA5" s="288"/>
      <c r="AB5" s="288"/>
      <c r="AC5" s="288"/>
      <c r="AD5" s="288"/>
      <c r="AE5" s="288"/>
      <c r="AF5" s="288"/>
      <c r="AG5" s="288"/>
      <c r="AH5" s="288"/>
      <c r="AI5" s="288"/>
      <c r="AJ5" s="288"/>
      <c r="AK5" s="288"/>
      <c r="AL5" s="288"/>
      <c r="AM5" s="288"/>
      <c r="AN5" s="288"/>
      <c r="AO5" s="288"/>
      <c r="AP5" s="288"/>
    </row>
    <row r="6" spans="1:42" ht="15" customHeight="1"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AA6" s="288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</row>
    <row r="7" spans="1:42" ht="15" customHeight="1"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8"/>
      <c r="AA7" s="288"/>
      <c r="AB7" s="288"/>
      <c r="AC7" s="288"/>
      <c r="AD7" s="288"/>
      <c r="AE7" s="288"/>
      <c r="AF7" s="288"/>
      <c r="AG7" s="288"/>
      <c r="AH7" s="288"/>
      <c r="AI7" s="288"/>
      <c r="AJ7" s="288"/>
      <c r="AK7" s="288"/>
      <c r="AL7" s="288"/>
      <c r="AM7" s="288"/>
      <c r="AN7" s="288"/>
      <c r="AO7" s="288"/>
      <c r="AP7" s="288"/>
    </row>
    <row r="8" spans="1:42" ht="13.8" thickBot="1">
      <c r="Z8" s="255"/>
    </row>
    <row r="9" spans="1:42" ht="15" thickBot="1">
      <c r="A9" s="256" t="s">
        <v>736</v>
      </c>
      <c r="B9" s="257" t="s">
        <v>646</v>
      </c>
      <c r="C9" s="257" t="s">
        <v>647</v>
      </c>
      <c r="D9" s="257" t="s">
        <v>1</v>
      </c>
      <c r="E9" s="257" t="s">
        <v>18</v>
      </c>
      <c r="F9" s="257" t="s">
        <v>400</v>
      </c>
      <c r="G9" s="257" t="s">
        <v>47</v>
      </c>
      <c r="H9" s="257" t="s">
        <v>5</v>
      </c>
      <c r="I9" s="257" t="s">
        <v>6</v>
      </c>
      <c r="J9" s="257" t="s">
        <v>7</v>
      </c>
      <c r="K9" s="257" t="s">
        <v>8</v>
      </c>
      <c r="L9" s="257" t="s">
        <v>48</v>
      </c>
      <c r="M9" s="257" t="s">
        <v>17</v>
      </c>
      <c r="N9" s="257" t="s">
        <v>11</v>
      </c>
      <c r="O9" s="257" t="s">
        <v>10</v>
      </c>
      <c r="P9" s="257" t="s">
        <v>16</v>
      </c>
      <c r="Q9" s="257" t="s">
        <v>402</v>
      </c>
      <c r="R9" s="257" t="s">
        <v>571</v>
      </c>
      <c r="S9" s="257" t="s">
        <v>573</v>
      </c>
      <c r="T9" s="257" t="s">
        <v>574</v>
      </c>
      <c r="U9" s="257" t="s">
        <v>14</v>
      </c>
      <c r="V9" s="257" t="s">
        <v>567</v>
      </c>
      <c r="W9" s="257" t="s">
        <v>735</v>
      </c>
      <c r="X9" s="257" t="s">
        <v>12</v>
      </c>
      <c r="Y9" s="257" t="s">
        <v>570</v>
      </c>
      <c r="Z9" s="258"/>
      <c r="AA9" s="257" t="s">
        <v>780</v>
      </c>
      <c r="AB9" s="257" t="s">
        <v>98</v>
      </c>
      <c r="AC9" s="257" t="s">
        <v>15</v>
      </c>
      <c r="AD9" s="257" t="s">
        <v>99</v>
      </c>
      <c r="AE9" s="257" t="s">
        <v>648</v>
      </c>
      <c r="AF9" s="257" t="s">
        <v>649</v>
      </c>
      <c r="AG9" s="257" t="s">
        <v>650</v>
      </c>
      <c r="AH9" s="257" t="s">
        <v>651</v>
      </c>
      <c r="AI9" s="257" t="s">
        <v>652</v>
      </c>
      <c r="AJ9" s="257" t="s">
        <v>653</v>
      </c>
      <c r="AK9" s="257" t="s">
        <v>781</v>
      </c>
      <c r="AL9" s="259" t="s">
        <v>782</v>
      </c>
    </row>
    <row r="10" spans="1:42">
      <c r="A10" s="227">
        <v>1</v>
      </c>
      <c r="B10" s="228" t="s">
        <v>654</v>
      </c>
      <c r="C10" s="228" t="s">
        <v>655</v>
      </c>
      <c r="D10" s="228">
        <v>27</v>
      </c>
      <c r="E10" s="228">
        <v>91</v>
      </c>
      <c r="F10" s="228">
        <v>63</v>
      </c>
      <c r="G10" s="228">
        <v>13</v>
      </c>
      <c r="H10" s="228">
        <v>10</v>
      </c>
      <c r="I10" s="228">
        <v>3</v>
      </c>
      <c r="J10" s="228">
        <v>0</v>
      </c>
      <c r="K10" s="228">
        <v>0</v>
      </c>
      <c r="L10" s="228">
        <v>11</v>
      </c>
      <c r="M10" s="228">
        <v>13</v>
      </c>
      <c r="N10" s="228">
        <v>10</v>
      </c>
      <c r="O10" s="228">
        <v>16</v>
      </c>
      <c r="P10" s="228">
        <v>6</v>
      </c>
      <c r="Q10" s="240">
        <v>0.20599999999999999</v>
      </c>
      <c r="R10" s="240">
        <v>0.433</v>
      </c>
      <c r="S10" s="240">
        <v>0.254</v>
      </c>
      <c r="T10" s="240">
        <v>0.68700000000000006</v>
      </c>
      <c r="U10" s="228">
        <v>4</v>
      </c>
      <c r="V10" s="228">
        <v>1</v>
      </c>
      <c r="W10" s="250">
        <v>0.8</v>
      </c>
      <c r="X10" s="228">
        <v>1</v>
      </c>
      <c r="Y10" s="228">
        <v>1</v>
      </c>
      <c r="Z10" s="260"/>
      <c r="AA10" s="228">
        <v>60</v>
      </c>
      <c r="AB10" s="228">
        <v>14</v>
      </c>
      <c r="AC10" s="228">
        <v>44</v>
      </c>
      <c r="AD10" s="228">
        <v>2</v>
      </c>
      <c r="AE10" s="250">
        <v>0.96699999999999997</v>
      </c>
      <c r="AF10" s="228">
        <v>0</v>
      </c>
      <c r="AG10" s="228">
        <v>0</v>
      </c>
      <c r="AH10" s="228">
        <v>0</v>
      </c>
      <c r="AI10" s="228">
        <v>0</v>
      </c>
      <c r="AJ10" s="228">
        <v>0</v>
      </c>
      <c r="AK10" s="228">
        <v>0</v>
      </c>
      <c r="AL10" s="230">
        <v>0</v>
      </c>
    </row>
    <row r="11" spans="1:42">
      <c r="A11" s="222">
        <v>2</v>
      </c>
      <c r="B11" s="202" t="s">
        <v>656</v>
      </c>
      <c r="C11" s="202" t="s">
        <v>657</v>
      </c>
      <c r="D11" s="202">
        <v>19</v>
      </c>
      <c r="E11" s="202">
        <v>77</v>
      </c>
      <c r="F11" s="202">
        <v>64</v>
      </c>
      <c r="G11" s="202">
        <v>23</v>
      </c>
      <c r="H11" s="202">
        <v>22</v>
      </c>
      <c r="I11" s="202">
        <v>1</v>
      </c>
      <c r="J11" s="202">
        <v>0</v>
      </c>
      <c r="K11" s="202">
        <v>0</v>
      </c>
      <c r="L11" s="202">
        <v>19</v>
      </c>
      <c r="M11" s="202">
        <v>13</v>
      </c>
      <c r="N11" s="202">
        <v>7</v>
      </c>
      <c r="O11" s="202">
        <v>6</v>
      </c>
      <c r="P11" s="202">
        <v>5</v>
      </c>
      <c r="Q11" s="237">
        <v>0.35899999999999999</v>
      </c>
      <c r="R11" s="237">
        <v>0.46800000000000003</v>
      </c>
      <c r="S11" s="237">
        <v>0.375</v>
      </c>
      <c r="T11" s="237">
        <v>0.84299999999999997</v>
      </c>
      <c r="U11" s="202">
        <v>6</v>
      </c>
      <c r="V11" s="202">
        <v>0</v>
      </c>
      <c r="W11" s="251">
        <v>1</v>
      </c>
      <c r="X11" s="202">
        <v>0</v>
      </c>
      <c r="Y11" s="202">
        <v>0</v>
      </c>
      <c r="Z11" s="261"/>
      <c r="AA11" s="202">
        <v>29</v>
      </c>
      <c r="AB11" s="202">
        <v>0</v>
      </c>
      <c r="AC11" s="202">
        <v>28</v>
      </c>
      <c r="AD11" s="202">
        <v>1</v>
      </c>
      <c r="AE11" s="251">
        <v>0.96599999999999997</v>
      </c>
      <c r="AF11" s="202">
        <v>0</v>
      </c>
      <c r="AG11" s="202">
        <v>0</v>
      </c>
      <c r="AH11" s="202">
        <v>0</v>
      </c>
      <c r="AI11" s="202">
        <v>0</v>
      </c>
      <c r="AJ11" s="202">
        <v>0</v>
      </c>
      <c r="AK11" s="202">
        <v>0</v>
      </c>
      <c r="AL11" s="223">
        <v>0</v>
      </c>
    </row>
    <row r="12" spans="1:42">
      <c r="A12" s="222">
        <v>3</v>
      </c>
      <c r="B12" s="202" t="s">
        <v>658</v>
      </c>
      <c r="C12" s="202" t="s">
        <v>659</v>
      </c>
      <c r="D12" s="202">
        <v>9</v>
      </c>
      <c r="E12" s="202">
        <v>38</v>
      </c>
      <c r="F12" s="202">
        <v>32</v>
      </c>
      <c r="G12" s="202">
        <v>10</v>
      </c>
      <c r="H12" s="202">
        <v>7</v>
      </c>
      <c r="I12" s="202">
        <v>3</v>
      </c>
      <c r="J12" s="202">
        <v>0</v>
      </c>
      <c r="K12" s="202">
        <v>0</v>
      </c>
      <c r="L12" s="202">
        <v>3</v>
      </c>
      <c r="M12" s="202">
        <v>5</v>
      </c>
      <c r="N12" s="202">
        <v>2</v>
      </c>
      <c r="O12" s="202">
        <v>4</v>
      </c>
      <c r="P12" s="202">
        <v>8</v>
      </c>
      <c r="Q12" s="237">
        <v>0.312</v>
      </c>
      <c r="R12" s="237">
        <v>0.42099999999999999</v>
      </c>
      <c r="S12" s="237">
        <v>0.40600000000000003</v>
      </c>
      <c r="T12" s="237">
        <v>0.82699999999999996</v>
      </c>
      <c r="U12" s="202">
        <v>1</v>
      </c>
      <c r="V12" s="202">
        <v>2</v>
      </c>
      <c r="W12" s="251">
        <v>0.33300000000000002</v>
      </c>
      <c r="X12" s="202">
        <v>0</v>
      </c>
      <c r="Y12" s="202">
        <v>0</v>
      </c>
      <c r="Z12" s="261"/>
      <c r="AA12" s="202">
        <v>16</v>
      </c>
      <c r="AB12" s="202">
        <v>0</v>
      </c>
      <c r="AC12" s="202">
        <v>16</v>
      </c>
      <c r="AD12" s="202">
        <v>0</v>
      </c>
      <c r="AE12" s="251">
        <v>1</v>
      </c>
      <c r="AF12" s="202">
        <v>0</v>
      </c>
      <c r="AG12" s="202">
        <v>0</v>
      </c>
      <c r="AH12" s="202">
        <v>0</v>
      </c>
      <c r="AI12" s="202">
        <v>0</v>
      </c>
      <c r="AJ12" s="202">
        <v>0</v>
      </c>
      <c r="AK12" s="202">
        <v>0</v>
      </c>
      <c r="AL12" s="223">
        <v>0</v>
      </c>
    </row>
    <row r="13" spans="1:42">
      <c r="A13" s="222">
        <v>4</v>
      </c>
      <c r="B13" s="202" t="s">
        <v>738</v>
      </c>
      <c r="C13" s="202" t="s">
        <v>739</v>
      </c>
      <c r="D13" s="202">
        <v>29</v>
      </c>
      <c r="E13" s="202">
        <v>108</v>
      </c>
      <c r="F13" s="202">
        <v>92</v>
      </c>
      <c r="G13" s="202">
        <v>28</v>
      </c>
      <c r="H13" s="202">
        <v>20</v>
      </c>
      <c r="I13" s="202">
        <v>8</v>
      </c>
      <c r="J13" s="202">
        <v>0</v>
      </c>
      <c r="K13" s="202">
        <v>0</v>
      </c>
      <c r="L13" s="202">
        <v>21</v>
      </c>
      <c r="M13" s="202">
        <v>24</v>
      </c>
      <c r="N13" s="202">
        <v>3</v>
      </c>
      <c r="O13" s="202">
        <v>13</v>
      </c>
      <c r="P13" s="202">
        <v>6</v>
      </c>
      <c r="Q13" s="237">
        <v>0.30399999999999999</v>
      </c>
      <c r="R13" s="237">
        <v>0.40699999999999997</v>
      </c>
      <c r="S13" s="237">
        <v>0.39100000000000001</v>
      </c>
      <c r="T13" s="237">
        <v>0.79900000000000004</v>
      </c>
      <c r="U13" s="202">
        <v>5</v>
      </c>
      <c r="V13" s="202">
        <v>2</v>
      </c>
      <c r="W13" s="251">
        <v>0.71399999999999997</v>
      </c>
      <c r="X13" s="202">
        <v>0</v>
      </c>
      <c r="Y13" s="202">
        <v>0</v>
      </c>
      <c r="Z13" s="261"/>
      <c r="AA13" s="202">
        <v>51</v>
      </c>
      <c r="AB13" s="202">
        <v>28</v>
      </c>
      <c r="AC13" s="202">
        <v>19</v>
      </c>
      <c r="AD13" s="202">
        <v>4</v>
      </c>
      <c r="AE13" s="251">
        <v>0.92200000000000004</v>
      </c>
      <c r="AF13" s="202">
        <v>0</v>
      </c>
      <c r="AG13" s="202">
        <v>0</v>
      </c>
      <c r="AH13" s="202">
        <v>0</v>
      </c>
      <c r="AI13" s="202">
        <v>0</v>
      </c>
      <c r="AJ13" s="202">
        <v>0</v>
      </c>
      <c r="AK13" s="202">
        <v>0</v>
      </c>
      <c r="AL13" s="223">
        <v>0</v>
      </c>
    </row>
    <row r="14" spans="1:42">
      <c r="A14" s="222">
        <v>5</v>
      </c>
      <c r="B14" s="202" t="s">
        <v>662</v>
      </c>
      <c r="C14" s="202" t="s">
        <v>663</v>
      </c>
      <c r="D14" s="202">
        <v>11</v>
      </c>
      <c r="E14" s="202">
        <v>39</v>
      </c>
      <c r="F14" s="202">
        <v>32</v>
      </c>
      <c r="G14" s="202">
        <v>12</v>
      </c>
      <c r="H14" s="202">
        <v>9</v>
      </c>
      <c r="I14" s="202">
        <v>3</v>
      </c>
      <c r="J14" s="202">
        <v>0</v>
      </c>
      <c r="K14" s="202">
        <v>0</v>
      </c>
      <c r="L14" s="202">
        <v>7</v>
      </c>
      <c r="M14" s="202">
        <v>12</v>
      </c>
      <c r="N14" s="202">
        <v>3</v>
      </c>
      <c r="O14" s="202">
        <v>4</v>
      </c>
      <c r="P14" s="202">
        <v>4</v>
      </c>
      <c r="Q14" s="237">
        <v>0.375</v>
      </c>
      <c r="R14" s="237">
        <v>0.48699999999999999</v>
      </c>
      <c r="S14" s="237">
        <v>0.46899999999999997</v>
      </c>
      <c r="T14" s="237">
        <v>0.95599999999999996</v>
      </c>
      <c r="U14" s="202">
        <v>0</v>
      </c>
      <c r="V14" s="202">
        <v>0</v>
      </c>
      <c r="W14" s="251">
        <v>0</v>
      </c>
      <c r="X14" s="202">
        <v>0</v>
      </c>
      <c r="Y14" s="202">
        <v>0</v>
      </c>
      <c r="Z14" s="261"/>
      <c r="AA14" s="202">
        <v>2</v>
      </c>
      <c r="AB14" s="202">
        <v>0</v>
      </c>
      <c r="AC14" s="202">
        <v>2</v>
      </c>
      <c r="AD14" s="202">
        <v>0</v>
      </c>
      <c r="AE14" s="251">
        <v>1</v>
      </c>
      <c r="AF14" s="202">
        <v>0</v>
      </c>
      <c r="AG14" s="202">
        <v>0</v>
      </c>
      <c r="AH14" s="202">
        <v>0</v>
      </c>
      <c r="AI14" s="202">
        <v>0</v>
      </c>
      <c r="AJ14" s="202">
        <v>0</v>
      </c>
      <c r="AK14" s="202">
        <v>0</v>
      </c>
      <c r="AL14" s="223">
        <v>0</v>
      </c>
    </row>
    <row r="15" spans="1:42">
      <c r="A15" s="222">
        <v>6</v>
      </c>
      <c r="B15" s="202" t="s">
        <v>737</v>
      </c>
      <c r="C15" s="202" t="s">
        <v>687</v>
      </c>
      <c r="D15" s="202">
        <v>21</v>
      </c>
      <c r="E15" s="202">
        <v>83</v>
      </c>
      <c r="F15" s="202">
        <v>71</v>
      </c>
      <c r="G15" s="202">
        <v>24</v>
      </c>
      <c r="H15" s="202">
        <v>22</v>
      </c>
      <c r="I15" s="202">
        <v>2</v>
      </c>
      <c r="J15" s="202">
        <v>0</v>
      </c>
      <c r="K15" s="202">
        <v>0</v>
      </c>
      <c r="L15" s="202">
        <v>9</v>
      </c>
      <c r="M15" s="202">
        <v>18</v>
      </c>
      <c r="N15" s="202">
        <v>4</v>
      </c>
      <c r="O15" s="202">
        <v>7</v>
      </c>
      <c r="P15" s="202">
        <v>13</v>
      </c>
      <c r="Q15" s="237">
        <v>0.33800000000000002</v>
      </c>
      <c r="R15" s="237">
        <v>0.42699999999999999</v>
      </c>
      <c r="S15" s="237">
        <v>0.36599999999999999</v>
      </c>
      <c r="T15" s="237">
        <v>0.79300000000000004</v>
      </c>
      <c r="U15" s="202">
        <v>3</v>
      </c>
      <c r="V15" s="202">
        <v>3</v>
      </c>
      <c r="W15" s="251">
        <v>0.5</v>
      </c>
      <c r="X15" s="202">
        <v>1</v>
      </c>
      <c r="Y15" s="202">
        <v>0</v>
      </c>
      <c r="Z15" s="261"/>
      <c r="AA15" s="202">
        <v>48</v>
      </c>
      <c r="AB15" s="202">
        <v>19</v>
      </c>
      <c r="AC15" s="202">
        <v>28</v>
      </c>
      <c r="AD15" s="202">
        <v>1</v>
      </c>
      <c r="AE15" s="251">
        <v>0.97899999999999998</v>
      </c>
      <c r="AF15" s="202">
        <v>0</v>
      </c>
      <c r="AG15" s="202">
        <v>0</v>
      </c>
      <c r="AH15" s="202">
        <v>0</v>
      </c>
      <c r="AI15" s="202">
        <v>0</v>
      </c>
      <c r="AJ15" s="202">
        <v>0</v>
      </c>
      <c r="AK15" s="202">
        <v>0</v>
      </c>
      <c r="AL15" s="223">
        <v>0</v>
      </c>
    </row>
    <row r="16" spans="1:42">
      <c r="A16" s="222">
        <v>7</v>
      </c>
      <c r="B16" s="202" t="s">
        <v>666</v>
      </c>
      <c r="C16" s="202" t="s">
        <v>783</v>
      </c>
      <c r="D16" s="202">
        <v>5</v>
      </c>
      <c r="E16" s="202">
        <v>22</v>
      </c>
      <c r="F16" s="202">
        <v>12</v>
      </c>
      <c r="G16" s="202">
        <v>1</v>
      </c>
      <c r="H16" s="202">
        <v>1</v>
      </c>
      <c r="I16" s="202">
        <v>0</v>
      </c>
      <c r="J16" s="202">
        <v>0</v>
      </c>
      <c r="K16" s="202">
        <v>0</v>
      </c>
      <c r="L16" s="202">
        <v>2</v>
      </c>
      <c r="M16" s="202">
        <v>3</v>
      </c>
      <c r="N16" s="202">
        <v>3</v>
      </c>
      <c r="O16" s="202">
        <v>7</v>
      </c>
      <c r="P16" s="202">
        <v>3</v>
      </c>
      <c r="Q16" s="237">
        <v>8.3000000000000004E-2</v>
      </c>
      <c r="R16" s="237">
        <v>0.5</v>
      </c>
      <c r="S16" s="237">
        <v>8.3000000000000004E-2</v>
      </c>
      <c r="T16" s="237">
        <v>0.58299999999999996</v>
      </c>
      <c r="U16" s="202">
        <v>1</v>
      </c>
      <c r="V16" s="202">
        <v>0</v>
      </c>
      <c r="W16" s="251">
        <v>1</v>
      </c>
      <c r="X16" s="202">
        <v>0</v>
      </c>
      <c r="Y16" s="202">
        <v>0</v>
      </c>
      <c r="Z16" s="261"/>
      <c r="AA16" s="202">
        <v>13</v>
      </c>
      <c r="AB16" s="202">
        <v>6</v>
      </c>
      <c r="AC16" s="202">
        <v>6</v>
      </c>
      <c r="AD16" s="202">
        <v>1</v>
      </c>
      <c r="AE16" s="251">
        <v>0.92300000000000004</v>
      </c>
      <c r="AF16" s="202">
        <v>0</v>
      </c>
      <c r="AG16" s="202">
        <v>0</v>
      </c>
      <c r="AH16" s="202">
        <v>0</v>
      </c>
      <c r="AI16" s="202">
        <v>0</v>
      </c>
      <c r="AJ16" s="202">
        <v>0</v>
      </c>
      <c r="AK16" s="202">
        <v>0</v>
      </c>
      <c r="AL16" s="223">
        <v>0</v>
      </c>
    </row>
    <row r="17" spans="1:38">
      <c r="A17" s="222">
        <v>9</v>
      </c>
      <c r="B17" s="202" t="s">
        <v>784</v>
      </c>
      <c r="C17" s="202" t="s">
        <v>669</v>
      </c>
      <c r="D17" s="202">
        <v>20</v>
      </c>
      <c r="E17" s="202">
        <v>59</v>
      </c>
      <c r="F17" s="202">
        <v>42</v>
      </c>
      <c r="G17" s="202">
        <v>12</v>
      </c>
      <c r="H17" s="202">
        <v>11</v>
      </c>
      <c r="I17" s="202">
        <v>0</v>
      </c>
      <c r="J17" s="202">
        <v>1</v>
      </c>
      <c r="K17" s="202">
        <v>0</v>
      </c>
      <c r="L17" s="202">
        <v>12</v>
      </c>
      <c r="M17" s="202">
        <v>10</v>
      </c>
      <c r="N17" s="202">
        <v>2</v>
      </c>
      <c r="O17" s="202">
        <v>14</v>
      </c>
      <c r="P17" s="202">
        <v>14</v>
      </c>
      <c r="Q17" s="237">
        <v>0.28599999999999998</v>
      </c>
      <c r="R17" s="237">
        <v>0.48299999999999998</v>
      </c>
      <c r="S17" s="237">
        <v>0.33300000000000002</v>
      </c>
      <c r="T17" s="237">
        <v>0.81599999999999995</v>
      </c>
      <c r="U17" s="202">
        <v>4</v>
      </c>
      <c r="V17" s="202">
        <v>1</v>
      </c>
      <c r="W17" s="251">
        <v>0.8</v>
      </c>
      <c r="X17" s="202">
        <v>1</v>
      </c>
      <c r="Y17" s="202">
        <v>0</v>
      </c>
      <c r="Z17" s="261"/>
      <c r="AA17" s="202">
        <v>27</v>
      </c>
      <c r="AB17" s="202">
        <v>1</v>
      </c>
      <c r="AC17" s="202">
        <v>25</v>
      </c>
      <c r="AD17" s="202">
        <v>1</v>
      </c>
      <c r="AE17" s="251">
        <v>0.96299999999999997</v>
      </c>
      <c r="AF17" s="202">
        <v>0</v>
      </c>
      <c r="AG17" s="202">
        <v>0</v>
      </c>
      <c r="AH17" s="202">
        <v>0</v>
      </c>
      <c r="AI17" s="202">
        <v>0</v>
      </c>
      <c r="AJ17" s="202">
        <v>0</v>
      </c>
      <c r="AK17" s="202">
        <v>0</v>
      </c>
      <c r="AL17" s="223">
        <v>0</v>
      </c>
    </row>
    <row r="18" spans="1:38">
      <c r="A18" s="222">
        <v>10</v>
      </c>
      <c r="B18" s="202" t="s">
        <v>672</v>
      </c>
      <c r="C18" s="202" t="s">
        <v>673</v>
      </c>
      <c r="D18" s="202">
        <v>20</v>
      </c>
      <c r="E18" s="202">
        <v>76</v>
      </c>
      <c r="F18" s="202">
        <v>61</v>
      </c>
      <c r="G18" s="202">
        <v>16</v>
      </c>
      <c r="H18" s="202">
        <v>8</v>
      </c>
      <c r="I18" s="202">
        <v>8</v>
      </c>
      <c r="J18" s="202">
        <v>0</v>
      </c>
      <c r="K18" s="202">
        <v>0</v>
      </c>
      <c r="L18" s="202">
        <v>12</v>
      </c>
      <c r="M18" s="202">
        <v>21</v>
      </c>
      <c r="N18" s="202">
        <v>2</v>
      </c>
      <c r="O18" s="202">
        <v>13</v>
      </c>
      <c r="P18" s="202">
        <v>13</v>
      </c>
      <c r="Q18" s="237">
        <v>0.26200000000000001</v>
      </c>
      <c r="R18" s="237">
        <v>0.40799999999999997</v>
      </c>
      <c r="S18" s="237">
        <v>0.39300000000000002</v>
      </c>
      <c r="T18" s="237">
        <v>0.80100000000000005</v>
      </c>
      <c r="U18" s="202">
        <v>8</v>
      </c>
      <c r="V18" s="202">
        <v>0</v>
      </c>
      <c r="W18" s="251">
        <v>1</v>
      </c>
      <c r="X18" s="202">
        <v>0</v>
      </c>
      <c r="Y18" s="202">
        <v>0</v>
      </c>
      <c r="Z18" s="261"/>
      <c r="AA18" s="202">
        <v>24</v>
      </c>
      <c r="AB18" s="202">
        <v>1</v>
      </c>
      <c r="AC18" s="202">
        <v>22</v>
      </c>
      <c r="AD18" s="202">
        <v>1</v>
      </c>
      <c r="AE18" s="251">
        <v>0.95799999999999996</v>
      </c>
      <c r="AF18" s="202">
        <v>0</v>
      </c>
      <c r="AG18" s="202">
        <v>0</v>
      </c>
      <c r="AH18" s="202">
        <v>0</v>
      </c>
      <c r="AI18" s="202">
        <v>0</v>
      </c>
      <c r="AJ18" s="202">
        <v>0</v>
      </c>
      <c r="AK18" s="202">
        <v>0</v>
      </c>
      <c r="AL18" s="223">
        <v>0</v>
      </c>
    </row>
    <row r="19" spans="1:38">
      <c r="A19" s="222">
        <v>12</v>
      </c>
      <c r="B19" s="202" t="s">
        <v>785</v>
      </c>
      <c r="C19" s="202" t="s">
        <v>786</v>
      </c>
      <c r="D19" s="202">
        <v>11</v>
      </c>
      <c r="E19" s="202">
        <v>39</v>
      </c>
      <c r="F19" s="202">
        <v>34</v>
      </c>
      <c r="G19" s="202">
        <v>8</v>
      </c>
      <c r="H19" s="202">
        <v>2</v>
      </c>
      <c r="I19" s="202">
        <v>6</v>
      </c>
      <c r="J19" s="202">
        <v>0</v>
      </c>
      <c r="K19" s="202">
        <v>0</v>
      </c>
      <c r="L19" s="202">
        <v>7</v>
      </c>
      <c r="M19" s="202">
        <v>7</v>
      </c>
      <c r="N19" s="202">
        <v>2</v>
      </c>
      <c r="O19" s="202">
        <v>3</v>
      </c>
      <c r="P19" s="202">
        <v>9</v>
      </c>
      <c r="Q19" s="237">
        <v>0.23499999999999999</v>
      </c>
      <c r="R19" s="237">
        <v>0.33300000000000002</v>
      </c>
      <c r="S19" s="237">
        <v>0.41199999999999998</v>
      </c>
      <c r="T19" s="237">
        <v>0.745</v>
      </c>
      <c r="U19" s="202">
        <v>0</v>
      </c>
      <c r="V19" s="202">
        <v>0</v>
      </c>
      <c r="W19" s="251">
        <v>0</v>
      </c>
      <c r="X19" s="202">
        <v>0</v>
      </c>
      <c r="Y19" s="202">
        <v>0</v>
      </c>
      <c r="Z19" s="261"/>
      <c r="AA19" s="202">
        <v>16</v>
      </c>
      <c r="AB19" s="202">
        <v>5</v>
      </c>
      <c r="AC19" s="202">
        <v>8</v>
      </c>
      <c r="AD19" s="202">
        <v>3</v>
      </c>
      <c r="AE19" s="251">
        <v>0.81200000000000006</v>
      </c>
      <c r="AF19" s="202">
        <v>0</v>
      </c>
      <c r="AG19" s="202">
        <v>0</v>
      </c>
      <c r="AH19" s="202">
        <v>0</v>
      </c>
      <c r="AI19" s="202">
        <v>0</v>
      </c>
      <c r="AJ19" s="202">
        <v>0</v>
      </c>
      <c r="AK19" s="202">
        <v>0</v>
      </c>
      <c r="AL19" s="223">
        <v>0</v>
      </c>
    </row>
    <row r="20" spans="1:38">
      <c r="A20" s="222">
        <v>14</v>
      </c>
      <c r="B20" s="202" t="s">
        <v>676</v>
      </c>
      <c r="C20" s="202" t="s">
        <v>669</v>
      </c>
      <c r="D20" s="202">
        <v>2</v>
      </c>
      <c r="E20" s="202">
        <v>5</v>
      </c>
      <c r="F20" s="202">
        <v>4</v>
      </c>
      <c r="G20" s="202">
        <v>1</v>
      </c>
      <c r="H20" s="202">
        <v>1</v>
      </c>
      <c r="I20" s="202">
        <v>0</v>
      </c>
      <c r="J20" s="202">
        <v>0</v>
      </c>
      <c r="K20" s="202">
        <v>0</v>
      </c>
      <c r="L20" s="202">
        <v>0</v>
      </c>
      <c r="M20" s="202">
        <v>1</v>
      </c>
      <c r="N20" s="202">
        <v>0</v>
      </c>
      <c r="O20" s="202">
        <v>1</v>
      </c>
      <c r="P20" s="202">
        <v>3</v>
      </c>
      <c r="Q20" s="237">
        <v>0.25</v>
      </c>
      <c r="R20" s="237">
        <v>0.4</v>
      </c>
      <c r="S20" s="237">
        <v>0.25</v>
      </c>
      <c r="T20" s="237">
        <v>0.65</v>
      </c>
      <c r="U20" s="202">
        <v>0</v>
      </c>
      <c r="V20" s="202">
        <v>0</v>
      </c>
      <c r="W20" s="251">
        <v>0</v>
      </c>
      <c r="X20" s="202">
        <v>0</v>
      </c>
      <c r="Y20" s="202">
        <v>0</v>
      </c>
      <c r="Z20" s="261"/>
      <c r="AA20" s="202">
        <v>1</v>
      </c>
      <c r="AB20" s="202">
        <v>0</v>
      </c>
      <c r="AC20" s="202">
        <v>1</v>
      </c>
      <c r="AD20" s="202">
        <v>0</v>
      </c>
      <c r="AE20" s="251">
        <v>1</v>
      </c>
      <c r="AF20" s="202">
        <v>0</v>
      </c>
      <c r="AG20" s="202">
        <v>0</v>
      </c>
      <c r="AH20" s="202">
        <v>0</v>
      </c>
      <c r="AI20" s="202">
        <v>0</v>
      </c>
      <c r="AJ20" s="202">
        <v>0</v>
      </c>
      <c r="AK20" s="202">
        <v>0</v>
      </c>
      <c r="AL20" s="223">
        <v>0</v>
      </c>
    </row>
    <row r="21" spans="1:38">
      <c r="A21" s="222">
        <v>17</v>
      </c>
      <c r="B21" s="202" t="s">
        <v>787</v>
      </c>
      <c r="C21" s="202" t="s">
        <v>788</v>
      </c>
      <c r="D21" s="202">
        <v>2</v>
      </c>
      <c r="E21" s="202">
        <v>6</v>
      </c>
      <c r="F21" s="202">
        <v>6</v>
      </c>
      <c r="G21" s="202">
        <v>1</v>
      </c>
      <c r="H21" s="202">
        <v>1</v>
      </c>
      <c r="I21" s="202">
        <v>0</v>
      </c>
      <c r="J21" s="202">
        <v>0</v>
      </c>
      <c r="K21" s="202">
        <v>0</v>
      </c>
      <c r="L21" s="202">
        <v>1</v>
      </c>
      <c r="M21" s="202">
        <v>0</v>
      </c>
      <c r="N21" s="202">
        <v>0</v>
      </c>
      <c r="O21" s="202">
        <v>0</v>
      </c>
      <c r="P21" s="202">
        <v>4</v>
      </c>
      <c r="Q21" s="237">
        <v>0.16700000000000001</v>
      </c>
      <c r="R21" s="237">
        <v>0.16700000000000001</v>
      </c>
      <c r="S21" s="237">
        <v>0.16700000000000001</v>
      </c>
      <c r="T21" s="237">
        <v>0.33300000000000002</v>
      </c>
      <c r="U21" s="202">
        <v>0</v>
      </c>
      <c r="V21" s="202">
        <v>0</v>
      </c>
      <c r="W21" s="251">
        <v>0</v>
      </c>
      <c r="X21" s="202">
        <v>0</v>
      </c>
      <c r="Y21" s="202">
        <v>0</v>
      </c>
      <c r="Z21" s="261"/>
      <c r="AA21" s="202">
        <v>5</v>
      </c>
      <c r="AB21" s="202">
        <v>0</v>
      </c>
      <c r="AC21" s="202">
        <v>3</v>
      </c>
      <c r="AD21" s="202">
        <v>2</v>
      </c>
      <c r="AE21" s="251">
        <v>0.6</v>
      </c>
      <c r="AF21" s="202">
        <v>0</v>
      </c>
      <c r="AG21" s="202">
        <v>0</v>
      </c>
      <c r="AH21" s="202">
        <v>0</v>
      </c>
      <c r="AI21" s="202">
        <v>0</v>
      </c>
      <c r="AJ21" s="202">
        <v>0</v>
      </c>
      <c r="AK21" s="202">
        <v>0</v>
      </c>
      <c r="AL21" s="223">
        <v>0</v>
      </c>
    </row>
    <row r="22" spans="1:38">
      <c r="A22" s="222">
        <v>20</v>
      </c>
      <c r="B22" s="202" t="s">
        <v>741</v>
      </c>
      <c r="C22" s="202" t="s">
        <v>742</v>
      </c>
      <c r="D22" s="202">
        <v>25</v>
      </c>
      <c r="E22" s="202">
        <v>91</v>
      </c>
      <c r="F22" s="202">
        <v>70</v>
      </c>
      <c r="G22" s="202">
        <v>21</v>
      </c>
      <c r="H22" s="202">
        <v>11</v>
      </c>
      <c r="I22" s="202">
        <v>10</v>
      </c>
      <c r="J22" s="202">
        <v>0</v>
      </c>
      <c r="K22" s="202">
        <v>0</v>
      </c>
      <c r="L22" s="202">
        <v>10</v>
      </c>
      <c r="M22" s="202">
        <v>16</v>
      </c>
      <c r="N22" s="202">
        <v>4</v>
      </c>
      <c r="O22" s="202">
        <v>15</v>
      </c>
      <c r="P22" s="202">
        <v>16</v>
      </c>
      <c r="Q22" s="237">
        <v>0.3</v>
      </c>
      <c r="R22" s="237">
        <v>0.44</v>
      </c>
      <c r="S22" s="237">
        <v>0.443</v>
      </c>
      <c r="T22" s="237">
        <v>0.88200000000000001</v>
      </c>
      <c r="U22" s="202">
        <v>1</v>
      </c>
      <c r="V22" s="202">
        <v>0</v>
      </c>
      <c r="W22" s="251">
        <v>1</v>
      </c>
      <c r="X22" s="202">
        <v>0</v>
      </c>
      <c r="Y22" s="202">
        <v>2</v>
      </c>
      <c r="Z22" s="261"/>
      <c r="AA22" s="202">
        <v>132</v>
      </c>
      <c r="AB22" s="202">
        <v>8</v>
      </c>
      <c r="AC22" s="202">
        <v>122</v>
      </c>
      <c r="AD22" s="202">
        <v>2</v>
      </c>
      <c r="AE22" s="251">
        <v>0.98499999999999999</v>
      </c>
      <c r="AF22" s="202">
        <v>0</v>
      </c>
      <c r="AG22" s="202">
        <v>0</v>
      </c>
      <c r="AH22" s="202">
        <v>0</v>
      </c>
      <c r="AI22" s="202">
        <v>0</v>
      </c>
      <c r="AJ22" s="202">
        <v>0</v>
      </c>
      <c r="AK22" s="202">
        <v>0</v>
      </c>
      <c r="AL22" s="223">
        <v>0</v>
      </c>
    </row>
    <row r="23" spans="1:38">
      <c r="A23" s="222">
        <v>21</v>
      </c>
      <c r="B23" s="202" t="s">
        <v>684</v>
      </c>
      <c r="C23" s="202" t="s">
        <v>685</v>
      </c>
      <c r="D23" s="202">
        <v>27</v>
      </c>
      <c r="E23" s="202">
        <v>102</v>
      </c>
      <c r="F23" s="202">
        <v>82</v>
      </c>
      <c r="G23" s="202">
        <v>24</v>
      </c>
      <c r="H23" s="202">
        <v>16</v>
      </c>
      <c r="I23" s="202">
        <v>6</v>
      </c>
      <c r="J23" s="202">
        <v>1</v>
      </c>
      <c r="K23" s="202">
        <v>1</v>
      </c>
      <c r="L23" s="202">
        <v>22</v>
      </c>
      <c r="M23" s="202">
        <v>21</v>
      </c>
      <c r="N23" s="202">
        <v>2</v>
      </c>
      <c r="O23" s="202">
        <v>15</v>
      </c>
      <c r="P23" s="202">
        <v>12</v>
      </c>
      <c r="Q23" s="237">
        <v>0.29299999999999998</v>
      </c>
      <c r="R23" s="237">
        <v>0.40200000000000002</v>
      </c>
      <c r="S23" s="237">
        <v>0.42699999999999999</v>
      </c>
      <c r="T23" s="237">
        <v>0.82899999999999996</v>
      </c>
      <c r="U23" s="202">
        <v>8</v>
      </c>
      <c r="V23" s="202">
        <v>2</v>
      </c>
      <c r="W23" s="251">
        <v>0.8</v>
      </c>
      <c r="X23" s="202">
        <v>0</v>
      </c>
      <c r="Y23" s="202">
        <v>3</v>
      </c>
      <c r="Z23" s="261"/>
      <c r="AA23" s="202">
        <v>24</v>
      </c>
      <c r="AB23" s="202">
        <v>0</v>
      </c>
      <c r="AC23" s="202">
        <v>23</v>
      </c>
      <c r="AD23" s="202">
        <v>1</v>
      </c>
      <c r="AE23" s="251">
        <v>0.95799999999999996</v>
      </c>
      <c r="AF23" s="202">
        <v>0</v>
      </c>
      <c r="AG23" s="202">
        <v>0</v>
      </c>
      <c r="AH23" s="202">
        <v>0</v>
      </c>
      <c r="AI23" s="202">
        <v>0</v>
      </c>
      <c r="AJ23" s="202">
        <v>0</v>
      </c>
      <c r="AK23" s="202">
        <v>0</v>
      </c>
      <c r="AL23" s="223">
        <v>0</v>
      </c>
    </row>
    <row r="24" spans="1:38">
      <c r="A24" s="222">
        <v>23</v>
      </c>
      <c r="B24" s="202" t="s">
        <v>688</v>
      </c>
      <c r="C24" s="202" t="s">
        <v>689</v>
      </c>
      <c r="D24" s="202">
        <v>11</v>
      </c>
      <c r="E24" s="202">
        <v>32</v>
      </c>
      <c r="F24" s="202">
        <v>28</v>
      </c>
      <c r="G24" s="202">
        <v>3</v>
      </c>
      <c r="H24" s="202">
        <v>3</v>
      </c>
      <c r="I24" s="202">
        <v>0</v>
      </c>
      <c r="J24" s="202">
        <v>0</v>
      </c>
      <c r="K24" s="202">
        <v>0</v>
      </c>
      <c r="L24" s="202">
        <v>6</v>
      </c>
      <c r="M24" s="202">
        <v>5</v>
      </c>
      <c r="N24" s="202">
        <v>0</v>
      </c>
      <c r="O24" s="202">
        <v>3</v>
      </c>
      <c r="P24" s="202">
        <v>6</v>
      </c>
      <c r="Q24" s="237">
        <v>0.107</v>
      </c>
      <c r="R24" s="237">
        <v>0.188</v>
      </c>
      <c r="S24" s="237">
        <v>0.107</v>
      </c>
      <c r="T24" s="237">
        <v>0.29499999999999998</v>
      </c>
      <c r="U24" s="202">
        <v>0</v>
      </c>
      <c r="V24" s="202">
        <v>0</v>
      </c>
      <c r="W24" s="251">
        <v>0</v>
      </c>
      <c r="X24" s="202">
        <v>0</v>
      </c>
      <c r="Y24" s="202">
        <v>1</v>
      </c>
      <c r="Z24" s="261"/>
      <c r="AA24" s="202">
        <v>27</v>
      </c>
      <c r="AB24" s="202">
        <v>0</v>
      </c>
      <c r="AC24" s="202">
        <v>27</v>
      </c>
      <c r="AD24" s="202">
        <v>0</v>
      </c>
      <c r="AE24" s="251">
        <v>1</v>
      </c>
      <c r="AF24" s="202">
        <v>16</v>
      </c>
      <c r="AG24" s="202">
        <v>1</v>
      </c>
      <c r="AH24" s="202">
        <v>1</v>
      </c>
      <c r="AI24" s="202">
        <v>0</v>
      </c>
      <c r="AJ24" s="202">
        <v>0</v>
      </c>
      <c r="AK24" s="202">
        <v>0</v>
      </c>
      <c r="AL24" s="223">
        <v>0</v>
      </c>
    </row>
    <row r="25" spans="1:38">
      <c r="A25" s="222">
        <v>24</v>
      </c>
      <c r="B25" s="202" t="s">
        <v>690</v>
      </c>
      <c r="C25" s="202" t="s">
        <v>691</v>
      </c>
      <c r="D25" s="202">
        <v>1</v>
      </c>
      <c r="E25" s="202">
        <v>1</v>
      </c>
      <c r="F25" s="202">
        <v>1</v>
      </c>
      <c r="G25" s="202">
        <v>1</v>
      </c>
      <c r="H25" s="202">
        <v>1</v>
      </c>
      <c r="I25" s="202">
        <v>0</v>
      </c>
      <c r="J25" s="202">
        <v>0</v>
      </c>
      <c r="K25" s="202">
        <v>0</v>
      </c>
      <c r="L25" s="202">
        <v>0</v>
      </c>
      <c r="M25" s="202">
        <v>0</v>
      </c>
      <c r="N25" s="202">
        <v>0</v>
      </c>
      <c r="O25" s="202">
        <v>0</v>
      </c>
      <c r="P25" s="202">
        <v>0</v>
      </c>
      <c r="Q25" s="237">
        <v>1</v>
      </c>
      <c r="R25" s="237">
        <v>1</v>
      </c>
      <c r="S25" s="237">
        <v>1</v>
      </c>
      <c r="T25" s="237">
        <v>2</v>
      </c>
      <c r="U25" s="202">
        <v>0</v>
      </c>
      <c r="V25" s="202">
        <v>0</v>
      </c>
      <c r="W25" s="251">
        <v>0</v>
      </c>
      <c r="X25" s="202">
        <v>0</v>
      </c>
      <c r="Y25" s="202">
        <v>0</v>
      </c>
      <c r="Z25" s="261"/>
      <c r="AA25" s="202">
        <v>6</v>
      </c>
      <c r="AB25" s="202">
        <v>3</v>
      </c>
      <c r="AC25" s="202">
        <v>2</v>
      </c>
      <c r="AD25" s="202">
        <v>1</v>
      </c>
      <c r="AE25" s="251">
        <v>0.83299999999999996</v>
      </c>
      <c r="AF25" s="202">
        <v>0</v>
      </c>
      <c r="AG25" s="202">
        <v>0</v>
      </c>
      <c r="AH25" s="202">
        <v>0</v>
      </c>
      <c r="AI25" s="202">
        <v>0</v>
      </c>
      <c r="AJ25" s="202">
        <v>0</v>
      </c>
      <c r="AK25" s="202">
        <v>0</v>
      </c>
      <c r="AL25" s="223">
        <v>0</v>
      </c>
    </row>
    <row r="26" spans="1:38">
      <c r="A26" s="222">
        <v>27</v>
      </c>
      <c r="B26" s="202" t="s">
        <v>789</v>
      </c>
      <c r="C26" s="202" t="s">
        <v>790</v>
      </c>
      <c r="D26" s="202">
        <v>9</v>
      </c>
      <c r="E26" s="202">
        <v>33</v>
      </c>
      <c r="F26" s="202">
        <v>28</v>
      </c>
      <c r="G26" s="202">
        <v>4</v>
      </c>
      <c r="H26" s="202">
        <v>4</v>
      </c>
      <c r="I26" s="202">
        <v>0</v>
      </c>
      <c r="J26" s="202">
        <v>0</v>
      </c>
      <c r="K26" s="202">
        <v>0</v>
      </c>
      <c r="L26" s="202">
        <v>4</v>
      </c>
      <c r="M26" s="202">
        <v>7</v>
      </c>
      <c r="N26" s="202">
        <v>2</v>
      </c>
      <c r="O26" s="202">
        <v>3</v>
      </c>
      <c r="P26" s="202">
        <v>9</v>
      </c>
      <c r="Q26" s="237">
        <v>0.14299999999999999</v>
      </c>
      <c r="R26" s="237">
        <v>0.27300000000000002</v>
      </c>
      <c r="S26" s="237">
        <v>0.14299999999999999</v>
      </c>
      <c r="T26" s="237">
        <v>0.41599999999999998</v>
      </c>
      <c r="U26" s="202">
        <v>0</v>
      </c>
      <c r="V26" s="202">
        <v>0</v>
      </c>
      <c r="W26" s="251">
        <v>0</v>
      </c>
      <c r="X26" s="202">
        <v>0</v>
      </c>
      <c r="Y26" s="202">
        <v>0</v>
      </c>
      <c r="Z26" s="261"/>
      <c r="AA26" s="202">
        <v>7</v>
      </c>
      <c r="AB26" s="202">
        <v>0</v>
      </c>
      <c r="AC26" s="202">
        <v>7</v>
      </c>
      <c r="AD26" s="202">
        <v>0</v>
      </c>
      <c r="AE26" s="251">
        <v>1</v>
      </c>
      <c r="AF26" s="202">
        <v>0</v>
      </c>
      <c r="AG26" s="202">
        <v>0</v>
      </c>
      <c r="AH26" s="202">
        <v>0</v>
      </c>
      <c r="AI26" s="202">
        <v>0</v>
      </c>
      <c r="AJ26" s="202">
        <v>0</v>
      </c>
      <c r="AK26" s="202">
        <v>0</v>
      </c>
      <c r="AL26" s="223">
        <v>0</v>
      </c>
    </row>
    <row r="27" spans="1:38">
      <c r="A27" s="222">
        <v>33</v>
      </c>
      <c r="B27" s="202" t="s">
        <v>791</v>
      </c>
      <c r="C27" s="202" t="s">
        <v>792</v>
      </c>
      <c r="D27" s="202">
        <v>19</v>
      </c>
      <c r="E27" s="202">
        <v>67</v>
      </c>
      <c r="F27" s="202">
        <v>59</v>
      </c>
      <c r="G27" s="202">
        <v>17</v>
      </c>
      <c r="H27" s="202">
        <v>15</v>
      </c>
      <c r="I27" s="202">
        <v>2</v>
      </c>
      <c r="J27" s="202">
        <v>0</v>
      </c>
      <c r="K27" s="202">
        <v>0</v>
      </c>
      <c r="L27" s="202">
        <v>10</v>
      </c>
      <c r="M27" s="202">
        <v>10</v>
      </c>
      <c r="N27" s="202">
        <v>1</v>
      </c>
      <c r="O27" s="202">
        <v>6</v>
      </c>
      <c r="P27" s="202">
        <v>25</v>
      </c>
      <c r="Q27" s="237">
        <v>0.28799999999999998</v>
      </c>
      <c r="R27" s="237">
        <v>0.35799999999999998</v>
      </c>
      <c r="S27" s="237">
        <v>0.32200000000000001</v>
      </c>
      <c r="T27" s="237">
        <v>0.68</v>
      </c>
      <c r="U27" s="202">
        <v>5</v>
      </c>
      <c r="V27" s="202">
        <v>0</v>
      </c>
      <c r="W27" s="251">
        <v>1</v>
      </c>
      <c r="X27" s="202">
        <v>0</v>
      </c>
      <c r="Y27" s="202">
        <v>1</v>
      </c>
      <c r="Z27" s="261"/>
      <c r="AA27" s="202">
        <v>51</v>
      </c>
      <c r="AB27" s="202">
        <v>25</v>
      </c>
      <c r="AC27" s="202">
        <v>23</v>
      </c>
      <c r="AD27" s="202">
        <v>3</v>
      </c>
      <c r="AE27" s="251">
        <v>0.94099999999999995</v>
      </c>
      <c r="AF27" s="202">
        <v>0</v>
      </c>
      <c r="AG27" s="202">
        <v>0</v>
      </c>
      <c r="AH27" s="202">
        <v>0</v>
      </c>
      <c r="AI27" s="202">
        <v>0</v>
      </c>
      <c r="AJ27" s="202">
        <v>0</v>
      </c>
      <c r="AK27" s="202">
        <v>0</v>
      </c>
      <c r="AL27" s="223">
        <v>0</v>
      </c>
    </row>
    <row r="28" spans="1:38">
      <c r="A28" s="222">
        <v>41</v>
      </c>
      <c r="B28" s="202" t="s">
        <v>708</v>
      </c>
      <c r="C28" s="202" t="s">
        <v>709</v>
      </c>
      <c r="D28" s="202">
        <v>32</v>
      </c>
      <c r="E28" s="202">
        <v>117</v>
      </c>
      <c r="F28" s="202">
        <v>95</v>
      </c>
      <c r="G28" s="202">
        <v>34</v>
      </c>
      <c r="H28" s="202">
        <v>28</v>
      </c>
      <c r="I28" s="202">
        <v>5</v>
      </c>
      <c r="J28" s="202">
        <v>0</v>
      </c>
      <c r="K28" s="202">
        <v>1</v>
      </c>
      <c r="L28" s="202">
        <v>18</v>
      </c>
      <c r="M28" s="202">
        <v>24</v>
      </c>
      <c r="N28" s="202">
        <v>6</v>
      </c>
      <c r="O28" s="202">
        <v>14</v>
      </c>
      <c r="P28" s="202">
        <v>11</v>
      </c>
      <c r="Q28" s="237">
        <v>0.35799999999999998</v>
      </c>
      <c r="R28" s="237">
        <v>0.46600000000000003</v>
      </c>
      <c r="S28" s="237">
        <v>0.442</v>
      </c>
      <c r="T28" s="237">
        <v>0.90800000000000003</v>
      </c>
      <c r="U28" s="202">
        <v>7</v>
      </c>
      <c r="V28" s="202">
        <v>1</v>
      </c>
      <c r="W28" s="251">
        <v>0.875</v>
      </c>
      <c r="X28" s="202">
        <v>1</v>
      </c>
      <c r="Y28" s="202">
        <v>1</v>
      </c>
      <c r="Z28" s="261"/>
      <c r="AA28" s="202">
        <v>132</v>
      </c>
      <c r="AB28" s="202">
        <v>7</v>
      </c>
      <c r="AC28" s="202">
        <v>124</v>
      </c>
      <c r="AD28" s="202">
        <v>1</v>
      </c>
      <c r="AE28" s="251">
        <v>0.99199999999999999</v>
      </c>
      <c r="AF28" s="202">
        <v>112</v>
      </c>
      <c r="AG28" s="202">
        <v>5</v>
      </c>
      <c r="AH28" s="202">
        <v>18</v>
      </c>
      <c r="AI28" s="202">
        <v>1</v>
      </c>
      <c r="AJ28" s="202">
        <v>5.2999999999999999E-2</v>
      </c>
      <c r="AK28" s="202">
        <v>0</v>
      </c>
      <c r="AL28" s="223">
        <v>0</v>
      </c>
    </row>
    <row r="29" spans="1:38">
      <c r="A29" s="222">
        <v>43</v>
      </c>
      <c r="B29" s="202" t="s">
        <v>793</v>
      </c>
      <c r="C29" s="202" t="s">
        <v>794</v>
      </c>
      <c r="D29" s="202">
        <v>14</v>
      </c>
      <c r="E29" s="202">
        <v>52</v>
      </c>
      <c r="F29" s="202">
        <v>35</v>
      </c>
      <c r="G29" s="202">
        <v>9</v>
      </c>
      <c r="H29" s="202">
        <v>8</v>
      </c>
      <c r="I29" s="202">
        <v>1</v>
      </c>
      <c r="J29" s="202">
        <v>0</v>
      </c>
      <c r="K29" s="202">
        <v>0</v>
      </c>
      <c r="L29" s="202">
        <v>8</v>
      </c>
      <c r="M29" s="202">
        <v>11</v>
      </c>
      <c r="N29" s="202">
        <v>1</v>
      </c>
      <c r="O29" s="202">
        <v>15</v>
      </c>
      <c r="P29" s="202">
        <v>10</v>
      </c>
      <c r="Q29" s="237">
        <v>0.25700000000000001</v>
      </c>
      <c r="R29" s="237">
        <v>0.48099999999999998</v>
      </c>
      <c r="S29" s="237">
        <v>0.28599999999999998</v>
      </c>
      <c r="T29" s="237">
        <v>0.76600000000000001</v>
      </c>
      <c r="U29" s="202">
        <v>3</v>
      </c>
      <c r="V29" s="202">
        <v>1</v>
      </c>
      <c r="W29" s="251">
        <v>0.75</v>
      </c>
      <c r="X29" s="202">
        <v>0</v>
      </c>
      <c r="Y29" s="202">
        <v>1</v>
      </c>
      <c r="Z29" s="261"/>
      <c r="AA29" s="202">
        <v>45</v>
      </c>
      <c r="AB29" s="202">
        <v>22</v>
      </c>
      <c r="AC29" s="202">
        <v>18</v>
      </c>
      <c r="AD29" s="202">
        <v>5</v>
      </c>
      <c r="AE29" s="251">
        <v>0.88900000000000001</v>
      </c>
      <c r="AF29" s="202">
        <v>0</v>
      </c>
      <c r="AG29" s="202">
        <v>0</v>
      </c>
      <c r="AH29" s="202">
        <v>0</v>
      </c>
      <c r="AI29" s="202">
        <v>0</v>
      </c>
      <c r="AJ29" s="202">
        <v>0</v>
      </c>
      <c r="AK29" s="202">
        <v>0</v>
      </c>
      <c r="AL29" s="223">
        <v>0</v>
      </c>
    </row>
    <row r="30" spans="1:38">
      <c r="A30" s="222">
        <v>45</v>
      </c>
      <c r="B30" s="202" t="s">
        <v>708</v>
      </c>
      <c r="C30" s="202" t="s">
        <v>795</v>
      </c>
      <c r="D30" s="202">
        <v>2</v>
      </c>
      <c r="E30" s="202">
        <v>7</v>
      </c>
      <c r="F30" s="202">
        <v>7</v>
      </c>
      <c r="G30" s="202">
        <v>5</v>
      </c>
      <c r="H30" s="202">
        <v>5</v>
      </c>
      <c r="I30" s="202">
        <v>0</v>
      </c>
      <c r="J30" s="202">
        <v>0</v>
      </c>
      <c r="K30" s="202">
        <v>0</v>
      </c>
      <c r="L30" s="202">
        <v>2</v>
      </c>
      <c r="M30" s="202">
        <v>1</v>
      </c>
      <c r="N30" s="202">
        <v>0</v>
      </c>
      <c r="O30" s="202">
        <v>0</v>
      </c>
      <c r="P30" s="202">
        <v>2</v>
      </c>
      <c r="Q30" s="237">
        <v>0.71399999999999997</v>
      </c>
      <c r="R30" s="237">
        <v>0.71399999999999997</v>
      </c>
      <c r="S30" s="237">
        <v>0.71399999999999997</v>
      </c>
      <c r="T30" s="237">
        <v>1.429</v>
      </c>
      <c r="U30" s="202">
        <v>0</v>
      </c>
      <c r="V30" s="202">
        <v>0</v>
      </c>
      <c r="W30" s="251">
        <v>0</v>
      </c>
      <c r="X30" s="202">
        <v>0</v>
      </c>
      <c r="Y30" s="202">
        <v>0</v>
      </c>
      <c r="Z30" s="261"/>
      <c r="AA30" s="202">
        <v>9</v>
      </c>
      <c r="AB30" s="202">
        <v>0</v>
      </c>
      <c r="AC30" s="202">
        <v>7</v>
      </c>
      <c r="AD30" s="202">
        <v>2</v>
      </c>
      <c r="AE30" s="251">
        <v>0.77800000000000002</v>
      </c>
      <c r="AF30" s="202">
        <v>0</v>
      </c>
      <c r="AG30" s="202">
        <v>0</v>
      </c>
      <c r="AH30" s="202">
        <v>0</v>
      </c>
      <c r="AI30" s="202">
        <v>0</v>
      </c>
      <c r="AJ30" s="202">
        <v>0</v>
      </c>
      <c r="AK30" s="202">
        <v>0</v>
      </c>
      <c r="AL30" s="223">
        <v>0</v>
      </c>
    </row>
    <row r="31" spans="1:38">
      <c r="A31" s="222">
        <v>46</v>
      </c>
      <c r="B31" s="202" t="s">
        <v>717</v>
      </c>
      <c r="C31" s="202" t="s">
        <v>718</v>
      </c>
      <c r="D31" s="202">
        <v>35</v>
      </c>
      <c r="E31" s="202">
        <v>125</v>
      </c>
      <c r="F31" s="202">
        <v>101</v>
      </c>
      <c r="G31" s="202">
        <v>30</v>
      </c>
      <c r="H31" s="202">
        <v>21</v>
      </c>
      <c r="I31" s="202">
        <v>8</v>
      </c>
      <c r="J31" s="202">
        <v>0</v>
      </c>
      <c r="K31" s="202">
        <v>1</v>
      </c>
      <c r="L31" s="202">
        <v>24</v>
      </c>
      <c r="M31" s="202">
        <v>25</v>
      </c>
      <c r="N31" s="202">
        <v>1</v>
      </c>
      <c r="O31" s="202">
        <v>21</v>
      </c>
      <c r="P31" s="202">
        <v>22</v>
      </c>
      <c r="Q31" s="237">
        <v>0.29699999999999999</v>
      </c>
      <c r="R31" s="237">
        <v>0.41599999999999998</v>
      </c>
      <c r="S31" s="237">
        <v>0.40600000000000003</v>
      </c>
      <c r="T31" s="237">
        <v>0.82199999999999995</v>
      </c>
      <c r="U31" s="202">
        <v>9</v>
      </c>
      <c r="V31" s="202">
        <v>2</v>
      </c>
      <c r="W31" s="251">
        <v>0.81799999999999995</v>
      </c>
      <c r="X31" s="202">
        <v>0</v>
      </c>
      <c r="Y31" s="202">
        <v>2</v>
      </c>
      <c r="Z31" s="261"/>
      <c r="AA31" s="202">
        <v>84</v>
      </c>
      <c r="AB31" s="202">
        <v>48</v>
      </c>
      <c r="AC31" s="202">
        <v>31</v>
      </c>
      <c r="AD31" s="202">
        <v>5</v>
      </c>
      <c r="AE31" s="251">
        <v>0.94</v>
      </c>
      <c r="AF31" s="202">
        <v>0</v>
      </c>
      <c r="AG31" s="202">
        <v>0</v>
      </c>
      <c r="AH31" s="202">
        <v>0</v>
      </c>
      <c r="AI31" s="202">
        <v>0</v>
      </c>
      <c r="AJ31" s="202">
        <v>0</v>
      </c>
      <c r="AK31" s="202">
        <v>0</v>
      </c>
      <c r="AL31" s="223">
        <v>0</v>
      </c>
    </row>
    <row r="32" spans="1:38">
      <c r="A32" s="222">
        <v>47</v>
      </c>
      <c r="B32" s="202" t="s">
        <v>796</v>
      </c>
      <c r="C32" s="202" t="s">
        <v>797</v>
      </c>
      <c r="D32" s="202">
        <v>25</v>
      </c>
      <c r="E32" s="202">
        <v>93</v>
      </c>
      <c r="F32" s="202">
        <v>71</v>
      </c>
      <c r="G32" s="202">
        <v>23</v>
      </c>
      <c r="H32" s="202">
        <v>11</v>
      </c>
      <c r="I32" s="202">
        <v>6</v>
      </c>
      <c r="J32" s="202">
        <v>0</v>
      </c>
      <c r="K32" s="202">
        <v>6</v>
      </c>
      <c r="L32" s="202">
        <v>26</v>
      </c>
      <c r="M32" s="202">
        <v>19</v>
      </c>
      <c r="N32" s="202">
        <v>1</v>
      </c>
      <c r="O32" s="202">
        <v>19</v>
      </c>
      <c r="P32" s="202">
        <v>16</v>
      </c>
      <c r="Q32" s="237">
        <v>0.32400000000000001</v>
      </c>
      <c r="R32" s="237">
        <v>0.46200000000000002</v>
      </c>
      <c r="S32" s="237">
        <v>0.66200000000000003</v>
      </c>
      <c r="T32" s="237">
        <v>1.1240000000000001</v>
      </c>
      <c r="U32" s="202">
        <v>2</v>
      </c>
      <c r="V32" s="202">
        <v>1</v>
      </c>
      <c r="W32" s="251">
        <v>0.66700000000000004</v>
      </c>
      <c r="X32" s="202">
        <v>0</v>
      </c>
      <c r="Y32" s="202">
        <v>2</v>
      </c>
      <c r="Z32" s="261"/>
      <c r="AA32" s="202">
        <v>196</v>
      </c>
      <c r="AB32" s="202">
        <v>8</v>
      </c>
      <c r="AC32" s="202">
        <v>181</v>
      </c>
      <c r="AD32" s="202">
        <v>7</v>
      </c>
      <c r="AE32" s="251">
        <v>0.96399999999999997</v>
      </c>
      <c r="AF32" s="202">
        <v>104.2</v>
      </c>
      <c r="AG32" s="202">
        <v>6</v>
      </c>
      <c r="AH32" s="202">
        <v>19</v>
      </c>
      <c r="AI32" s="202">
        <v>2</v>
      </c>
      <c r="AJ32" s="202">
        <v>9.5000000000000001E-2</v>
      </c>
      <c r="AK32" s="202">
        <v>0</v>
      </c>
      <c r="AL32" s="223">
        <v>1</v>
      </c>
    </row>
    <row r="33" spans="1:38">
      <c r="A33" s="222">
        <v>49</v>
      </c>
      <c r="B33" s="202" t="s">
        <v>798</v>
      </c>
      <c r="C33" s="202" t="s">
        <v>697</v>
      </c>
      <c r="D33" s="202">
        <v>13</v>
      </c>
      <c r="E33" s="202">
        <v>37</v>
      </c>
      <c r="F33" s="202">
        <v>24</v>
      </c>
      <c r="G33" s="202">
        <v>4</v>
      </c>
      <c r="H33" s="202">
        <v>3</v>
      </c>
      <c r="I33" s="202">
        <v>1</v>
      </c>
      <c r="J33" s="202">
        <v>0</v>
      </c>
      <c r="K33" s="202">
        <v>0</v>
      </c>
      <c r="L33" s="202">
        <v>4</v>
      </c>
      <c r="M33" s="202">
        <v>6</v>
      </c>
      <c r="N33" s="202">
        <v>2</v>
      </c>
      <c r="O33" s="202">
        <v>10</v>
      </c>
      <c r="P33" s="202">
        <v>9</v>
      </c>
      <c r="Q33" s="237">
        <v>0.16700000000000001</v>
      </c>
      <c r="R33" s="237">
        <v>0.432</v>
      </c>
      <c r="S33" s="237">
        <v>0.20799999999999999</v>
      </c>
      <c r="T33" s="237">
        <v>0.64100000000000001</v>
      </c>
      <c r="U33" s="202">
        <v>1</v>
      </c>
      <c r="V33" s="202">
        <v>0</v>
      </c>
      <c r="W33" s="251">
        <v>1</v>
      </c>
      <c r="X33" s="202">
        <v>0</v>
      </c>
      <c r="Y33" s="202">
        <v>1</v>
      </c>
      <c r="Z33" s="261"/>
      <c r="AA33" s="202">
        <v>81</v>
      </c>
      <c r="AB33" s="202">
        <v>3</v>
      </c>
      <c r="AC33" s="202">
        <v>76</v>
      </c>
      <c r="AD33" s="202">
        <v>2</v>
      </c>
      <c r="AE33" s="251">
        <v>0.97499999999999998</v>
      </c>
      <c r="AF33" s="202">
        <v>56</v>
      </c>
      <c r="AG33" s="202">
        <v>2</v>
      </c>
      <c r="AH33" s="202">
        <v>5</v>
      </c>
      <c r="AI33" s="202">
        <v>0</v>
      </c>
      <c r="AJ33" s="202">
        <v>0</v>
      </c>
      <c r="AK33" s="202">
        <v>0</v>
      </c>
      <c r="AL33" s="223">
        <v>1</v>
      </c>
    </row>
    <row r="34" spans="1:38" ht="13.8" thickBot="1">
      <c r="A34" s="232">
        <v>51</v>
      </c>
      <c r="B34" s="204" t="s">
        <v>746</v>
      </c>
      <c r="C34" s="204" t="s">
        <v>747</v>
      </c>
      <c r="D34" s="204">
        <v>17</v>
      </c>
      <c r="E34" s="204">
        <v>55</v>
      </c>
      <c r="F34" s="204">
        <v>53</v>
      </c>
      <c r="G34" s="204">
        <v>19</v>
      </c>
      <c r="H34" s="204">
        <v>11</v>
      </c>
      <c r="I34" s="204">
        <v>8</v>
      </c>
      <c r="J34" s="204">
        <v>0</v>
      </c>
      <c r="K34" s="204">
        <v>0</v>
      </c>
      <c r="L34" s="204">
        <v>12</v>
      </c>
      <c r="M34" s="204">
        <v>13</v>
      </c>
      <c r="N34" s="204">
        <v>0</v>
      </c>
      <c r="O34" s="204">
        <v>1</v>
      </c>
      <c r="P34" s="204">
        <v>6</v>
      </c>
      <c r="Q34" s="243">
        <v>0.35799999999999998</v>
      </c>
      <c r="R34" s="243">
        <v>0.36399999999999999</v>
      </c>
      <c r="S34" s="243">
        <v>0.50900000000000001</v>
      </c>
      <c r="T34" s="243">
        <v>0.873</v>
      </c>
      <c r="U34" s="204">
        <v>1</v>
      </c>
      <c r="V34" s="204">
        <v>0</v>
      </c>
      <c r="W34" s="252">
        <v>1</v>
      </c>
      <c r="X34" s="204">
        <v>0</v>
      </c>
      <c r="Y34" s="204">
        <v>1</v>
      </c>
      <c r="Z34" s="262"/>
      <c r="AA34" s="204">
        <v>29</v>
      </c>
      <c r="AB34" s="204">
        <v>13</v>
      </c>
      <c r="AC34" s="204">
        <v>10</v>
      </c>
      <c r="AD34" s="204">
        <v>6</v>
      </c>
      <c r="AE34" s="252">
        <v>0.79300000000000004</v>
      </c>
      <c r="AF34" s="204">
        <v>0</v>
      </c>
      <c r="AG34" s="204">
        <v>0</v>
      </c>
      <c r="AH34" s="204">
        <v>0</v>
      </c>
      <c r="AI34" s="204">
        <v>0</v>
      </c>
      <c r="AJ34" s="204">
        <v>0</v>
      </c>
      <c r="AK34" s="204">
        <v>0</v>
      </c>
      <c r="AL34" s="234">
        <v>0</v>
      </c>
    </row>
    <row r="35" spans="1:38" s="221" customFormat="1" ht="15" thickBot="1">
      <c r="A35" s="256" t="s">
        <v>748</v>
      </c>
      <c r="B35" s="257" t="s">
        <v>426</v>
      </c>
      <c r="C35" s="257"/>
      <c r="D35" s="257">
        <v>39</v>
      </c>
      <c r="E35" s="257">
        <v>1455</v>
      </c>
      <c r="F35" s="257">
        <v>1167</v>
      </c>
      <c r="G35" s="257">
        <v>343</v>
      </c>
      <c r="H35" s="257">
        <v>251</v>
      </c>
      <c r="I35" s="257">
        <v>81</v>
      </c>
      <c r="J35" s="257">
        <v>2</v>
      </c>
      <c r="K35" s="257">
        <v>9</v>
      </c>
      <c r="L35" s="257">
        <v>250</v>
      </c>
      <c r="M35" s="257">
        <v>285</v>
      </c>
      <c r="N35" s="257">
        <v>58</v>
      </c>
      <c r="O35" s="257">
        <v>210</v>
      </c>
      <c r="P35" s="257">
        <v>232</v>
      </c>
      <c r="Q35" s="263">
        <v>0.29399999999999998</v>
      </c>
      <c r="R35" s="263">
        <v>0.42099999999999999</v>
      </c>
      <c r="S35" s="263">
        <v>0.39</v>
      </c>
      <c r="T35" s="263">
        <v>0.81100000000000005</v>
      </c>
      <c r="U35" s="257">
        <v>69</v>
      </c>
      <c r="V35" s="257">
        <v>16</v>
      </c>
      <c r="W35" s="264">
        <v>0.81200000000000006</v>
      </c>
      <c r="X35" s="257">
        <v>4</v>
      </c>
      <c r="Y35" s="257">
        <v>16</v>
      </c>
      <c r="Z35" s="258"/>
      <c r="AA35" s="257">
        <v>1150</v>
      </c>
      <c r="AB35" s="257">
        <v>231</v>
      </c>
      <c r="AC35" s="257">
        <v>866</v>
      </c>
      <c r="AD35" s="257">
        <v>53</v>
      </c>
      <c r="AE35" s="264">
        <v>0.95399999999999996</v>
      </c>
      <c r="AF35" s="257">
        <v>288.2</v>
      </c>
      <c r="AG35" s="257">
        <v>14</v>
      </c>
      <c r="AH35" s="257">
        <v>43</v>
      </c>
      <c r="AI35" s="257">
        <v>3</v>
      </c>
      <c r="AJ35" s="257">
        <v>6.5000000000000002E-2</v>
      </c>
      <c r="AK35" s="257">
        <v>0</v>
      </c>
      <c r="AL35" s="259">
        <v>2</v>
      </c>
    </row>
    <row r="38" spans="1:38">
      <c r="A38" t="s">
        <v>799</v>
      </c>
    </row>
    <row r="39" spans="1:38">
      <c r="B39" t="s">
        <v>800</v>
      </c>
      <c r="C39" t="s">
        <v>800</v>
      </c>
      <c r="D39" t="s">
        <v>801</v>
      </c>
      <c r="E39" t="s">
        <v>802</v>
      </c>
      <c r="F39" t="s">
        <v>803</v>
      </c>
      <c r="G39" t="s">
        <v>804</v>
      </c>
      <c r="H39" t="s">
        <v>805</v>
      </c>
      <c r="I39" t="s">
        <v>806</v>
      </c>
      <c r="J39" t="s">
        <v>807</v>
      </c>
      <c r="K39" t="s">
        <v>808</v>
      </c>
      <c r="L39" t="s">
        <v>809</v>
      </c>
      <c r="M39" t="s">
        <v>810</v>
      </c>
      <c r="N39" t="s">
        <v>811</v>
      </c>
      <c r="O39" t="s">
        <v>812</v>
      </c>
      <c r="P39" t="s">
        <v>813</v>
      </c>
      <c r="Q39" t="s">
        <v>814</v>
      </c>
      <c r="R39" t="s">
        <v>815</v>
      </c>
      <c r="S39" t="s">
        <v>816</v>
      </c>
      <c r="T39" t="s">
        <v>817</v>
      </c>
      <c r="U39" t="s">
        <v>818</v>
      </c>
      <c r="V39" t="s">
        <v>819</v>
      </c>
      <c r="W39" t="s">
        <v>820</v>
      </c>
      <c r="X39" t="s">
        <v>821</v>
      </c>
      <c r="Y39" t="s">
        <v>822</v>
      </c>
      <c r="AA39" t="s">
        <v>823</v>
      </c>
      <c r="AB39" t="s">
        <v>824</v>
      </c>
      <c r="AC39" t="s">
        <v>825</v>
      </c>
      <c r="AD39" t="s">
        <v>826</v>
      </c>
      <c r="AE39" t="s">
        <v>827</v>
      </c>
      <c r="AF39" t="s">
        <v>828</v>
      </c>
      <c r="AG39" t="s">
        <v>829</v>
      </c>
      <c r="AH39" t="s">
        <v>830</v>
      </c>
      <c r="AI39" t="s">
        <v>831</v>
      </c>
      <c r="AJ39" t="s">
        <v>832</v>
      </c>
      <c r="AK39" t="s">
        <v>833</v>
      </c>
      <c r="AL39" t="s">
        <v>834</v>
      </c>
    </row>
    <row r="41" spans="1:38">
      <c r="D41" s="292" t="s">
        <v>835</v>
      </c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</row>
    <row r="42" spans="1:38">
      <c r="D42" s="288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8"/>
      <c r="S42" s="288"/>
    </row>
    <row r="43" spans="1:38">
      <c r="D43" s="288"/>
      <c r="E43" s="288"/>
      <c r="F43" s="288"/>
      <c r="G43" s="288"/>
      <c r="H43" s="288"/>
      <c r="I43" s="288"/>
      <c r="J43" s="288"/>
      <c r="K43" s="288"/>
      <c r="L43" s="288"/>
      <c r="M43" s="288"/>
      <c r="N43" s="288"/>
      <c r="O43" s="288"/>
      <c r="P43" s="288"/>
      <c r="Q43" s="288"/>
      <c r="R43" s="288"/>
      <c r="S43" s="288"/>
    </row>
    <row r="44" spans="1:38"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O44" s="288"/>
      <c r="P44" s="288"/>
      <c r="Q44" s="288"/>
      <c r="R44" s="288"/>
      <c r="S44" s="288"/>
    </row>
    <row r="45" spans="1:38">
      <c r="D45" s="288"/>
      <c r="E45" s="288"/>
      <c r="F45" s="288"/>
      <c r="G45" s="288"/>
      <c r="H45" s="288"/>
      <c r="I45" s="288"/>
      <c r="J45" s="288"/>
      <c r="K45" s="288"/>
      <c r="L45" s="288"/>
      <c r="M45" s="288"/>
      <c r="N45" s="288"/>
      <c r="O45" s="288"/>
      <c r="P45" s="288"/>
      <c r="Q45" s="288"/>
      <c r="R45" s="288"/>
      <c r="S45" s="288"/>
    </row>
    <row r="46" spans="1:38" ht="13.8" thickBot="1">
      <c r="D46" s="288"/>
      <c r="E46" s="288"/>
      <c r="F46" s="288"/>
      <c r="G46" s="288"/>
      <c r="H46" s="288"/>
      <c r="I46" s="288"/>
      <c r="J46" s="288"/>
      <c r="K46" s="288"/>
      <c r="L46" s="288"/>
      <c r="M46" s="288"/>
      <c r="N46" s="288"/>
      <c r="O46" s="288"/>
      <c r="P46" s="288"/>
      <c r="Q46" s="288"/>
      <c r="R46" s="288"/>
      <c r="S46" s="288"/>
    </row>
    <row r="47" spans="1:38" ht="15" thickBot="1">
      <c r="A47" s="256" t="s">
        <v>736</v>
      </c>
      <c r="B47" s="257" t="s">
        <v>646</v>
      </c>
      <c r="C47" s="257" t="s">
        <v>647</v>
      </c>
      <c r="D47" s="257" t="s">
        <v>2</v>
      </c>
      <c r="E47" s="257" t="s">
        <v>1</v>
      </c>
      <c r="F47" s="257" t="s">
        <v>720</v>
      </c>
      <c r="G47" s="257" t="s">
        <v>100</v>
      </c>
      <c r="H47" s="257" t="s">
        <v>101</v>
      </c>
      <c r="I47" s="257" t="s">
        <v>378</v>
      </c>
      <c r="J47" s="257" t="s">
        <v>47</v>
      </c>
      <c r="K47" s="257" t="s">
        <v>17</v>
      </c>
      <c r="L47" s="257" t="s">
        <v>102</v>
      </c>
      <c r="M47" s="257" t="s">
        <v>10</v>
      </c>
      <c r="N47" s="257" t="s">
        <v>16</v>
      </c>
      <c r="O47" s="257" t="s">
        <v>11</v>
      </c>
      <c r="P47" s="257" t="s">
        <v>106</v>
      </c>
      <c r="Q47" s="257" t="s">
        <v>721</v>
      </c>
      <c r="R47" s="257" t="s">
        <v>8</v>
      </c>
      <c r="S47" s="265" t="s">
        <v>104</v>
      </c>
      <c r="T47" s="266" t="s">
        <v>105</v>
      </c>
      <c r="U47" s="257" t="s">
        <v>780</v>
      </c>
      <c r="V47" s="257" t="s">
        <v>98</v>
      </c>
      <c r="W47" s="257" t="s">
        <v>15</v>
      </c>
      <c r="X47" s="259" t="s">
        <v>99</v>
      </c>
    </row>
    <row r="48" spans="1:38">
      <c r="A48" s="227">
        <v>5</v>
      </c>
      <c r="B48" s="228" t="s">
        <v>662</v>
      </c>
      <c r="C48" s="228" t="s">
        <v>663</v>
      </c>
      <c r="D48" s="267">
        <v>1</v>
      </c>
      <c r="E48" s="228">
        <v>1</v>
      </c>
      <c r="F48" s="228">
        <v>0</v>
      </c>
      <c r="G48" s="228">
        <v>0</v>
      </c>
      <c r="H48" s="228">
        <v>0</v>
      </c>
      <c r="I48" s="228">
        <v>0</v>
      </c>
      <c r="J48" s="228">
        <v>0</v>
      </c>
      <c r="K48" s="228">
        <v>0</v>
      </c>
      <c r="L48" s="228">
        <v>0</v>
      </c>
      <c r="M48" s="228">
        <v>2</v>
      </c>
      <c r="N48" s="228">
        <v>1</v>
      </c>
      <c r="O48" s="228">
        <v>0</v>
      </c>
      <c r="P48" s="229">
        <v>0</v>
      </c>
      <c r="Q48" s="229">
        <v>2</v>
      </c>
      <c r="R48" s="228">
        <v>0</v>
      </c>
      <c r="S48" s="228">
        <v>0</v>
      </c>
      <c r="T48" s="268">
        <v>1</v>
      </c>
      <c r="U48" s="228">
        <v>2</v>
      </c>
      <c r="V48" s="228">
        <v>0</v>
      </c>
      <c r="W48" s="228">
        <v>2</v>
      </c>
      <c r="X48" s="230">
        <v>0</v>
      </c>
    </row>
    <row r="49" spans="1:24">
      <c r="A49" s="222">
        <v>13</v>
      </c>
      <c r="B49" s="202" t="s">
        <v>836</v>
      </c>
      <c r="C49" s="202" t="s">
        <v>837</v>
      </c>
      <c r="D49" s="269">
        <v>15.67</v>
      </c>
      <c r="E49" s="202">
        <v>6</v>
      </c>
      <c r="F49" s="202">
        <v>1</v>
      </c>
      <c r="G49" s="202">
        <v>1</v>
      </c>
      <c r="H49" s="202">
        <v>1</v>
      </c>
      <c r="I49" s="202">
        <v>0</v>
      </c>
      <c r="J49" s="202">
        <v>10</v>
      </c>
      <c r="K49" s="202">
        <v>7</v>
      </c>
      <c r="L49" s="202">
        <v>6</v>
      </c>
      <c r="M49" s="202">
        <v>11</v>
      </c>
      <c r="N49" s="202">
        <v>20</v>
      </c>
      <c r="O49" s="202">
        <v>3</v>
      </c>
      <c r="P49" s="231">
        <v>3.4470000000000001</v>
      </c>
      <c r="Q49" s="231">
        <v>1.34</v>
      </c>
      <c r="R49" s="202">
        <v>0</v>
      </c>
      <c r="S49" s="202">
        <v>0</v>
      </c>
      <c r="T49" s="270">
        <v>1</v>
      </c>
      <c r="U49" s="202">
        <v>2</v>
      </c>
      <c r="V49" s="202">
        <v>2</v>
      </c>
      <c r="W49" s="202">
        <v>0</v>
      </c>
      <c r="X49" s="223">
        <v>0</v>
      </c>
    </row>
    <row r="50" spans="1:24">
      <c r="A50" s="222">
        <v>14</v>
      </c>
      <c r="B50" s="202" t="s">
        <v>676</v>
      </c>
      <c r="C50" s="202" t="s">
        <v>669</v>
      </c>
      <c r="D50" s="269">
        <v>15</v>
      </c>
      <c r="E50" s="202">
        <v>9</v>
      </c>
      <c r="F50" s="202">
        <v>1</v>
      </c>
      <c r="G50" s="202">
        <v>2</v>
      </c>
      <c r="H50" s="202">
        <v>0</v>
      </c>
      <c r="I50" s="202">
        <v>0</v>
      </c>
      <c r="J50" s="202">
        <v>12</v>
      </c>
      <c r="K50" s="202">
        <v>5</v>
      </c>
      <c r="L50" s="202">
        <v>4</v>
      </c>
      <c r="M50" s="202">
        <v>11</v>
      </c>
      <c r="N50" s="202">
        <v>11</v>
      </c>
      <c r="O50" s="202">
        <v>2</v>
      </c>
      <c r="P50" s="231">
        <v>2.4</v>
      </c>
      <c r="Q50" s="231">
        <v>1.5329999999999999</v>
      </c>
      <c r="R50" s="202">
        <v>0</v>
      </c>
      <c r="S50" s="202">
        <v>0</v>
      </c>
      <c r="T50" s="270">
        <v>1</v>
      </c>
      <c r="U50" s="202">
        <v>1</v>
      </c>
      <c r="V50" s="202">
        <v>0</v>
      </c>
      <c r="W50" s="202">
        <v>1</v>
      </c>
      <c r="X50" s="223">
        <v>0</v>
      </c>
    </row>
    <row r="51" spans="1:24">
      <c r="A51" s="222">
        <v>16</v>
      </c>
      <c r="B51" s="202" t="s">
        <v>679</v>
      </c>
      <c r="C51" s="202" t="s">
        <v>680</v>
      </c>
      <c r="D51" s="269">
        <v>32</v>
      </c>
      <c r="E51" s="202">
        <v>9</v>
      </c>
      <c r="F51" s="202">
        <v>7</v>
      </c>
      <c r="G51" s="202">
        <v>3</v>
      </c>
      <c r="H51" s="202">
        <v>1</v>
      </c>
      <c r="I51" s="202">
        <v>0</v>
      </c>
      <c r="J51" s="202">
        <v>35</v>
      </c>
      <c r="K51" s="202">
        <v>23</v>
      </c>
      <c r="L51" s="202">
        <v>18</v>
      </c>
      <c r="M51" s="202">
        <v>9</v>
      </c>
      <c r="N51" s="202">
        <v>32</v>
      </c>
      <c r="O51" s="202">
        <v>2</v>
      </c>
      <c r="P51" s="231">
        <v>5.0620000000000003</v>
      </c>
      <c r="Q51" s="231">
        <v>1.375</v>
      </c>
      <c r="R51" s="202">
        <v>2</v>
      </c>
      <c r="S51" s="202">
        <v>0</v>
      </c>
      <c r="T51" s="270">
        <v>1</v>
      </c>
      <c r="U51" s="202">
        <v>5</v>
      </c>
      <c r="V51" s="202">
        <v>2</v>
      </c>
      <c r="W51" s="202">
        <v>3</v>
      </c>
      <c r="X51" s="223">
        <v>0</v>
      </c>
    </row>
    <row r="52" spans="1:24">
      <c r="A52" s="222">
        <v>17</v>
      </c>
      <c r="B52" s="202" t="s">
        <v>787</v>
      </c>
      <c r="C52" s="202" t="s">
        <v>788</v>
      </c>
      <c r="D52" s="269">
        <v>11.67</v>
      </c>
      <c r="E52" s="202">
        <v>6</v>
      </c>
      <c r="F52" s="202">
        <v>1</v>
      </c>
      <c r="G52" s="202">
        <v>0</v>
      </c>
      <c r="H52" s="202">
        <v>1</v>
      </c>
      <c r="I52" s="202">
        <v>0</v>
      </c>
      <c r="J52" s="202">
        <v>13</v>
      </c>
      <c r="K52" s="202">
        <v>12</v>
      </c>
      <c r="L52" s="202">
        <v>4</v>
      </c>
      <c r="M52" s="202">
        <v>13</v>
      </c>
      <c r="N52" s="202">
        <v>17</v>
      </c>
      <c r="O52" s="202">
        <v>2</v>
      </c>
      <c r="P52" s="231">
        <v>3.0859999999999999</v>
      </c>
      <c r="Q52" s="231">
        <v>2.2290000000000001</v>
      </c>
      <c r="R52" s="202">
        <v>0</v>
      </c>
      <c r="S52" s="202">
        <v>0</v>
      </c>
      <c r="T52" s="270">
        <v>2</v>
      </c>
      <c r="U52" s="202">
        <v>5</v>
      </c>
      <c r="V52" s="202">
        <v>0</v>
      </c>
      <c r="W52" s="202">
        <v>3</v>
      </c>
      <c r="X52" s="223">
        <v>2</v>
      </c>
    </row>
    <row r="53" spans="1:24">
      <c r="A53" s="222">
        <v>18</v>
      </c>
      <c r="B53" s="202" t="s">
        <v>740</v>
      </c>
      <c r="C53" s="202" t="s">
        <v>685</v>
      </c>
      <c r="D53" s="269">
        <v>23</v>
      </c>
      <c r="E53" s="202">
        <v>9</v>
      </c>
      <c r="F53" s="202">
        <v>1</v>
      </c>
      <c r="G53" s="202">
        <v>3</v>
      </c>
      <c r="H53" s="202">
        <v>2</v>
      </c>
      <c r="I53" s="202">
        <v>0</v>
      </c>
      <c r="J53" s="202">
        <v>18</v>
      </c>
      <c r="K53" s="202">
        <v>16</v>
      </c>
      <c r="L53" s="202">
        <v>12</v>
      </c>
      <c r="M53" s="202">
        <v>16</v>
      </c>
      <c r="N53" s="202">
        <v>23</v>
      </c>
      <c r="O53" s="202">
        <v>7</v>
      </c>
      <c r="P53" s="231">
        <v>4.6959999999999997</v>
      </c>
      <c r="Q53" s="231">
        <v>1.478</v>
      </c>
      <c r="R53" s="202">
        <v>1</v>
      </c>
      <c r="S53" s="202">
        <v>0</v>
      </c>
      <c r="T53" s="270">
        <v>3</v>
      </c>
      <c r="U53" s="202">
        <v>2</v>
      </c>
      <c r="V53" s="202">
        <v>1</v>
      </c>
      <c r="W53" s="202">
        <v>1</v>
      </c>
      <c r="X53" s="223">
        <v>0</v>
      </c>
    </row>
    <row r="54" spans="1:24">
      <c r="A54" s="222">
        <v>23</v>
      </c>
      <c r="B54" s="202" t="s">
        <v>688</v>
      </c>
      <c r="C54" s="202" t="s">
        <v>689</v>
      </c>
      <c r="D54" s="269">
        <v>2.67</v>
      </c>
      <c r="E54" s="202">
        <v>3</v>
      </c>
      <c r="F54" s="202">
        <v>0</v>
      </c>
      <c r="G54" s="202">
        <v>0</v>
      </c>
      <c r="H54" s="202">
        <v>0</v>
      </c>
      <c r="I54" s="202">
        <v>0</v>
      </c>
      <c r="J54" s="202">
        <v>1</v>
      </c>
      <c r="K54" s="202">
        <v>1</v>
      </c>
      <c r="L54" s="202">
        <v>1</v>
      </c>
      <c r="M54" s="202">
        <v>3</v>
      </c>
      <c r="N54" s="202">
        <v>4</v>
      </c>
      <c r="O54" s="202">
        <v>0</v>
      </c>
      <c r="P54" s="231">
        <v>3.375</v>
      </c>
      <c r="Q54" s="231">
        <v>1.5</v>
      </c>
      <c r="R54" s="202">
        <v>0</v>
      </c>
      <c r="S54" s="202">
        <v>0</v>
      </c>
      <c r="T54" s="270">
        <v>0</v>
      </c>
      <c r="U54" s="202">
        <v>27</v>
      </c>
      <c r="V54" s="202">
        <v>0</v>
      </c>
      <c r="W54" s="202">
        <v>27</v>
      </c>
      <c r="X54" s="223">
        <v>0</v>
      </c>
    </row>
    <row r="55" spans="1:24">
      <c r="A55" s="222">
        <v>24</v>
      </c>
      <c r="B55" s="202" t="s">
        <v>690</v>
      </c>
      <c r="C55" s="202" t="s">
        <v>691</v>
      </c>
      <c r="D55" s="269">
        <v>25</v>
      </c>
      <c r="E55" s="202">
        <v>8</v>
      </c>
      <c r="F55" s="202">
        <v>3</v>
      </c>
      <c r="G55" s="202">
        <v>3</v>
      </c>
      <c r="H55" s="202">
        <v>0</v>
      </c>
      <c r="I55" s="202">
        <v>0</v>
      </c>
      <c r="J55" s="202">
        <v>19</v>
      </c>
      <c r="K55" s="202">
        <v>5</v>
      </c>
      <c r="L55" s="202">
        <v>4</v>
      </c>
      <c r="M55" s="202">
        <v>7</v>
      </c>
      <c r="N55" s="202">
        <v>21</v>
      </c>
      <c r="O55" s="202">
        <v>2</v>
      </c>
      <c r="P55" s="231">
        <v>1.44</v>
      </c>
      <c r="Q55" s="231">
        <v>1.04</v>
      </c>
      <c r="R55" s="202">
        <v>0</v>
      </c>
      <c r="S55" s="202">
        <v>0</v>
      </c>
      <c r="T55" s="270">
        <v>0</v>
      </c>
      <c r="U55" s="202">
        <v>6</v>
      </c>
      <c r="V55" s="202">
        <v>3</v>
      </c>
      <c r="W55" s="202">
        <v>2</v>
      </c>
      <c r="X55" s="223">
        <v>1</v>
      </c>
    </row>
    <row r="56" spans="1:24">
      <c r="A56" s="222">
        <v>25</v>
      </c>
      <c r="B56" s="202" t="s">
        <v>838</v>
      </c>
      <c r="C56" s="202" t="s">
        <v>697</v>
      </c>
      <c r="D56" s="269">
        <v>18</v>
      </c>
      <c r="E56" s="202">
        <v>5</v>
      </c>
      <c r="F56" s="202">
        <v>3</v>
      </c>
      <c r="G56" s="202">
        <v>4</v>
      </c>
      <c r="H56" s="202">
        <v>0</v>
      </c>
      <c r="I56" s="202">
        <v>0</v>
      </c>
      <c r="J56" s="202">
        <v>10</v>
      </c>
      <c r="K56" s="202">
        <v>0</v>
      </c>
      <c r="L56" s="202">
        <v>0</v>
      </c>
      <c r="M56" s="202">
        <v>4</v>
      </c>
      <c r="N56" s="202">
        <v>23</v>
      </c>
      <c r="O56" s="202">
        <v>0</v>
      </c>
      <c r="P56" s="231">
        <v>0</v>
      </c>
      <c r="Q56" s="231">
        <v>0.77800000000000002</v>
      </c>
      <c r="R56" s="202">
        <v>0</v>
      </c>
      <c r="S56" s="202">
        <v>0</v>
      </c>
      <c r="T56" s="270">
        <v>1</v>
      </c>
      <c r="U56" s="202">
        <v>4</v>
      </c>
      <c r="V56" s="202">
        <v>2</v>
      </c>
      <c r="W56" s="202">
        <v>2</v>
      </c>
      <c r="X56" s="223">
        <v>0</v>
      </c>
    </row>
    <row r="57" spans="1:24">
      <c r="A57" s="222">
        <v>32</v>
      </c>
      <c r="B57" s="202" t="s">
        <v>839</v>
      </c>
      <c r="C57" s="202" t="s">
        <v>840</v>
      </c>
      <c r="D57" s="269">
        <v>23</v>
      </c>
      <c r="E57" s="202">
        <v>8</v>
      </c>
      <c r="F57" s="202">
        <v>1</v>
      </c>
      <c r="G57" s="202">
        <v>3</v>
      </c>
      <c r="H57" s="202">
        <v>1</v>
      </c>
      <c r="I57" s="202">
        <v>0</v>
      </c>
      <c r="J57" s="202">
        <v>27</v>
      </c>
      <c r="K57" s="202">
        <v>12</v>
      </c>
      <c r="L57" s="202">
        <v>12</v>
      </c>
      <c r="M57" s="202">
        <v>15</v>
      </c>
      <c r="N57" s="202">
        <v>26</v>
      </c>
      <c r="O57" s="202">
        <v>0</v>
      </c>
      <c r="P57" s="231">
        <v>4.6959999999999997</v>
      </c>
      <c r="Q57" s="231">
        <v>1.8260000000000001</v>
      </c>
      <c r="R57" s="202">
        <v>1</v>
      </c>
      <c r="S57" s="202">
        <v>0</v>
      </c>
      <c r="T57" s="270">
        <v>2</v>
      </c>
      <c r="U57" s="202">
        <v>2</v>
      </c>
      <c r="V57" s="202">
        <v>2</v>
      </c>
      <c r="W57" s="202">
        <v>0</v>
      </c>
      <c r="X57" s="223">
        <v>0</v>
      </c>
    </row>
    <row r="58" spans="1:24">
      <c r="A58" s="222">
        <v>36</v>
      </c>
      <c r="B58" s="202" t="s">
        <v>702</v>
      </c>
      <c r="C58" s="202" t="s">
        <v>703</v>
      </c>
      <c r="D58" s="269">
        <v>3</v>
      </c>
      <c r="E58" s="202">
        <v>2</v>
      </c>
      <c r="F58" s="202">
        <v>0</v>
      </c>
      <c r="G58" s="202">
        <v>0</v>
      </c>
      <c r="H58" s="202">
        <v>0</v>
      </c>
      <c r="I58" s="202">
        <v>1</v>
      </c>
      <c r="J58" s="202">
        <v>3</v>
      </c>
      <c r="K58" s="202">
        <v>1</v>
      </c>
      <c r="L58" s="202">
        <v>1</v>
      </c>
      <c r="M58" s="202">
        <v>1</v>
      </c>
      <c r="N58" s="202">
        <v>7</v>
      </c>
      <c r="O58" s="202">
        <v>1</v>
      </c>
      <c r="P58" s="231">
        <v>3</v>
      </c>
      <c r="Q58" s="231">
        <v>1.333</v>
      </c>
      <c r="R58" s="202">
        <v>0</v>
      </c>
      <c r="S58" s="202">
        <v>0</v>
      </c>
      <c r="T58" s="270">
        <v>0</v>
      </c>
      <c r="U58" s="202">
        <v>1</v>
      </c>
      <c r="V58" s="202">
        <v>0</v>
      </c>
      <c r="W58" s="202">
        <v>1</v>
      </c>
      <c r="X58" s="223">
        <v>0</v>
      </c>
    </row>
    <row r="59" spans="1:24">
      <c r="A59" s="222">
        <v>37</v>
      </c>
      <c r="B59" s="202" t="s">
        <v>704</v>
      </c>
      <c r="C59" s="202" t="s">
        <v>705</v>
      </c>
      <c r="D59" s="269">
        <v>19</v>
      </c>
      <c r="E59" s="202">
        <v>7</v>
      </c>
      <c r="F59" s="202">
        <v>4</v>
      </c>
      <c r="G59" s="202">
        <v>1</v>
      </c>
      <c r="H59" s="202">
        <v>2</v>
      </c>
      <c r="I59" s="202">
        <v>0</v>
      </c>
      <c r="J59" s="202">
        <v>18</v>
      </c>
      <c r="K59" s="202">
        <v>18</v>
      </c>
      <c r="L59" s="202">
        <v>7</v>
      </c>
      <c r="M59" s="202">
        <v>7</v>
      </c>
      <c r="N59" s="202">
        <v>32</v>
      </c>
      <c r="O59" s="202">
        <v>3</v>
      </c>
      <c r="P59" s="231">
        <v>3.3159999999999998</v>
      </c>
      <c r="Q59" s="231">
        <v>1.3160000000000001</v>
      </c>
      <c r="R59" s="202">
        <v>1</v>
      </c>
      <c r="S59" s="202">
        <v>0</v>
      </c>
      <c r="T59" s="270">
        <v>5</v>
      </c>
      <c r="U59" s="202">
        <v>5</v>
      </c>
      <c r="V59" s="202">
        <v>3</v>
      </c>
      <c r="W59" s="202">
        <v>0</v>
      </c>
      <c r="X59" s="223">
        <v>2</v>
      </c>
    </row>
    <row r="60" spans="1:24">
      <c r="A60" s="222">
        <v>38</v>
      </c>
      <c r="B60" s="202" t="s">
        <v>753</v>
      </c>
      <c r="C60" s="202" t="s">
        <v>671</v>
      </c>
      <c r="D60" s="269">
        <v>9</v>
      </c>
      <c r="E60" s="202">
        <v>4</v>
      </c>
      <c r="F60" s="202">
        <v>1</v>
      </c>
      <c r="G60" s="202">
        <v>1</v>
      </c>
      <c r="H60" s="202">
        <v>0</v>
      </c>
      <c r="I60" s="202">
        <v>0</v>
      </c>
      <c r="J60" s="202">
        <v>8</v>
      </c>
      <c r="K60" s="202">
        <v>4</v>
      </c>
      <c r="L60" s="202">
        <v>4</v>
      </c>
      <c r="M60" s="202">
        <v>2</v>
      </c>
      <c r="N60" s="202">
        <v>13</v>
      </c>
      <c r="O60" s="202">
        <v>1</v>
      </c>
      <c r="P60" s="231">
        <v>4</v>
      </c>
      <c r="Q60" s="231">
        <v>1.111</v>
      </c>
      <c r="R60" s="202">
        <v>0</v>
      </c>
      <c r="S60" s="202">
        <v>0</v>
      </c>
      <c r="T60" s="270">
        <v>1</v>
      </c>
      <c r="U60" s="202">
        <v>3</v>
      </c>
      <c r="V60" s="202">
        <v>3</v>
      </c>
      <c r="W60" s="202">
        <v>0</v>
      </c>
      <c r="X60" s="223">
        <v>0</v>
      </c>
    </row>
    <row r="61" spans="1:24">
      <c r="A61" s="222">
        <v>39</v>
      </c>
      <c r="B61" s="202" t="s">
        <v>841</v>
      </c>
      <c r="C61" s="202" t="s">
        <v>682</v>
      </c>
      <c r="D61" s="269">
        <v>17.670000000000002</v>
      </c>
      <c r="E61" s="202">
        <v>9</v>
      </c>
      <c r="F61" s="202">
        <v>3</v>
      </c>
      <c r="G61" s="202">
        <v>0</v>
      </c>
      <c r="H61" s="202">
        <v>1</v>
      </c>
      <c r="I61" s="202">
        <v>1</v>
      </c>
      <c r="J61" s="202">
        <v>18</v>
      </c>
      <c r="K61" s="202">
        <v>23</v>
      </c>
      <c r="L61" s="202">
        <v>20</v>
      </c>
      <c r="M61" s="202">
        <v>25</v>
      </c>
      <c r="N61" s="202">
        <v>21</v>
      </c>
      <c r="O61" s="202">
        <v>4</v>
      </c>
      <c r="P61" s="231">
        <v>10.189</v>
      </c>
      <c r="Q61" s="231">
        <v>2.4340000000000002</v>
      </c>
      <c r="R61" s="202">
        <v>0</v>
      </c>
      <c r="S61" s="202">
        <v>0</v>
      </c>
      <c r="T61" s="270">
        <v>7</v>
      </c>
      <c r="U61" s="202">
        <v>4</v>
      </c>
      <c r="V61" s="202">
        <v>1</v>
      </c>
      <c r="W61" s="202">
        <v>3</v>
      </c>
      <c r="X61" s="223">
        <v>0</v>
      </c>
    </row>
    <row r="62" spans="1:24">
      <c r="A62" s="222">
        <v>40</v>
      </c>
      <c r="B62" s="202" t="s">
        <v>842</v>
      </c>
      <c r="C62" s="202" t="s">
        <v>669</v>
      </c>
      <c r="D62" s="269">
        <v>5.33</v>
      </c>
      <c r="E62" s="202">
        <v>3</v>
      </c>
      <c r="F62" s="202">
        <v>0</v>
      </c>
      <c r="G62" s="202">
        <v>0</v>
      </c>
      <c r="H62" s="202">
        <v>1</v>
      </c>
      <c r="I62" s="202">
        <v>0</v>
      </c>
      <c r="J62" s="202">
        <v>2</v>
      </c>
      <c r="K62" s="202">
        <v>7</v>
      </c>
      <c r="L62" s="202">
        <v>7</v>
      </c>
      <c r="M62" s="202">
        <v>11</v>
      </c>
      <c r="N62" s="202">
        <v>8</v>
      </c>
      <c r="O62" s="202">
        <v>1</v>
      </c>
      <c r="P62" s="231">
        <v>11.811999999999999</v>
      </c>
      <c r="Q62" s="231">
        <v>2.4380000000000002</v>
      </c>
      <c r="R62" s="202">
        <v>0</v>
      </c>
      <c r="S62" s="202">
        <v>0</v>
      </c>
      <c r="T62" s="270">
        <v>3</v>
      </c>
      <c r="U62" s="202">
        <v>1</v>
      </c>
      <c r="V62" s="202">
        <v>1</v>
      </c>
      <c r="W62" s="202">
        <v>0</v>
      </c>
      <c r="X62" s="223">
        <v>0</v>
      </c>
    </row>
    <row r="63" spans="1:24">
      <c r="A63" s="222">
        <v>41</v>
      </c>
      <c r="B63" s="202" t="s">
        <v>708</v>
      </c>
      <c r="C63" s="202" t="s">
        <v>709</v>
      </c>
      <c r="D63" s="269">
        <v>7.33</v>
      </c>
      <c r="E63" s="202">
        <v>4</v>
      </c>
      <c r="F63" s="202">
        <v>0</v>
      </c>
      <c r="G63" s="202">
        <v>0</v>
      </c>
      <c r="H63" s="202">
        <v>0</v>
      </c>
      <c r="I63" s="202">
        <v>0</v>
      </c>
      <c r="J63" s="202">
        <v>3</v>
      </c>
      <c r="K63" s="202">
        <v>0</v>
      </c>
      <c r="L63" s="202">
        <v>0</v>
      </c>
      <c r="M63" s="202">
        <v>3</v>
      </c>
      <c r="N63" s="202">
        <v>6</v>
      </c>
      <c r="O63" s="202">
        <v>0</v>
      </c>
      <c r="P63" s="231">
        <v>0</v>
      </c>
      <c r="Q63" s="231">
        <v>0.81799999999999995</v>
      </c>
      <c r="R63" s="202">
        <v>0</v>
      </c>
      <c r="S63" s="202">
        <v>0</v>
      </c>
      <c r="T63" s="270">
        <v>0</v>
      </c>
      <c r="U63" s="202">
        <v>132</v>
      </c>
      <c r="V63" s="202">
        <v>7</v>
      </c>
      <c r="W63" s="202">
        <v>124</v>
      </c>
      <c r="X63" s="223">
        <v>1</v>
      </c>
    </row>
    <row r="64" spans="1:24">
      <c r="A64" s="222">
        <v>44</v>
      </c>
      <c r="B64" s="202" t="s">
        <v>843</v>
      </c>
      <c r="C64" s="202" t="s">
        <v>783</v>
      </c>
      <c r="D64" s="269">
        <v>12</v>
      </c>
      <c r="E64" s="202">
        <v>5</v>
      </c>
      <c r="F64" s="202">
        <v>3</v>
      </c>
      <c r="G64" s="202">
        <v>0</v>
      </c>
      <c r="H64" s="202">
        <v>0</v>
      </c>
      <c r="I64" s="202">
        <v>0</v>
      </c>
      <c r="J64" s="202">
        <v>9</v>
      </c>
      <c r="K64" s="202">
        <v>6</v>
      </c>
      <c r="L64" s="202">
        <v>5</v>
      </c>
      <c r="M64" s="202">
        <v>6</v>
      </c>
      <c r="N64" s="202">
        <v>18</v>
      </c>
      <c r="O64" s="202">
        <v>2</v>
      </c>
      <c r="P64" s="231">
        <v>3.75</v>
      </c>
      <c r="Q64" s="231">
        <v>1.25</v>
      </c>
      <c r="R64" s="202">
        <v>0</v>
      </c>
      <c r="S64" s="202">
        <v>0</v>
      </c>
      <c r="T64" s="270">
        <v>1</v>
      </c>
      <c r="U64" s="202">
        <v>1</v>
      </c>
      <c r="V64" s="202">
        <v>0</v>
      </c>
      <c r="W64" s="202">
        <v>1</v>
      </c>
      <c r="X64" s="223">
        <v>0</v>
      </c>
    </row>
    <row r="65" spans="1:24">
      <c r="A65" s="222">
        <v>45</v>
      </c>
      <c r="B65" s="202" t="s">
        <v>708</v>
      </c>
      <c r="C65" s="202" t="s">
        <v>795</v>
      </c>
      <c r="D65" s="269">
        <v>21</v>
      </c>
      <c r="E65" s="202">
        <v>6</v>
      </c>
      <c r="F65" s="202">
        <v>4</v>
      </c>
      <c r="G65" s="202">
        <v>1</v>
      </c>
      <c r="H65" s="202">
        <v>2</v>
      </c>
      <c r="I65" s="202">
        <v>0</v>
      </c>
      <c r="J65" s="202">
        <v>15</v>
      </c>
      <c r="K65" s="202">
        <v>17</v>
      </c>
      <c r="L65" s="202">
        <v>12</v>
      </c>
      <c r="M65" s="202">
        <v>23</v>
      </c>
      <c r="N65" s="202">
        <v>33</v>
      </c>
      <c r="O65" s="202">
        <v>2</v>
      </c>
      <c r="P65" s="231">
        <v>5.1429999999999998</v>
      </c>
      <c r="Q65" s="231">
        <v>1.81</v>
      </c>
      <c r="R65" s="202">
        <v>0</v>
      </c>
      <c r="S65" s="202">
        <v>1</v>
      </c>
      <c r="T65" s="270">
        <v>2</v>
      </c>
      <c r="U65" s="202">
        <v>9</v>
      </c>
      <c r="V65" s="202">
        <v>0</v>
      </c>
      <c r="W65" s="202">
        <v>7</v>
      </c>
      <c r="X65" s="223">
        <v>2</v>
      </c>
    </row>
    <row r="66" spans="1:24" ht="13.8" thickBot="1">
      <c r="A66" s="232">
        <v>50</v>
      </c>
      <c r="B66" s="204" t="s">
        <v>754</v>
      </c>
      <c r="C66" s="204" t="s">
        <v>755</v>
      </c>
      <c r="D66" s="271">
        <v>27.33</v>
      </c>
      <c r="E66" s="204">
        <v>8</v>
      </c>
      <c r="F66" s="204">
        <v>6</v>
      </c>
      <c r="G66" s="204">
        <v>1</v>
      </c>
      <c r="H66" s="204">
        <v>2</v>
      </c>
      <c r="I66" s="204">
        <v>0</v>
      </c>
      <c r="J66" s="204">
        <v>23</v>
      </c>
      <c r="K66" s="204">
        <v>17</v>
      </c>
      <c r="L66" s="204">
        <v>17</v>
      </c>
      <c r="M66" s="204">
        <v>18</v>
      </c>
      <c r="N66" s="204">
        <v>38</v>
      </c>
      <c r="O66" s="204">
        <v>5</v>
      </c>
      <c r="P66" s="233">
        <v>5.5979999999999999</v>
      </c>
      <c r="Q66" s="233">
        <v>1.5</v>
      </c>
      <c r="R66" s="204">
        <v>1</v>
      </c>
      <c r="S66" s="204">
        <v>1</v>
      </c>
      <c r="T66" s="272">
        <v>3</v>
      </c>
      <c r="U66" s="204">
        <v>5</v>
      </c>
      <c r="V66" s="204">
        <v>3</v>
      </c>
      <c r="W66" s="204">
        <v>2</v>
      </c>
      <c r="X66" s="234">
        <v>0</v>
      </c>
    </row>
    <row r="67" spans="1:24" ht="15" thickBot="1">
      <c r="A67" s="256" t="s">
        <v>748</v>
      </c>
      <c r="B67" s="257" t="s">
        <v>426</v>
      </c>
      <c r="C67" s="257"/>
      <c r="D67" s="273">
        <v>288.67</v>
      </c>
      <c r="E67" s="257">
        <v>39</v>
      </c>
      <c r="F67" s="257">
        <v>39</v>
      </c>
      <c r="G67" s="257">
        <v>23</v>
      </c>
      <c r="H67" s="257">
        <v>14</v>
      </c>
      <c r="I67" s="257">
        <v>2</v>
      </c>
      <c r="J67" s="257">
        <v>244</v>
      </c>
      <c r="K67" s="257">
        <v>174</v>
      </c>
      <c r="L67" s="257">
        <v>134</v>
      </c>
      <c r="M67" s="257">
        <v>187</v>
      </c>
      <c r="N67" s="257">
        <v>354</v>
      </c>
      <c r="O67" s="257">
        <v>37</v>
      </c>
      <c r="P67" s="274">
        <v>4.1779999999999999</v>
      </c>
      <c r="Q67" s="274">
        <v>1.4930000000000001</v>
      </c>
      <c r="R67" s="257">
        <v>6</v>
      </c>
      <c r="S67" s="265">
        <v>2</v>
      </c>
      <c r="T67" s="266">
        <v>34</v>
      </c>
      <c r="U67" s="257">
        <v>1150</v>
      </c>
      <c r="V67" s="257">
        <v>231</v>
      </c>
      <c r="W67" s="257">
        <v>866</v>
      </c>
      <c r="X67" s="259">
        <v>53</v>
      </c>
    </row>
  </sheetData>
  <mergeCells count="3">
    <mergeCell ref="D2:S7"/>
    <mergeCell ref="AA2:AP7"/>
    <mergeCell ref="D41:S4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3"/>
  <sheetViews>
    <sheetView workbookViewId="0">
      <selection activeCell="E31" sqref="E31"/>
    </sheetView>
  </sheetViews>
  <sheetFormatPr defaultRowHeight="13.2"/>
  <sheetData>
    <row r="1" spans="1:24">
      <c r="C1" s="293" t="s">
        <v>734</v>
      </c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24" ht="13.8" thickBot="1"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</row>
    <row r="3" spans="1:24" ht="15" thickBot="1">
      <c r="A3" s="245" t="s">
        <v>736</v>
      </c>
      <c r="B3" s="245" t="s">
        <v>646</v>
      </c>
      <c r="C3" s="245" t="s">
        <v>647</v>
      </c>
      <c r="D3" s="245" t="s">
        <v>1</v>
      </c>
      <c r="E3" s="245" t="s">
        <v>18</v>
      </c>
      <c r="F3" s="245" t="s">
        <v>400</v>
      </c>
      <c r="G3" s="245" t="s">
        <v>47</v>
      </c>
      <c r="H3" s="245" t="s">
        <v>5</v>
      </c>
      <c r="I3" s="245" t="s">
        <v>6</v>
      </c>
      <c r="J3" s="245" t="s">
        <v>7</v>
      </c>
      <c r="K3" s="245" t="s">
        <v>8</v>
      </c>
      <c r="L3" s="245" t="s">
        <v>48</v>
      </c>
      <c r="M3" s="245" t="s">
        <v>17</v>
      </c>
      <c r="N3" s="245" t="s">
        <v>11</v>
      </c>
      <c r="O3" s="245" t="s">
        <v>10</v>
      </c>
      <c r="P3" s="245" t="s">
        <v>16</v>
      </c>
      <c r="Q3" s="245" t="s">
        <v>402</v>
      </c>
      <c r="R3" s="245" t="s">
        <v>571</v>
      </c>
      <c r="S3" s="245" t="s">
        <v>573</v>
      </c>
      <c r="T3" s="245" t="s">
        <v>574</v>
      </c>
      <c r="U3" s="245" t="s">
        <v>14</v>
      </c>
      <c r="V3" s="245" t="s">
        <v>567</v>
      </c>
      <c r="W3" s="245" t="s">
        <v>735</v>
      </c>
      <c r="X3" s="245" t="s">
        <v>12</v>
      </c>
    </row>
    <row r="4" spans="1:24">
      <c r="A4" s="227">
        <v>1</v>
      </c>
      <c r="B4" s="228" t="s">
        <v>654</v>
      </c>
      <c r="C4" s="228" t="s">
        <v>655</v>
      </c>
      <c r="D4" s="228">
        <v>37</v>
      </c>
      <c r="E4" s="228">
        <v>132</v>
      </c>
      <c r="F4" s="228">
        <v>101</v>
      </c>
      <c r="G4" s="228">
        <v>31</v>
      </c>
      <c r="H4" s="228">
        <v>26</v>
      </c>
      <c r="I4" s="228">
        <v>4</v>
      </c>
      <c r="J4" s="228">
        <v>1</v>
      </c>
      <c r="K4" s="228">
        <v>0</v>
      </c>
      <c r="L4" s="228">
        <v>18</v>
      </c>
      <c r="M4" s="228">
        <v>36</v>
      </c>
      <c r="N4" s="228">
        <v>10</v>
      </c>
      <c r="O4" s="228">
        <v>17</v>
      </c>
      <c r="P4" s="228">
        <v>12</v>
      </c>
      <c r="Q4" s="240">
        <v>0.307</v>
      </c>
      <c r="R4" s="240">
        <v>0.443</v>
      </c>
      <c r="S4" s="240">
        <v>0.36599999999999999</v>
      </c>
      <c r="T4" s="240">
        <v>0.80900000000000005</v>
      </c>
      <c r="U4" s="228">
        <v>12</v>
      </c>
      <c r="V4" s="228">
        <v>1</v>
      </c>
      <c r="W4" s="241">
        <v>0.92300000000000004</v>
      </c>
      <c r="X4" s="230">
        <v>1</v>
      </c>
    </row>
    <row r="5" spans="1:24">
      <c r="A5" s="222">
        <v>2</v>
      </c>
      <c r="B5" s="202" t="s">
        <v>656</v>
      </c>
      <c r="C5" s="202" t="s">
        <v>657</v>
      </c>
      <c r="D5" s="202">
        <v>25</v>
      </c>
      <c r="E5" s="202">
        <v>72</v>
      </c>
      <c r="F5" s="202">
        <v>63</v>
      </c>
      <c r="G5" s="202">
        <v>15</v>
      </c>
      <c r="H5" s="202">
        <v>14</v>
      </c>
      <c r="I5" s="202">
        <v>0</v>
      </c>
      <c r="J5" s="202">
        <v>0</v>
      </c>
      <c r="K5" s="202">
        <v>1</v>
      </c>
      <c r="L5" s="202">
        <v>11</v>
      </c>
      <c r="M5" s="202">
        <v>9</v>
      </c>
      <c r="N5" s="202">
        <v>1</v>
      </c>
      <c r="O5" s="202">
        <v>7</v>
      </c>
      <c r="P5" s="202">
        <v>9</v>
      </c>
      <c r="Q5" s="237">
        <v>0.23799999999999999</v>
      </c>
      <c r="R5" s="237">
        <v>0.32400000000000001</v>
      </c>
      <c r="S5" s="237">
        <v>0.28599999999999998</v>
      </c>
      <c r="T5" s="237">
        <v>0.61</v>
      </c>
      <c r="U5" s="202">
        <v>4</v>
      </c>
      <c r="V5" s="202">
        <v>2</v>
      </c>
      <c r="W5" s="242">
        <v>0.66700000000000004</v>
      </c>
      <c r="X5" s="223">
        <v>1</v>
      </c>
    </row>
    <row r="6" spans="1:24">
      <c r="A6" s="222">
        <v>3</v>
      </c>
      <c r="B6" s="202" t="s">
        <v>658</v>
      </c>
      <c r="C6" s="202" t="s">
        <v>659</v>
      </c>
      <c r="D6" s="202">
        <v>33</v>
      </c>
      <c r="E6" s="202">
        <v>125</v>
      </c>
      <c r="F6" s="202">
        <v>111</v>
      </c>
      <c r="G6" s="202">
        <v>33</v>
      </c>
      <c r="H6" s="202">
        <v>26</v>
      </c>
      <c r="I6" s="202">
        <v>7</v>
      </c>
      <c r="J6" s="202">
        <v>0</v>
      </c>
      <c r="K6" s="202">
        <v>0</v>
      </c>
      <c r="L6" s="202">
        <v>16</v>
      </c>
      <c r="M6" s="202">
        <v>22</v>
      </c>
      <c r="N6" s="202">
        <v>0</v>
      </c>
      <c r="O6" s="202">
        <v>11</v>
      </c>
      <c r="P6" s="202">
        <v>15</v>
      </c>
      <c r="Q6" s="237">
        <f>G6/F6</f>
        <v>0.29729729729729731</v>
      </c>
      <c r="R6" s="237">
        <f>(G6+O6+N6)/(F6+G6+O6+N6+X6)</f>
        <v>0.27848101265822783</v>
      </c>
      <c r="S6" s="237">
        <f>(H6+(2*I6)+(3*J6)+(K54*K6))/F6</f>
        <v>0.36036036036036034</v>
      </c>
      <c r="T6" s="237">
        <v>0.71199999999999997</v>
      </c>
      <c r="U6" s="202">
        <v>8</v>
      </c>
      <c r="V6" s="202">
        <v>1</v>
      </c>
      <c r="W6" s="242">
        <v>0.88900000000000001</v>
      </c>
      <c r="X6" s="223">
        <v>3</v>
      </c>
    </row>
    <row r="7" spans="1:24">
      <c r="A7" s="222">
        <v>5</v>
      </c>
      <c r="B7" s="202" t="s">
        <v>662</v>
      </c>
      <c r="C7" s="202" t="s">
        <v>663</v>
      </c>
      <c r="D7" s="202">
        <v>16</v>
      </c>
      <c r="E7" s="202">
        <v>61</v>
      </c>
      <c r="F7" s="202">
        <v>46</v>
      </c>
      <c r="G7" s="202">
        <v>16</v>
      </c>
      <c r="H7" s="202">
        <v>15</v>
      </c>
      <c r="I7" s="202">
        <v>1</v>
      </c>
      <c r="J7" s="202">
        <v>0</v>
      </c>
      <c r="K7" s="202">
        <v>0</v>
      </c>
      <c r="L7" s="202">
        <v>8</v>
      </c>
      <c r="M7" s="202">
        <v>15</v>
      </c>
      <c r="N7" s="202">
        <v>2</v>
      </c>
      <c r="O7" s="202">
        <v>11</v>
      </c>
      <c r="P7" s="202">
        <v>5</v>
      </c>
      <c r="Q7" s="237">
        <v>0.34799999999999998</v>
      </c>
      <c r="R7" s="237">
        <v>0.48299999999999998</v>
      </c>
      <c r="S7" s="237">
        <v>0.37</v>
      </c>
      <c r="T7" s="237">
        <v>0.85299999999999998</v>
      </c>
      <c r="U7" s="202">
        <v>2</v>
      </c>
      <c r="V7" s="202">
        <v>1</v>
      </c>
      <c r="W7" s="242">
        <v>0.66700000000000004</v>
      </c>
      <c r="X7" s="223">
        <v>1</v>
      </c>
    </row>
    <row r="8" spans="1:24">
      <c r="A8" s="222">
        <v>6</v>
      </c>
      <c r="B8" s="202" t="s">
        <v>737</v>
      </c>
      <c r="C8" s="202" t="s">
        <v>687</v>
      </c>
      <c r="D8" s="202">
        <v>27</v>
      </c>
      <c r="E8" s="202">
        <v>68</v>
      </c>
      <c r="F8" s="202">
        <v>60</v>
      </c>
      <c r="G8" s="202">
        <v>15</v>
      </c>
      <c r="H8" s="202">
        <v>13</v>
      </c>
      <c r="I8" s="202">
        <v>2</v>
      </c>
      <c r="J8" s="202">
        <v>0</v>
      </c>
      <c r="K8" s="202">
        <v>0</v>
      </c>
      <c r="L8" s="202">
        <v>6</v>
      </c>
      <c r="M8" s="202">
        <v>13</v>
      </c>
      <c r="N8" s="202">
        <v>1</v>
      </c>
      <c r="O8" s="202">
        <v>4</v>
      </c>
      <c r="P8" s="202">
        <v>13</v>
      </c>
      <c r="Q8" s="237">
        <v>0.25</v>
      </c>
      <c r="R8" s="237">
        <v>0.308</v>
      </c>
      <c r="S8" s="237">
        <v>0.28299999999999997</v>
      </c>
      <c r="T8" s="237">
        <v>0.59099999999999997</v>
      </c>
      <c r="U8" s="202">
        <v>8</v>
      </c>
      <c r="V8" s="202">
        <v>1</v>
      </c>
      <c r="W8" s="242">
        <v>0.88900000000000001</v>
      </c>
      <c r="X8" s="223">
        <v>3</v>
      </c>
    </row>
    <row r="9" spans="1:24">
      <c r="A9" s="222">
        <v>8</v>
      </c>
      <c r="B9" s="202" t="s">
        <v>668</v>
      </c>
      <c r="C9" s="202" t="s">
        <v>669</v>
      </c>
      <c r="D9" s="202">
        <v>13</v>
      </c>
      <c r="E9" s="202">
        <v>29</v>
      </c>
      <c r="F9" s="202">
        <v>20</v>
      </c>
      <c r="G9" s="202">
        <v>3</v>
      </c>
      <c r="H9" s="202">
        <v>3</v>
      </c>
      <c r="I9" s="202">
        <v>0</v>
      </c>
      <c r="J9" s="202">
        <v>0</v>
      </c>
      <c r="K9" s="202">
        <v>0</v>
      </c>
      <c r="L9" s="202">
        <v>3</v>
      </c>
      <c r="M9" s="202">
        <v>3</v>
      </c>
      <c r="N9" s="202">
        <v>0</v>
      </c>
      <c r="O9" s="202">
        <v>6</v>
      </c>
      <c r="P9" s="202">
        <v>8</v>
      </c>
      <c r="Q9" s="237">
        <f>G9/F9</f>
        <v>0.15</v>
      </c>
      <c r="R9" s="237">
        <f>(G9+O9+N9)/(F9+G9+O9+N9+X9)</f>
        <v>0.28125</v>
      </c>
      <c r="S9" s="237">
        <v>0.15</v>
      </c>
      <c r="T9" s="237">
        <v>0.46</v>
      </c>
      <c r="U9" s="202">
        <v>0</v>
      </c>
      <c r="V9" s="202">
        <v>0</v>
      </c>
      <c r="W9" s="242">
        <v>0</v>
      </c>
      <c r="X9" s="223">
        <v>3</v>
      </c>
    </row>
    <row r="10" spans="1:24">
      <c r="A10" s="222">
        <v>9</v>
      </c>
      <c r="B10" s="202" t="s">
        <v>670</v>
      </c>
      <c r="C10" s="202" t="s">
        <v>671</v>
      </c>
      <c r="D10" s="202">
        <v>22</v>
      </c>
      <c r="E10" s="202">
        <v>72</v>
      </c>
      <c r="F10" s="202">
        <v>59</v>
      </c>
      <c r="G10" s="202">
        <v>13</v>
      </c>
      <c r="H10" s="202">
        <v>11</v>
      </c>
      <c r="I10" s="202">
        <v>2</v>
      </c>
      <c r="J10" s="202">
        <v>0</v>
      </c>
      <c r="K10" s="202">
        <v>0</v>
      </c>
      <c r="L10" s="202">
        <v>14</v>
      </c>
      <c r="M10" s="202">
        <v>6</v>
      </c>
      <c r="N10" s="202">
        <v>1</v>
      </c>
      <c r="O10" s="202">
        <v>10</v>
      </c>
      <c r="P10" s="202">
        <v>12</v>
      </c>
      <c r="Q10" s="237">
        <v>0.22</v>
      </c>
      <c r="R10" s="237">
        <v>0.33300000000000002</v>
      </c>
      <c r="S10" s="237">
        <v>0.254</v>
      </c>
      <c r="T10" s="237">
        <v>0.58799999999999997</v>
      </c>
      <c r="U10" s="202">
        <v>1</v>
      </c>
      <c r="V10" s="202">
        <v>0</v>
      </c>
      <c r="W10" s="242">
        <v>1</v>
      </c>
      <c r="X10" s="223">
        <v>0</v>
      </c>
    </row>
    <row r="11" spans="1:24">
      <c r="A11" s="222">
        <v>10</v>
      </c>
      <c r="B11" s="202" t="s">
        <v>672</v>
      </c>
      <c r="C11" s="202" t="s">
        <v>673</v>
      </c>
      <c r="D11" s="202">
        <v>7</v>
      </c>
      <c r="E11" s="202">
        <v>19</v>
      </c>
      <c r="F11" s="202">
        <v>15</v>
      </c>
      <c r="G11" s="202">
        <v>1</v>
      </c>
      <c r="H11" s="202">
        <v>1</v>
      </c>
      <c r="I11" s="202">
        <v>0</v>
      </c>
      <c r="J11" s="202">
        <v>0</v>
      </c>
      <c r="K11" s="202">
        <v>0</v>
      </c>
      <c r="L11" s="202">
        <v>2</v>
      </c>
      <c r="M11" s="202">
        <v>3</v>
      </c>
      <c r="N11" s="202">
        <v>0</v>
      </c>
      <c r="O11" s="202">
        <v>3</v>
      </c>
      <c r="P11" s="202">
        <v>3</v>
      </c>
      <c r="Q11" s="237">
        <v>6.7000000000000004E-2</v>
      </c>
      <c r="R11" s="237">
        <v>0.21099999999999999</v>
      </c>
      <c r="S11" s="237">
        <v>6.7000000000000004E-2</v>
      </c>
      <c r="T11" s="237">
        <v>0.27700000000000002</v>
      </c>
      <c r="U11" s="202">
        <v>3</v>
      </c>
      <c r="V11" s="202">
        <v>1</v>
      </c>
      <c r="W11" s="242">
        <v>0.75</v>
      </c>
      <c r="X11" s="223">
        <v>0</v>
      </c>
    </row>
    <row r="12" spans="1:24">
      <c r="A12" s="222">
        <v>12</v>
      </c>
      <c r="B12" s="202" t="s">
        <v>715</v>
      </c>
      <c r="C12" s="202" t="s">
        <v>716</v>
      </c>
      <c r="D12" s="202">
        <v>17</v>
      </c>
      <c r="E12" s="202">
        <v>42</v>
      </c>
      <c r="F12" s="202">
        <v>34</v>
      </c>
      <c r="G12" s="202">
        <v>8</v>
      </c>
      <c r="H12" s="202">
        <v>7</v>
      </c>
      <c r="I12" s="202">
        <v>1</v>
      </c>
      <c r="J12" s="202">
        <v>0</v>
      </c>
      <c r="K12" s="202">
        <v>0</v>
      </c>
      <c r="L12" s="202">
        <v>2</v>
      </c>
      <c r="M12" s="202">
        <v>4</v>
      </c>
      <c r="N12" s="202">
        <v>2</v>
      </c>
      <c r="O12" s="202">
        <v>4</v>
      </c>
      <c r="P12" s="202">
        <v>13</v>
      </c>
      <c r="Q12" s="237">
        <v>0.23499999999999999</v>
      </c>
      <c r="R12" s="237">
        <v>0.35</v>
      </c>
      <c r="S12" s="237">
        <v>0.26500000000000001</v>
      </c>
      <c r="T12" s="237">
        <v>0.61499999999999999</v>
      </c>
      <c r="U12" s="202">
        <v>4</v>
      </c>
      <c r="V12" s="202">
        <v>1</v>
      </c>
      <c r="W12" s="242">
        <v>0.8</v>
      </c>
      <c r="X12" s="223">
        <v>2</v>
      </c>
    </row>
    <row r="13" spans="1:24">
      <c r="A13" s="222">
        <v>14</v>
      </c>
      <c r="B13" s="202" t="s">
        <v>676</v>
      </c>
      <c r="C13" s="202" t="s">
        <v>669</v>
      </c>
      <c r="D13" s="202">
        <v>6</v>
      </c>
      <c r="E13" s="202">
        <v>10</v>
      </c>
      <c r="F13" s="202">
        <v>9</v>
      </c>
      <c r="G13" s="202">
        <v>3</v>
      </c>
      <c r="H13" s="202">
        <v>2</v>
      </c>
      <c r="I13" s="202">
        <v>1</v>
      </c>
      <c r="J13" s="202">
        <v>0</v>
      </c>
      <c r="K13" s="202">
        <v>0</v>
      </c>
      <c r="L13" s="202">
        <v>3</v>
      </c>
      <c r="M13" s="202">
        <v>1</v>
      </c>
      <c r="N13" s="202">
        <v>0</v>
      </c>
      <c r="O13" s="202">
        <v>1</v>
      </c>
      <c r="P13" s="202">
        <v>4</v>
      </c>
      <c r="Q13" s="237">
        <v>0.33300000000000002</v>
      </c>
      <c r="R13" s="237">
        <v>0.4</v>
      </c>
      <c r="S13" s="237">
        <v>0.44400000000000001</v>
      </c>
      <c r="T13" s="237">
        <v>0.84399999999999997</v>
      </c>
      <c r="U13" s="202">
        <v>0</v>
      </c>
      <c r="V13" s="202">
        <v>0</v>
      </c>
      <c r="W13" s="242">
        <v>0</v>
      </c>
      <c r="X13" s="223">
        <v>0</v>
      </c>
    </row>
    <row r="14" spans="1:24">
      <c r="A14" s="222">
        <v>15</v>
      </c>
      <c r="B14" s="202" t="s">
        <v>738</v>
      </c>
      <c r="C14" s="202" t="s">
        <v>739</v>
      </c>
      <c r="D14" s="202">
        <v>32</v>
      </c>
      <c r="E14" s="202">
        <v>105</v>
      </c>
      <c r="F14" s="202">
        <v>87</v>
      </c>
      <c r="G14" s="202">
        <v>20</v>
      </c>
      <c r="H14" s="202">
        <v>16</v>
      </c>
      <c r="I14" s="202">
        <v>4</v>
      </c>
      <c r="J14" s="202">
        <v>0</v>
      </c>
      <c r="K14" s="202">
        <v>0</v>
      </c>
      <c r="L14" s="202">
        <v>9</v>
      </c>
      <c r="M14" s="202">
        <v>16</v>
      </c>
      <c r="N14" s="202">
        <v>2</v>
      </c>
      <c r="O14" s="202">
        <v>14</v>
      </c>
      <c r="P14" s="202">
        <v>12</v>
      </c>
      <c r="Q14" s="237">
        <v>0.23</v>
      </c>
      <c r="R14" s="237">
        <v>0.34300000000000003</v>
      </c>
      <c r="S14" s="237">
        <v>0.27600000000000002</v>
      </c>
      <c r="T14" s="237">
        <v>0.61899999999999999</v>
      </c>
      <c r="U14" s="202">
        <v>7</v>
      </c>
      <c r="V14" s="202">
        <v>2</v>
      </c>
      <c r="W14" s="242">
        <v>0.77800000000000002</v>
      </c>
      <c r="X14" s="223">
        <v>0</v>
      </c>
    </row>
    <row r="15" spans="1:24">
      <c r="A15" s="222">
        <v>17</v>
      </c>
      <c r="B15" s="202" t="s">
        <v>681</v>
      </c>
      <c r="C15" s="202" t="s">
        <v>682</v>
      </c>
      <c r="D15" s="202">
        <v>2</v>
      </c>
      <c r="E15" s="202">
        <v>1</v>
      </c>
      <c r="F15" s="202">
        <v>1</v>
      </c>
      <c r="G15" s="202">
        <v>0</v>
      </c>
      <c r="H15" s="202">
        <v>0</v>
      </c>
      <c r="I15" s="202">
        <v>0</v>
      </c>
      <c r="J15" s="202">
        <v>0</v>
      </c>
      <c r="K15" s="202">
        <v>0</v>
      </c>
      <c r="L15" s="202">
        <v>0</v>
      </c>
      <c r="M15" s="202">
        <v>0</v>
      </c>
      <c r="N15" s="202">
        <v>0</v>
      </c>
      <c r="O15" s="202">
        <v>0</v>
      </c>
      <c r="P15" s="202">
        <v>0</v>
      </c>
      <c r="Q15" s="237">
        <v>0</v>
      </c>
      <c r="R15" s="237">
        <v>0</v>
      </c>
      <c r="S15" s="237">
        <v>0</v>
      </c>
      <c r="T15" s="237">
        <v>0</v>
      </c>
      <c r="U15" s="202">
        <v>0</v>
      </c>
      <c r="V15" s="202">
        <v>0</v>
      </c>
      <c r="W15" s="242">
        <v>0</v>
      </c>
      <c r="X15" s="223">
        <v>0</v>
      </c>
    </row>
    <row r="16" spans="1:24">
      <c r="A16" s="222">
        <v>18</v>
      </c>
      <c r="B16" s="202" t="s">
        <v>740</v>
      </c>
      <c r="C16" s="202" t="s">
        <v>685</v>
      </c>
      <c r="D16" s="202">
        <v>26</v>
      </c>
      <c r="E16" s="202">
        <v>70</v>
      </c>
      <c r="F16" s="202">
        <v>63</v>
      </c>
      <c r="G16" s="202">
        <v>21</v>
      </c>
      <c r="H16" s="202">
        <v>18</v>
      </c>
      <c r="I16" s="202">
        <v>2</v>
      </c>
      <c r="J16" s="202">
        <v>0</v>
      </c>
      <c r="K16" s="202">
        <v>1</v>
      </c>
      <c r="L16" s="202">
        <v>14</v>
      </c>
      <c r="M16" s="202">
        <v>9</v>
      </c>
      <c r="N16" s="202">
        <v>0</v>
      </c>
      <c r="O16" s="202">
        <v>7</v>
      </c>
      <c r="P16" s="202">
        <v>10</v>
      </c>
      <c r="Q16" s="237">
        <v>0.33300000000000002</v>
      </c>
      <c r="R16" s="237">
        <v>0.4</v>
      </c>
      <c r="S16" s="237">
        <v>0.41299999999999998</v>
      </c>
      <c r="T16" s="237">
        <v>0.81299999999999994</v>
      </c>
      <c r="U16" s="202">
        <v>3</v>
      </c>
      <c r="V16" s="202">
        <v>0</v>
      </c>
      <c r="W16" s="242">
        <v>1</v>
      </c>
      <c r="X16" s="223">
        <v>0</v>
      </c>
    </row>
    <row r="17" spans="1:24">
      <c r="A17" s="222">
        <v>20</v>
      </c>
      <c r="B17" s="202" t="s">
        <v>741</v>
      </c>
      <c r="C17" s="202" t="s">
        <v>742</v>
      </c>
      <c r="D17" s="202">
        <v>28</v>
      </c>
      <c r="E17" s="202">
        <v>96</v>
      </c>
      <c r="F17" s="202">
        <v>86</v>
      </c>
      <c r="G17" s="202">
        <v>28</v>
      </c>
      <c r="H17" s="202">
        <v>25</v>
      </c>
      <c r="I17" s="202">
        <v>2</v>
      </c>
      <c r="J17" s="202">
        <v>1</v>
      </c>
      <c r="K17" s="202">
        <v>0</v>
      </c>
      <c r="L17" s="202">
        <v>20</v>
      </c>
      <c r="M17" s="202">
        <v>12</v>
      </c>
      <c r="N17" s="202">
        <v>3</v>
      </c>
      <c r="O17" s="202">
        <v>7</v>
      </c>
      <c r="P17" s="202">
        <v>13</v>
      </c>
      <c r="Q17" s="237">
        <v>0.32600000000000001</v>
      </c>
      <c r="R17" s="237">
        <v>0.39600000000000002</v>
      </c>
      <c r="S17" s="237">
        <v>0.372</v>
      </c>
      <c r="T17" s="237">
        <v>0.76800000000000002</v>
      </c>
      <c r="U17" s="202">
        <v>1</v>
      </c>
      <c r="V17" s="202">
        <v>0</v>
      </c>
      <c r="W17" s="242">
        <v>1</v>
      </c>
      <c r="X17" s="223">
        <v>0</v>
      </c>
    </row>
    <row r="18" spans="1:24">
      <c r="A18" s="222">
        <v>21</v>
      </c>
      <c r="B18" s="202" t="s">
        <v>684</v>
      </c>
      <c r="C18" s="202" t="s">
        <v>685</v>
      </c>
      <c r="D18" s="202">
        <v>15</v>
      </c>
      <c r="E18" s="202">
        <v>57</v>
      </c>
      <c r="F18" s="202">
        <v>47</v>
      </c>
      <c r="G18" s="202">
        <v>19</v>
      </c>
      <c r="H18" s="202">
        <v>13</v>
      </c>
      <c r="I18" s="202">
        <v>4</v>
      </c>
      <c r="J18" s="202">
        <v>1</v>
      </c>
      <c r="K18" s="202">
        <v>1</v>
      </c>
      <c r="L18" s="202">
        <v>11</v>
      </c>
      <c r="M18" s="202">
        <v>15</v>
      </c>
      <c r="N18" s="202">
        <v>0</v>
      </c>
      <c r="O18" s="202">
        <v>10</v>
      </c>
      <c r="P18" s="202">
        <v>8</v>
      </c>
      <c r="Q18" s="237">
        <v>0.40400000000000003</v>
      </c>
      <c r="R18" s="237">
        <v>0.50900000000000001</v>
      </c>
      <c r="S18" s="237">
        <v>0.59599999999999997</v>
      </c>
      <c r="T18" s="237">
        <v>1.105</v>
      </c>
      <c r="U18" s="202">
        <v>8</v>
      </c>
      <c r="V18" s="202">
        <v>0</v>
      </c>
      <c r="W18" s="242">
        <v>1</v>
      </c>
      <c r="X18" s="223">
        <v>0</v>
      </c>
    </row>
    <row r="19" spans="1:24">
      <c r="A19" s="222">
        <v>23</v>
      </c>
      <c r="B19" s="202" t="s">
        <v>688</v>
      </c>
      <c r="C19" s="202" t="s">
        <v>689</v>
      </c>
      <c r="D19" s="202">
        <v>12</v>
      </c>
      <c r="E19" s="202">
        <v>26</v>
      </c>
      <c r="F19" s="202">
        <v>25</v>
      </c>
      <c r="G19" s="202">
        <v>7</v>
      </c>
      <c r="H19" s="202">
        <v>6</v>
      </c>
      <c r="I19" s="202">
        <v>1</v>
      </c>
      <c r="J19" s="202">
        <v>0</v>
      </c>
      <c r="K19" s="202">
        <v>0</v>
      </c>
      <c r="L19" s="202">
        <v>4</v>
      </c>
      <c r="M19" s="202">
        <v>1</v>
      </c>
      <c r="N19" s="202">
        <v>0</v>
      </c>
      <c r="O19" s="202">
        <v>1</v>
      </c>
      <c r="P19" s="202">
        <v>4</v>
      </c>
      <c r="Q19" s="237">
        <v>0.28000000000000003</v>
      </c>
      <c r="R19" s="237">
        <v>0.308</v>
      </c>
      <c r="S19" s="237">
        <v>0.32</v>
      </c>
      <c r="T19" s="237">
        <v>0.628</v>
      </c>
      <c r="U19" s="202">
        <v>0</v>
      </c>
      <c r="V19" s="202">
        <v>0</v>
      </c>
      <c r="W19" s="242">
        <v>0</v>
      </c>
      <c r="X19" s="223">
        <v>0</v>
      </c>
    </row>
    <row r="20" spans="1:24">
      <c r="A20" s="222">
        <v>24</v>
      </c>
      <c r="B20" s="202" t="s">
        <v>690</v>
      </c>
      <c r="C20" s="202" t="s">
        <v>691</v>
      </c>
      <c r="D20" s="202">
        <v>2</v>
      </c>
      <c r="E20" s="202">
        <v>4</v>
      </c>
      <c r="F20" s="202">
        <v>2</v>
      </c>
      <c r="G20" s="202">
        <v>1</v>
      </c>
      <c r="H20" s="202">
        <v>1</v>
      </c>
      <c r="I20" s="202">
        <v>0</v>
      </c>
      <c r="J20" s="202">
        <v>0</v>
      </c>
      <c r="K20" s="202">
        <v>0</v>
      </c>
      <c r="L20" s="202">
        <v>0</v>
      </c>
      <c r="M20" s="202">
        <v>1</v>
      </c>
      <c r="N20" s="202">
        <v>0</v>
      </c>
      <c r="O20" s="202">
        <v>2</v>
      </c>
      <c r="P20" s="202">
        <v>1</v>
      </c>
      <c r="Q20" s="237">
        <v>0.5</v>
      </c>
      <c r="R20" s="237">
        <v>0.75</v>
      </c>
      <c r="S20" s="237">
        <v>0.5</v>
      </c>
      <c r="T20" s="237">
        <v>1.25</v>
      </c>
      <c r="U20" s="202">
        <v>0</v>
      </c>
      <c r="V20" s="202">
        <v>0</v>
      </c>
      <c r="W20" s="242">
        <v>0</v>
      </c>
      <c r="X20" s="223">
        <v>0</v>
      </c>
    </row>
    <row r="21" spans="1:24">
      <c r="A21" s="222">
        <v>37</v>
      </c>
      <c r="B21" s="202" t="s">
        <v>704</v>
      </c>
      <c r="C21" s="202" t="s">
        <v>705</v>
      </c>
      <c r="D21" s="202">
        <v>1</v>
      </c>
      <c r="E21" s="202">
        <v>3</v>
      </c>
      <c r="F21" s="202">
        <v>3</v>
      </c>
      <c r="G21" s="202">
        <v>0</v>
      </c>
      <c r="H21" s="202">
        <v>0</v>
      </c>
      <c r="I21" s="202">
        <v>0</v>
      </c>
      <c r="J21" s="202">
        <v>0</v>
      </c>
      <c r="K21" s="202">
        <v>0</v>
      </c>
      <c r="L21" s="202">
        <v>0</v>
      </c>
      <c r="M21" s="202">
        <v>0</v>
      </c>
      <c r="N21" s="202">
        <v>0</v>
      </c>
      <c r="O21" s="202">
        <v>0</v>
      </c>
      <c r="P21" s="202">
        <v>2</v>
      </c>
      <c r="Q21" s="237">
        <v>0</v>
      </c>
      <c r="R21" s="237">
        <v>0</v>
      </c>
      <c r="S21" s="237">
        <v>0</v>
      </c>
      <c r="T21" s="237">
        <v>0</v>
      </c>
      <c r="U21" s="202">
        <v>0</v>
      </c>
      <c r="V21" s="202">
        <v>0</v>
      </c>
      <c r="W21" s="242">
        <v>0</v>
      </c>
      <c r="X21" s="223">
        <v>0</v>
      </c>
    </row>
    <row r="22" spans="1:24">
      <c r="A22" s="222">
        <v>38</v>
      </c>
      <c r="B22" s="202" t="s">
        <v>706</v>
      </c>
      <c r="C22" s="202" t="s">
        <v>707</v>
      </c>
      <c r="D22" s="202">
        <v>21</v>
      </c>
      <c r="E22" s="202">
        <v>62</v>
      </c>
      <c r="F22" s="202">
        <v>49</v>
      </c>
      <c r="G22" s="202">
        <v>11</v>
      </c>
      <c r="H22" s="202">
        <v>9</v>
      </c>
      <c r="I22" s="202">
        <v>2</v>
      </c>
      <c r="J22" s="202">
        <v>0</v>
      </c>
      <c r="K22" s="202">
        <v>0</v>
      </c>
      <c r="L22" s="202">
        <v>4</v>
      </c>
      <c r="M22" s="202">
        <v>10</v>
      </c>
      <c r="N22" s="202">
        <v>0</v>
      </c>
      <c r="O22" s="202">
        <v>12</v>
      </c>
      <c r="P22" s="202">
        <v>19</v>
      </c>
      <c r="Q22" s="237">
        <v>0.224</v>
      </c>
      <c r="R22" s="237">
        <v>0.377</v>
      </c>
      <c r="S22" s="237">
        <v>0.26500000000000001</v>
      </c>
      <c r="T22" s="237">
        <v>0.64200000000000002</v>
      </c>
      <c r="U22" s="202">
        <v>1</v>
      </c>
      <c r="V22" s="202">
        <v>0</v>
      </c>
      <c r="W22" s="242">
        <v>1</v>
      </c>
      <c r="X22" s="223">
        <v>1</v>
      </c>
    </row>
    <row r="23" spans="1:24">
      <c r="A23" s="222">
        <v>41</v>
      </c>
      <c r="B23" s="202" t="s">
        <v>708</v>
      </c>
      <c r="C23" s="202" t="s">
        <v>709</v>
      </c>
      <c r="D23" s="202">
        <v>41</v>
      </c>
      <c r="E23" s="202">
        <v>161</v>
      </c>
      <c r="F23" s="202">
        <v>141</v>
      </c>
      <c r="G23" s="202">
        <v>58</v>
      </c>
      <c r="H23" s="202">
        <v>44</v>
      </c>
      <c r="I23" s="202">
        <v>13</v>
      </c>
      <c r="J23" s="202">
        <v>0</v>
      </c>
      <c r="K23" s="202">
        <v>1</v>
      </c>
      <c r="L23" s="202">
        <v>36</v>
      </c>
      <c r="M23" s="202">
        <v>35</v>
      </c>
      <c r="N23" s="202">
        <v>1</v>
      </c>
      <c r="O23" s="202">
        <v>15</v>
      </c>
      <c r="P23" s="202">
        <v>13</v>
      </c>
      <c r="Q23" s="237">
        <v>0.41099999999999998</v>
      </c>
      <c r="R23" s="237">
        <v>0.46500000000000002</v>
      </c>
      <c r="S23" s="237">
        <v>0.52500000000000002</v>
      </c>
      <c r="T23" s="237">
        <v>0.99</v>
      </c>
      <c r="U23" s="202">
        <v>6</v>
      </c>
      <c r="V23" s="202">
        <v>1</v>
      </c>
      <c r="W23" s="242">
        <v>0.85699999999999998</v>
      </c>
      <c r="X23" s="223">
        <v>2</v>
      </c>
    </row>
    <row r="24" spans="1:24">
      <c r="A24" s="222">
        <v>45</v>
      </c>
      <c r="B24" s="202" t="s">
        <v>658</v>
      </c>
      <c r="C24" s="202" t="s">
        <v>712</v>
      </c>
      <c r="D24" s="202">
        <v>6</v>
      </c>
      <c r="E24" s="202">
        <v>11</v>
      </c>
      <c r="F24" s="202">
        <v>10</v>
      </c>
      <c r="G24" s="202">
        <v>3</v>
      </c>
      <c r="H24" s="202">
        <v>2</v>
      </c>
      <c r="I24" s="202">
        <v>1</v>
      </c>
      <c r="J24" s="202">
        <v>0</v>
      </c>
      <c r="K24" s="202">
        <v>0</v>
      </c>
      <c r="L24" s="202">
        <v>3</v>
      </c>
      <c r="M24" s="202">
        <v>2</v>
      </c>
      <c r="N24" s="202">
        <v>0</v>
      </c>
      <c r="O24" s="202">
        <v>1</v>
      </c>
      <c r="P24" s="202">
        <v>4</v>
      </c>
      <c r="Q24" s="237">
        <v>0.3</v>
      </c>
      <c r="R24" s="237">
        <v>0.36399999999999999</v>
      </c>
      <c r="S24" s="237">
        <v>0.4</v>
      </c>
      <c r="T24" s="237">
        <v>0.76400000000000001</v>
      </c>
      <c r="U24" s="202">
        <v>1</v>
      </c>
      <c r="V24" s="202">
        <v>0</v>
      </c>
      <c r="W24" s="242">
        <v>1</v>
      </c>
      <c r="X24" s="223">
        <v>0</v>
      </c>
    </row>
    <row r="25" spans="1:24">
      <c r="A25" s="222">
        <v>46</v>
      </c>
      <c r="B25" s="202" t="s">
        <v>717</v>
      </c>
      <c r="C25" s="202" t="s">
        <v>718</v>
      </c>
      <c r="D25" s="202">
        <v>42</v>
      </c>
      <c r="E25" s="202">
        <v>146</v>
      </c>
      <c r="F25" s="202">
        <v>119</v>
      </c>
      <c r="G25" s="202">
        <v>37</v>
      </c>
      <c r="H25" s="202">
        <v>27</v>
      </c>
      <c r="I25" s="202">
        <v>7</v>
      </c>
      <c r="J25" s="202">
        <v>1</v>
      </c>
      <c r="K25" s="202">
        <v>2</v>
      </c>
      <c r="L25" s="202">
        <v>16</v>
      </c>
      <c r="M25" s="202">
        <v>32</v>
      </c>
      <c r="N25" s="202">
        <v>2</v>
      </c>
      <c r="O25" s="202">
        <v>24</v>
      </c>
      <c r="P25" s="202">
        <v>26</v>
      </c>
      <c r="Q25" s="237">
        <v>0.311</v>
      </c>
      <c r="R25" s="237">
        <v>0.434</v>
      </c>
      <c r="S25" s="237">
        <v>0.437</v>
      </c>
      <c r="T25" s="237">
        <v>0.871</v>
      </c>
      <c r="U25" s="202">
        <v>11</v>
      </c>
      <c r="V25" s="202">
        <v>1</v>
      </c>
      <c r="W25" s="242">
        <v>0.91700000000000004</v>
      </c>
      <c r="X25" s="223">
        <v>1</v>
      </c>
    </row>
    <row r="26" spans="1:24">
      <c r="A26" s="222">
        <v>47</v>
      </c>
      <c r="B26" s="202" t="s">
        <v>743</v>
      </c>
      <c r="C26" s="202" t="s">
        <v>744</v>
      </c>
      <c r="D26" s="202">
        <v>24</v>
      </c>
      <c r="E26" s="202">
        <v>80</v>
      </c>
      <c r="F26" s="202">
        <v>68</v>
      </c>
      <c r="G26" s="202">
        <v>28</v>
      </c>
      <c r="H26" s="202">
        <v>20</v>
      </c>
      <c r="I26" s="202">
        <v>6</v>
      </c>
      <c r="J26" s="202">
        <v>1</v>
      </c>
      <c r="K26" s="202">
        <v>1</v>
      </c>
      <c r="L26" s="202">
        <v>17</v>
      </c>
      <c r="M26" s="202">
        <v>17</v>
      </c>
      <c r="N26" s="202">
        <v>4</v>
      </c>
      <c r="O26" s="202">
        <v>8</v>
      </c>
      <c r="P26" s="202">
        <v>9</v>
      </c>
      <c r="Q26" s="237">
        <f>G26/F26</f>
        <v>0.41176470588235292</v>
      </c>
      <c r="R26" s="237">
        <f>(G26+O26+N26)/(F26+G26+O26+N26+X26)</f>
        <v>0.37037037037037035</v>
      </c>
      <c r="S26" s="237">
        <f>(H26+(2*I26)+(3*J26)+(K74*K26))/F26</f>
        <v>0.51470588235294112</v>
      </c>
      <c r="T26" s="237">
        <v>0.92200000000000004</v>
      </c>
      <c r="U26" s="202">
        <v>11</v>
      </c>
      <c r="V26" s="202">
        <v>0</v>
      </c>
      <c r="W26" s="242">
        <v>1</v>
      </c>
      <c r="X26" s="223">
        <v>0</v>
      </c>
    </row>
    <row r="27" spans="1:24">
      <c r="A27" s="222">
        <v>49</v>
      </c>
      <c r="B27" s="202" t="s">
        <v>745</v>
      </c>
      <c r="C27" s="202" t="s">
        <v>716</v>
      </c>
      <c r="D27" s="202">
        <v>4</v>
      </c>
      <c r="E27" s="202">
        <v>8</v>
      </c>
      <c r="F27" s="202">
        <v>7</v>
      </c>
      <c r="G27" s="202">
        <v>0</v>
      </c>
      <c r="H27" s="202">
        <v>0</v>
      </c>
      <c r="I27" s="202">
        <v>0</v>
      </c>
      <c r="J27" s="202">
        <v>0</v>
      </c>
      <c r="K27" s="202">
        <v>0</v>
      </c>
      <c r="L27" s="202">
        <v>0</v>
      </c>
      <c r="M27" s="202">
        <v>1</v>
      </c>
      <c r="N27" s="202">
        <v>0</v>
      </c>
      <c r="O27" s="202">
        <v>1</v>
      </c>
      <c r="P27" s="202">
        <v>3</v>
      </c>
      <c r="Q27" s="237">
        <v>0</v>
      </c>
      <c r="R27" s="237">
        <v>0.125</v>
      </c>
      <c r="S27" s="237">
        <v>0</v>
      </c>
      <c r="T27" s="237">
        <v>0.125</v>
      </c>
      <c r="U27" s="202">
        <v>0</v>
      </c>
      <c r="V27" s="202">
        <v>0</v>
      </c>
      <c r="W27" s="242">
        <v>0</v>
      </c>
      <c r="X27" s="223">
        <v>0</v>
      </c>
    </row>
    <row r="28" spans="1:24" ht="13.8" thickBot="1">
      <c r="A28" s="232">
        <v>51</v>
      </c>
      <c r="B28" s="204" t="s">
        <v>746</v>
      </c>
      <c r="C28" s="204" t="s">
        <v>747</v>
      </c>
      <c r="D28" s="204">
        <v>27</v>
      </c>
      <c r="E28" s="204">
        <v>81</v>
      </c>
      <c r="F28" s="204">
        <v>61</v>
      </c>
      <c r="G28" s="204">
        <v>12</v>
      </c>
      <c r="H28" s="204">
        <v>5</v>
      </c>
      <c r="I28" s="204">
        <v>6</v>
      </c>
      <c r="J28" s="204">
        <v>0</v>
      </c>
      <c r="K28" s="204">
        <v>1</v>
      </c>
      <c r="L28" s="204">
        <v>12</v>
      </c>
      <c r="M28" s="204">
        <v>10</v>
      </c>
      <c r="N28" s="204">
        <v>3</v>
      </c>
      <c r="O28" s="204">
        <v>17</v>
      </c>
      <c r="P28" s="204">
        <v>21</v>
      </c>
      <c r="Q28" s="243">
        <v>0.19700000000000001</v>
      </c>
      <c r="R28" s="243">
        <v>0.39500000000000002</v>
      </c>
      <c r="S28" s="243">
        <v>0.34399999999999997</v>
      </c>
      <c r="T28" s="243">
        <v>0.73899999999999999</v>
      </c>
      <c r="U28" s="204">
        <v>1</v>
      </c>
      <c r="V28" s="204">
        <v>0</v>
      </c>
      <c r="W28" s="244">
        <v>1</v>
      </c>
      <c r="X28" s="234">
        <v>0</v>
      </c>
    </row>
    <row r="29" spans="1:24" ht="15" thickBot="1">
      <c r="A29" s="226" t="s">
        <v>748</v>
      </c>
      <c r="B29" s="226" t="s">
        <v>426</v>
      </c>
      <c r="C29" s="226"/>
      <c r="D29" s="226">
        <v>43</v>
      </c>
      <c r="E29" s="226">
        <v>1541</v>
      </c>
      <c r="F29" s="226">
        <v>1287</v>
      </c>
      <c r="G29" s="226">
        <v>382</v>
      </c>
      <c r="H29" s="226">
        <v>303</v>
      </c>
      <c r="I29" s="226">
        <v>66</v>
      </c>
      <c r="J29" s="226">
        <v>5</v>
      </c>
      <c r="K29" s="226">
        <v>8</v>
      </c>
      <c r="L29" s="226">
        <v>229</v>
      </c>
      <c r="M29" s="226">
        <v>273</v>
      </c>
      <c r="N29" s="226">
        <v>32</v>
      </c>
      <c r="O29" s="226">
        <v>193</v>
      </c>
      <c r="P29" s="246">
        <v>239</v>
      </c>
      <c r="Q29" s="247">
        <f>G29/F29</f>
        <v>0.29681429681429683</v>
      </c>
      <c r="R29" s="247">
        <f>(G29+O29+N29)/(F29+G29+O29+N29+X29)</f>
        <v>0.31746861924686193</v>
      </c>
      <c r="S29" s="248">
        <v>0.374</v>
      </c>
      <c r="T29" s="247">
        <v>0.77100000000000002</v>
      </c>
      <c r="U29" s="226">
        <v>92</v>
      </c>
      <c r="V29" s="226">
        <v>12</v>
      </c>
      <c r="W29" s="249">
        <v>0.88500000000000001</v>
      </c>
      <c r="X29" s="226">
        <v>18</v>
      </c>
    </row>
    <row r="32" spans="1:24">
      <c r="C32" s="293" t="s">
        <v>749</v>
      </c>
      <c r="D32" s="295"/>
      <c r="E32" s="295"/>
      <c r="F32" s="295"/>
      <c r="G32" s="295"/>
      <c r="H32" s="295"/>
      <c r="I32" s="295"/>
      <c r="J32" s="295"/>
      <c r="K32" s="295"/>
      <c r="L32" s="295"/>
    </row>
    <row r="33" spans="1:21">
      <c r="C33" s="295"/>
      <c r="D33" s="295"/>
      <c r="E33" s="295"/>
      <c r="F33" s="295"/>
      <c r="G33" s="295"/>
      <c r="H33" s="295"/>
      <c r="I33" s="295"/>
      <c r="J33" s="295"/>
      <c r="K33" s="295"/>
      <c r="L33" s="295"/>
    </row>
    <row r="34" spans="1:21" ht="13.8" thickBot="1">
      <c r="C34" s="296"/>
      <c r="D34" s="296"/>
      <c r="E34" s="296"/>
      <c r="F34" s="296"/>
      <c r="G34" s="296"/>
      <c r="H34" s="296"/>
      <c r="I34" s="296"/>
      <c r="J34" s="296"/>
      <c r="K34" s="296"/>
      <c r="L34" s="296"/>
    </row>
    <row r="35" spans="1:21" ht="13.8" thickBot="1">
      <c r="A35" s="174" t="s">
        <v>736</v>
      </c>
      <c r="B35" s="174" t="s">
        <v>646</v>
      </c>
      <c r="C35" s="174" t="s">
        <v>647</v>
      </c>
      <c r="D35" s="174" t="s">
        <v>2</v>
      </c>
      <c r="E35" s="174" t="s">
        <v>1</v>
      </c>
      <c r="F35" s="174" t="s">
        <v>720</v>
      </c>
      <c r="G35" s="174" t="s">
        <v>100</v>
      </c>
      <c r="H35" s="174" t="s">
        <v>101</v>
      </c>
      <c r="I35" s="174" t="s">
        <v>378</v>
      </c>
      <c r="J35" s="174" t="s">
        <v>750</v>
      </c>
      <c r="K35" s="174" t="s">
        <v>751</v>
      </c>
      <c r="L35" s="174" t="s">
        <v>752</v>
      </c>
      <c r="M35" s="174" t="s">
        <v>47</v>
      </c>
      <c r="N35" s="174" t="s">
        <v>17</v>
      </c>
      <c r="O35" s="174" t="s">
        <v>102</v>
      </c>
      <c r="P35" s="174" t="s">
        <v>10</v>
      </c>
      <c r="Q35" s="174" t="s">
        <v>16</v>
      </c>
      <c r="R35" s="174" t="s">
        <v>11</v>
      </c>
      <c r="S35" s="174" t="s">
        <v>106</v>
      </c>
      <c r="T35" s="174" t="s">
        <v>721</v>
      </c>
      <c r="U35" s="174" t="s">
        <v>105</v>
      </c>
    </row>
    <row r="36" spans="1:21">
      <c r="A36" s="227">
        <v>3</v>
      </c>
      <c r="B36" s="228" t="s">
        <v>658</v>
      </c>
      <c r="C36" s="228" t="s">
        <v>659</v>
      </c>
      <c r="D36" s="228">
        <v>1</v>
      </c>
      <c r="E36" s="228">
        <v>1</v>
      </c>
      <c r="F36" s="228">
        <v>0</v>
      </c>
      <c r="G36" s="228">
        <v>0</v>
      </c>
      <c r="H36" s="228">
        <v>0</v>
      </c>
      <c r="I36" s="228">
        <v>0</v>
      </c>
      <c r="J36" s="228">
        <v>0</v>
      </c>
      <c r="K36" s="228">
        <v>0</v>
      </c>
      <c r="L36" s="250">
        <v>0</v>
      </c>
      <c r="M36" s="228">
        <v>1</v>
      </c>
      <c r="N36" s="228">
        <v>0</v>
      </c>
      <c r="O36" s="228">
        <v>0</v>
      </c>
      <c r="P36" s="228">
        <v>0</v>
      </c>
      <c r="Q36" s="228">
        <v>0</v>
      </c>
      <c r="R36" s="228">
        <v>0</v>
      </c>
      <c r="S36" s="229">
        <v>0</v>
      </c>
      <c r="T36" s="229">
        <v>1</v>
      </c>
      <c r="U36" s="230">
        <v>0</v>
      </c>
    </row>
    <row r="37" spans="1:21">
      <c r="A37" s="222">
        <v>5</v>
      </c>
      <c r="B37" s="202" t="s">
        <v>662</v>
      </c>
      <c r="C37" s="202" t="s">
        <v>663</v>
      </c>
      <c r="D37" s="202">
        <v>3</v>
      </c>
      <c r="E37" s="202">
        <v>2</v>
      </c>
      <c r="F37" s="202">
        <v>0</v>
      </c>
      <c r="G37" s="202">
        <v>1</v>
      </c>
      <c r="H37" s="202">
        <v>0</v>
      </c>
      <c r="I37" s="202">
        <v>0</v>
      </c>
      <c r="J37" s="202">
        <v>0</v>
      </c>
      <c r="K37" s="202">
        <v>0</v>
      </c>
      <c r="L37" s="251">
        <v>0</v>
      </c>
      <c r="M37" s="202">
        <v>2</v>
      </c>
      <c r="N37" s="202">
        <v>0</v>
      </c>
      <c r="O37" s="202">
        <v>0</v>
      </c>
      <c r="P37" s="202">
        <v>4</v>
      </c>
      <c r="Q37" s="202">
        <v>4</v>
      </c>
      <c r="R37" s="202">
        <v>0</v>
      </c>
      <c r="S37" s="231">
        <v>0</v>
      </c>
      <c r="T37" s="231">
        <v>2</v>
      </c>
      <c r="U37" s="223">
        <v>1</v>
      </c>
    </row>
    <row r="38" spans="1:21">
      <c r="A38" s="222">
        <v>6</v>
      </c>
      <c r="B38" s="202" t="s">
        <v>737</v>
      </c>
      <c r="C38" s="202" t="s">
        <v>687</v>
      </c>
      <c r="D38" s="202">
        <v>1.2</v>
      </c>
      <c r="E38" s="202">
        <v>1</v>
      </c>
      <c r="F38" s="202">
        <v>0</v>
      </c>
      <c r="G38" s="202">
        <v>1</v>
      </c>
      <c r="H38" s="202">
        <v>0</v>
      </c>
      <c r="I38" s="202">
        <v>0</v>
      </c>
      <c r="J38" s="202">
        <v>0</v>
      </c>
      <c r="K38" s="202">
        <v>0</v>
      </c>
      <c r="L38" s="251">
        <v>0</v>
      </c>
      <c r="M38" s="202">
        <v>2</v>
      </c>
      <c r="N38" s="202">
        <v>0</v>
      </c>
      <c r="O38" s="202">
        <v>0</v>
      </c>
      <c r="P38" s="202">
        <v>1</v>
      </c>
      <c r="Q38" s="202">
        <v>1</v>
      </c>
      <c r="R38" s="202">
        <v>0</v>
      </c>
      <c r="S38" s="231">
        <v>0</v>
      </c>
      <c r="T38" s="231">
        <v>1.8</v>
      </c>
      <c r="U38" s="223">
        <v>0</v>
      </c>
    </row>
    <row r="39" spans="1:21">
      <c r="A39" s="222">
        <v>7</v>
      </c>
      <c r="B39" s="202" t="s">
        <v>753</v>
      </c>
      <c r="C39" s="202" t="s">
        <v>671</v>
      </c>
      <c r="D39" s="202">
        <v>27.1</v>
      </c>
      <c r="E39" s="202">
        <v>7</v>
      </c>
      <c r="F39" s="202">
        <v>4</v>
      </c>
      <c r="G39" s="202">
        <v>1</v>
      </c>
      <c r="H39" s="202">
        <v>0</v>
      </c>
      <c r="I39" s="202">
        <v>0</v>
      </c>
      <c r="J39" s="202">
        <v>1</v>
      </c>
      <c r="K39" s="202">
        <v>1</v>
      </c>
      <c r="L39" s="251">
        <v>0</v>
      </c>
      <c r="M39" s="202">
        <v>34</v>
      </c>
      <c r="N39" s="202">
        <v>18</v>
      </c>
      <c r="O39" s="202">
        <v>9</v>
      </c>
      <c r="P39" s="202">
        <v>10</v>
      </c>
      <c r="Q39" s="202">
        <v>30</v>
      </c>
      <c r="R39" s="202">
        <v>0</v>
      </c>
      <c r="S39" s="231">
        <v>2.9630000000000001</v>
      </c>
      <c r="T39" s="231">
        <v>1.61</v>
      </c>
      <c r="U39" s="223">
        <v>1</v>
      </c>
    </row>
    <row r="40" spans="1:21">
      <c r="A40" s="222">
        <v>14</v>
      </c>
      <c r="B40" s="202" t="s">
        <v>676</v>
      </c>
      <c r="C40" s="202" t="s">
        <v>669</v>
      </c>
      <c r="D40" s="202">
        <v>51.1</v>
      </c>
      <c r="E40" s="202">
        <v>14</v>
      </c>
      <c r="F40" s="202">
        <v>7</v>
      </c>
      <c r="G40" s="202">
        <v>6</v>
      </c>
      <c r="H40" s="202">
        <v>1</v>
      </c>
      <c r="I40" s="202">
        <v>1</v>
      </c>
      <c r="J40" s="202">
        <v>1</v>
      </c>
      <c r="K40" s="202">
        <v>0</v>
      </c>
      <c r="L40" s="251">
        <v>1</v>
      </c>
      <c r="M40" s="202">
        <v>52</v>
      </c>
      <c r="N40" s="202">
        <v>22</v>
      </c>
      <c r="O40" s="202">
        <v>19</v>
      </c>
      <c r="P40" s="202">
        <v>18</v>
      </c>
      <c r="Q40" s="202">
        <v>33</v>
      </c>
      <c r="R40" s="202">
        <v>1</v>
      </c>
      <c r="S40" s="231">
        <v>3.331</v>
      </c>
      <c r="T40" s="231">
        <v>1.3640000000000001</v>
      </c>
      <c r="U40" s="223">
        <v>0</v>
      </c>
    </row>
    <row r="41" spans="1:21">
      <c r="A41" s="222">
        <v>16</v>
      </c>
      <c r="B41" s="202" t="s">
        <v>679</v>
      </c>
      <c r="C41" s="202" t="s">
        <v>680</v>
      </c>
      <c r="D41" s="202">
        <v>38</v>
      </c>
      <c r="E41" s="202">
        <v>9</v>
      </c>
      <c r="F41" s="202">
        <v>7</v>
      </c>
      <c r="G41" s="202">
        <v>5</v>
      </c>
      <c r="H41" s="202">
        <v>2</v>
      </c>
      <c r="I41" s="202">
        <v>0</v>
      </c>
      <c r="J41" s="202">
        <v>0</v>
      </c>
      <c r="K41" s="202">
        <v>0</v>
      </c>
      <c r="L41" s="251">
        <v>0</v>
      </c>
      <c r="M41" s="202">
        <v>37</v>
      </c>
      <c r="N41" s="202">
        <v>22</v>
      </c>
      <c r="O41" s="202">
        <v>16</v>
      </c>
      <c r="P41" s="202">
        <v>15</v>
      </c>
      <c r="Q41" s="202">
        <v>44</v>
      </c>
      <c r="R41" s="202">
        <v>4</v>
      </c>
      <c r="S41" s="231">
        <v>3.7890000000000001</v>
      </c>
      <c r="T41" s="231">
        <v>1.3680000000000001</v>
      </c>
      <c r="U41" s="223">
        <v>10</v>
      </c>
    </row>
    <row r="42" spans="1:21">
      <c r="A42" s="222">
        <v>17</v>
      </c>
      <c r="B42" s="202" t="s">
        <v>681</v>
      </c>
      <c r="C42" s="202" t="s">
        <v>682</v>
      </c>
      <c r="D42" s="202">
        <v>30</v>
      </c>
      <c r="E42" s="202">
        <v>8</v>
      </c>
      <c r="F42" s="202">
        <v>5</v>
      </c>
      <c r="G42" s="202">
        <v>3</v>
      </c>
      <c r="H42" s="202">
        <v>1</v>
      </c>
      <c r="I42" s="202">
        <v>0</v>
      </c>
      <c r="J42" s="202">
        <v>0</v>
      </c>
      <c r="K42" s="202">
        <v>0</v>
      </c>
      <c r="L42" s="251">
        <v>0</v>
      </c>
      <c r="M42" s="202">
        <v>28</v>
      </c>
      <c r="N42" s="202">
        <v>13</v>
      </c>
      <c r="O42" s="202">
        <v>11</v>
      </c>
      <c r="P42" s="202">
        <v>9</v>
      </c>
      <c r="Q42" s="202">
        <v>31</v>
      </c>
      <c r="R42" s="202">
        <v>2</v>
      </c>
      <c r="S42" s="231">
        <v>3.3</v>
      </c>
      <c r="T42" s="231">
        <v>1.23</v>
      </c>
      <c r="U42" s="223">
        <v>4</v>
      </c>
    </row>
    <row r="43" spans="1:21">
      <c r="A43" s="222">
        <v>18</v>
      </c>
      <c r="B43" s="202" t="s">
        <v>740</v>
      </c>
      <c r="C43" s="202" t="s">
        <v>685</v>
      </c>
      <c r="D43" s="202">
        <v>21</v>
      </c>
      <c r="E43" s="202">
        <v>9</v>
      </c>
      <c r="F43" s="202">
        <v>1</v>
      </c>
      <c r="G43" s="202">
        <v>1</v>
      </c>
      <c r="H43" s="202">
        <v>3</v>
      </c>
      <c r="I43" s="202">
        <v>0</v>
      </c>
      <c r="J43" s="202">
        <v>0</v>
      </c>
      <c r="K43" s="202">
        <v>0</v>
      </c>
      <c r="L43" s="251">
        <v>0</v>
      </c>
      <c r="M43" s="202">
        <v>18</v>
      </c>
      <c r="N43" s="202">
        <v>13</v>
      </c>
      <c r="O43" s="202">
        <v>8</v>
      </c>
      <c r="P43" s="202">
        <v>15</v>
      </c>
      <c r="Q43" s="202">
        <v>19</v>
      </c>
      <c r="R43" s="202">
        <v>0</v>
      </c>
      <c r="S43" s="231">
        <v>3.4289999999999998</v>
      </c>
      <c r="T43" s="231">
        <v>1.571</v>
      </c>
      <c r="U43" s="223">
        <v>4</v>
      </c>
    </row>
    <row r="44" spans="1:21">
      <c r="A44" s="222">
        <v>22</v>
      </c>
      <c r="B44" s="202" t="s">
        <v>686</v>
      </c>
      <c r="C44" s="202" t="s">
        <v>687</v>
      </c>
      <c r="D44" s="202">
        <v>20</v>
      </c>
      <c r="E44" s="202">
        <v>8</v>
      </c>
      <c r="F44" s="202">
        <v>2</v>
      </c>
      <c r="G44" s="202">
        <v>4</v>
      </c>
      <c r="H44" s="202">
        <v>1</v>
      </c>
      <c r="I44" s="202">
        <v>1</v>
      </c>
      <c r="J44" s="202">
        <v>1</v>
      </c>
      <c r="K44" s="202">
        <v>0</v>
      </c>
      <c r="L44" s="251">
        <v>1</v>
      </c>
      <c r="M44" s="202">
        <v>18</v>
      </c>
      <c r="N44" s="202">
        <v>10</v>
      </c>
      <c r="O44" s="202">
        <v>9</v>
      </c>
      <c r="P44" s="202">
        <v>7</v>
      </c>
      <c r="Q44" s="202">
        <v>20</v>
      </c>
      <c r="R44" s="202">
        <v>2</v>
      </c>
      <c r="S44" s="231">
        <v>4.05</v>
      </c>
      <c r="T44" s="231">
        <v>1.25</v>
      </c>
      <c r="U44" s="223">
        <v>2</v>
      </c>
    </row>
    <row r="45" spans="1:21">
      <c r="A45" s="222">
        <v>23</v>
      </c>
      <c r="B45" s="202" t="s">
        <v>688</v>
      </c>
      <c r="C45" s="202" t="s">
        <v>689</v>
      </c>
      <c r="D45" s="202">
        <v>1.2</v>
      </c>
      <c r="E45" s="202">
        <v>3</v>
      </c>
      <c r="F45" s="202">
        <v>0</v>
      </c>
      <c r="G45" s="202">
        <v>0</v>
      </c>
      <c r="H45" s="202">
        <v>0</v>
      </c>
      <c r="I45" s="202">
        <v>0</v>
      </c>
      <c r="J45" s="202">
        <v>0</v>
      </c>
      <c r="K45" s="202">
        <v>0</v>
      </c>
      <c r="L45" s="251">
        <v>0</v>
      </c>
      <c r="M45" s="202">
        <v>4</v>
      </c>
      <c r="N45" s="202">
        <v>5</v>
      </c>
      <c r="O45" s="202">
        <v>5</v>
      </c>
      <c r="P45" s="202">
        <v>4</v>
      </c>
      <c r="Q45" s="202">
        <v>2</v>
      </c>
      <c r="R45" s="202">
        <v>1</v>
      </c>
      <c r="S45" s="231">
        <v>27</v>
      </c>
      <c r="T45" s="231">
        <v>4.8</v>
      </c>
      <c r="U45" s="223">
        <v>0</v>
      </c>
    </row>
    <row r="46" spans="1:21">
      <c r="A46" s="222">
        <v>24</v>
      </c>
      <c r="B46" s="202" t="s">
        <v>690</v>
      </c>
      <c r="C46" s="202" t="s">
        <v>691</v>
      </c>
      <c r="D46" s="202">
        <v>38</v>
      </c>
      <c r="E46" s="202">
        <v>11</v>
      </c>
      <c r="F46" s="202">
        <v>5</v>
      </c>
      <c r="G46" s="202">
        <v>3</v>
      </c>
      <c r="H46" s="202">
        <v>1</v>
      </c>
      <c r="I46" s="202">
        <v>3</v>
      </c>
      <c r="J46" s="202">
        <v>3</v>
      </c>
      <c r="K46" s="202">
        <v>0</v>
      </c>
      <c r="L46" s="251">
        <v>1</v>
      </c>
      <c r="M46" s="202">
        <v>40</v>
      </c>
      <c r="N46" s="202">
        <v>15</v>
      </c>
      <c r="O46" s="202">
        <v>15</v>
      </c>
      <c r="P46" s="202">
        <v>14</v>
      </c>
      <c r="Q46" s="202">
        <v>32</v>
      </c>
      <c r="R46" s="202">
        <v>5</v>
      </c>
      <c r="S46" s="231">
        <v>3.5529999999999999</v>
      </c>
      <c r="T46" s="231">
        <v>1.421</v>
      </c>
      <c r="U46" s="223">
        <v>2</v>
      </c>
    </row>
    <row r="47" spans="1:21">
      <c r="A47" s="222">
        <v>26</v>
      </c>
      <c r="B47" s="202" t="s">
        <v>694</v>
      </c>
      <c r="C47" s="202" t="s">
        <v>695</v>
      </c>
      <c r="D47" s="202">
        <v>2</v>
      </c>
      <c r="E47" s="202">
        <v>1</v>
      </c>
      <c r="F47" s="202">
        <v>1</v>
      </c>
      <c r="G47" s="202">
        <v>0</v>
      </c>
      <c r="H47" s="202">
        <v>0</v>
      </c>
      <c r="I47" s="202">
        <v>0</v>
      </c>
      <c r="J47" s="202">
        <v>0</v>
      </c>
      <c r="K47" s="202">
        <v>0</v>
      </c>
      <c r="L47" s="251">
        <v>0</v>
      </c>
      <c r="M47" s="202">
        <v>2</v>
      </c>
      <c r="N47" s="202">
        <v>1</v>
      </c>
      <c r="O47" s="202">
        <v>1</v>
      </c>
      <c r="P47" s="202">
        <v>1</v>
      </c>
      <c r="Q47" s="202">
        <v>1</v>
      </c>
      <c r="R47" s="202">
        <v>0</v>
      </c>
      <c r="S47" s="231">
        <v>4.5</v>
      </c>
      <c r="T47" s="231">
        <v>1.5</v>
      </c>
      <c r="U47" s="223">
        <v>0</v>
      </c>
    </row>
    <row r="48" spans="1:21">
      <c r="A48" s="222">
        <v>36</v>
      </c>
      <c r="B48" s="202" t="s">
        <v>702</v>
      </c>
      <c r="C48" s="202" t="s">
        <v>703</v>
      </c>
      <c r="D48" s="202">
        <v>3</v>
      </c>
      <c r="E48" s="202">
        <v>2</v>
      </c>
      <c r="F48" s="202">
        <v>0</v>
      </c>
      <c r="G48" s="202">
        <v>0</v>
      </c>
      <c r="H48" s="202">
        <v>0</v>
      </c>
      <c r="I48" s="202">
        <v>0</v>
      </c>
      <c r="J48" s="202">
        <v>0</v>
      </c>
      <c r="K48" s="202">
        <v>0</v>
      </c>
      <c r="L48" s="251">
        <v>0</v>
      </c>
      <c r="M48" s="202">
        <v>0</v>
      </c>
      <c r="N48" s="202">
        <v>0</v>
      </c>
      <c r="O48" s="202">
        <v>0</v>
      </c>
      <c r="P48" s="202">
        <v>0</v>
      </c>
      <c r="Q48" s="202">
        <v>6</v>
      </c>
      <c r="R48" s="202">
        <v>0</v>
      </c>
      <c r="S48" s="231">
        <v>0</v>
      </c>
      <c r="T48" s="231">
        <v>0</v>
      </c>
      <c r="U48" s="223">
        <v>0</v>
      </c>
    </row>
    <row r="49" spans="1:21">
      <c r="A49" s="222">
        <v>37</v>
      </c>
      <c r="B49" s="202" t="s">
        <v>704</v>
      </c>
      <c r="C49" s="202" t="s">
        <v>705</v>
      </c>
      <c r="D49" s="202">
        <v>5</v>
      </c>
      <c r="E49" s="202">
        <v>2</v>
      </c>
      <c r="F49" s="202">
        <v>2</v>
      </c>
      <c r="G49" s="202">
        <v>2</v>
      </c>
      <c r="H49" s="202">
        <v>0</v>
      </c>
      <c r="I49" s="202">
        <v>0</v>
      </c>
      <c r="J49" s="202">
        <v>0</v>
      </c>
      <c r="K49" s="202">
        <v>0</v>
      </c>
      <c r="L49" s="251">
        <v>0</v>
      </c>
      <c r="M49" s="202">
        <v>3</v>
      </c>
      <c r="N49" s="202">
        <v>1</v>
      </c>
      <c r="O49" s="202">
        <v>1</v>
      </c>
      <c r="P49" s="202">
        <v>4</v>
      </c>
      <c r="Q49" s="202">
        <v>7</v>
      </c>
      <c r="R49" s="202">
        <v>0</v>
      </c>
      <c r="S49" s="231">
        <v>1.8</v>
      </c>
      <c r="T49" s="231">
        <v>1.4</v>
      </c>
      <c r="U49" s="223">
        <v>1</v>
      </c>
    </row>
    <row r="50" spans="1:21">
      <c r="A50" s="222">
        <v>41</v>
      </c>
      <c r="B50" s="202" t="s">
        <v>708</v>
      </c>
      <c r="C50" s="202" t="s">
        <v>709</v>
      </c>
      <c r="D50" s="202">
        <v>14.1</v>
      </c>
      <c r="E50" s="202">
        <v>8</v>
      </c>
      <c r="F50" s="202">
        <v>0</v>
      </c>
      <c r="G50" s="202">
        <v>0</v>
      </c>
      <c r="H50" s="202">
        <v>2</v>
      </c>
      <c r="I50" s="202">
        <v>0</v>
      </c>
      <c r="J50" s="202">
        <v>0</v>
      </c>
      <c r="K50" s="202">
        <v>0</v>
      </c>
      <c r="L50" s="251">
        <v>0</v>
      </c>
      <c r="M50" s="202">
        <v>10</v>
      </c>
      <c r="N50" s="202">
        <v>9</v>
      </c>
      <c r="O50" s="202">
        <v>7</v>
      </c>
      <c r="P50" s="202">
        <v>15</v>
      </c>
      <c r="Q50" s="202">
        <v>23</v>
      </c>
      <c r="R50" s="202">
        <v>0</v>
      </c>
      <c r="S50" s="231">
        <v>4.3949999999999996</v>
      </c>
      <c r="T50" s="231">
        <v>1.744</v>
      </c>
      <c r="U50" s="223">
        <v>3</v>
      </c>
    </row>
    <row r="51" spans="1:21">
      <c r="A51" s="222">
        <v>45</v>
      </c>
      <c r="B51" s="202" t="s">
        <v>658</v>
      </c>
      <c r="C51" s="202" t="s">
        <v>712</v>
      </c>
      <c r="D51" s="202">
        <v>25.2</v>
      </c>
      <c r="E51" s="202">
        <v>10</v>
      </c>
      <c r="F51" s="202">
        <v>4</v>
      </c>
      <c r="G51" s="202">
        <v>1</v>
      </c>
      <c r="H51" s="202">
        <v>1</v>
      </c>
      <c r="I51" s="202">
        <v>1</v>
      </c>
      <c r="J51" s="202">
        <v>1</v>
      </c>
      <c r="K51" s="202">
        <v>0</v>
      </c>
      <c r="L51" s="251">
        <v>1</v>
      </c>
      <c r="M51" s="202">
        <v>33</v>
      </c>
      <c r="N51" s="202">
        <v>26</v>
      </c>
      <c r="O51" s="202">
        <v>18</v>
      </c>
      <c r="P51" s="202">
        <v>33</v>
      </c>
      <c r="Q51" s="202">
        <v>12</v>
      </c>
      <c r="R51" s="202">
        <v>1</v>
      </c>
      <c r="S51" s="231">
        <v>6.3120000000000003</v>
      </c>
      <c r="T51" s="231">
        <v>2.5710000000000002</v>
      </c>
      <c r="U51" s="223">
        <v>6</v>
      </c>
    </row>
    <row r="52" spans="1:21" ht="13.8" thickBot="1">
      <c r="A52" s="232">
        <v>50</v>
      </c>
      <c r="B52" s="204" t="s">
        <v>754</v>
      </c>
      <c r="C52" s="204" t="s">
        <v>755</v>
      </c>
      <c r="D52" s="204">
        <v>30</v>
      </c>
      <c r="E52" s="204">
        <v>9</v>
      </c>
      <c r="F52" s="204">
        <v>5</v>
      </c>
      <c r="G52" s="204">
        <v>1</v>
      </c>
      <c r="H52" s="204">
        <v>0</v>
      </c>
      <c r="I52" s="204">
        <v>0</v>
      </c>
      <c r="J52" s="204">
        <v>0</v>
      </c>
      <c r="K52" s="204">
        <v>0</v>
      </c>
      <c r="L52" s="252">
        <v>0</v>
      </c>
      <c r="M52" s="204">
        <v>28</v>
      </c>
      <c r="N52" s="204">
        <v>17</v>
      </c>
      <c r="O52" s="204">
        <v>13</v>
      </c>
      <c r="P52" s="204">
        <v>17</v>
      </c>
      <c r="Q52" s="204">
        <v>29</v>
      </c>
      <c r="R52" s="204">
        <v>3</v>
      </c>
      <c r="S52" s="233">
        <v>3.9</v>
      </c>
      <c r="T52" s="233">
        <v>1.5</v>
      </c>
      <c r="U52" s="234">
        <v>6</v>
      </c>
    </row>
    <row r="53" spans="1:21" ht="15" thickBot="1">
      <c r="A53" s="226" t="s">
        <v>748</v>
      </c>
      <c r="B53" s="226" t="s">
        <v>426</v>
      </c>
      <c r="C53" s="226"/>
      <c r="D53" s="226">
        <v>313</v>
      </c>
      <c r="E53" s="226">
        <v>43</v>
      </c>
      <c r="F53" s="226">
        <v>43</v>
      </c>
      <c r="G53" s="226">
        <v>29</v>
      </c>
      <c r="H53" s="226">
        <v>12</v>
      </c>
      <c r="I53" s="226">
        <v>6</v>
      </c>
      <c r="J53" s="226">
        <v>7</v>
      </c>
      <c r="K53" s="226">
        <v>1</v>
      </c>
      <c r="L53" s="253">
        <v>0.85699999999999998</v>
      </c>
      <c r="M53" s="226">
        <v>312</v>
      </c>
      <c r="N53" s="226">
        <v>172</v>
      </c>
      <c r="O53" s="226">
        <v>132</v>
      </c>
      <c r="P53" s="226">
        <v>167</v>
      </c>
      <c r="Q53" s="226">
        <v>294</v>
      </c>
      <c r="R53" s="226">
        <v>19</v>
      </c>
      <c r="S53" s="254">
        <v>3.7959999999999998</v>
      </c>
      <c r="T53" s="254">
        <v>1.53</v>
      </c>
      <c r="U53" s="226">
        <v>40</v>
      </c>
    </row>
  </sheetData>
  <mergeCells count="2">
    <mergeCell ref="C1:M2"/>
    <mergeCell ref="C32:L3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68"/>
  <sheetViews>
    <sheetView workbookViewId="0">
      <selection activeCell="J37" sqref="J37"/>
    </sheetView>
  </sheetViews>
  <sheetFormatPr defaultRowHeight="13.2"/>
  <cols>
    <col min="1" max="1" width="13.109375" bestFit="1" customWidth="1"/>
  </cols>
  <sheetData>
    <row r="1" spans="1:31">
      <c r="C1" s="293" t="s">
        <v>645</v>
      </c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31" ht="13.8" thickBot="1"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</row>
    <row r="3" spans="1:31" s="221" customFormat="1" ht="14.4">
      <c r="A3" s="218" t="s">
        <v>646</v>
      </c>
      <c r="B3" s="219" t="s">
        <v>647</v>
      </c>
      <c r="C3" s="219" t="s">
        <v>1</v>
      </c>
      <c r="D3" s="219" t="s">
        <v>18</v>
      </c>
      <c r="E3" s="219" t="s">
        <v>400</v>
      </c>
      <c r="F3" s="219" t="s">
        <v>47</v>
      </c>
      <c r="G3" s="219" t="s">
        <v>5</v>
      </c>
      <c r="H3" s="219" t="s">
        <v>6</v>
      </c>
      <c r="I3" s="219" t="s">
        <v>7</v>
      </c>
      <c r="J3" s="219" t="s">
        <v>8</v>
      </c>
      <c r="K3" s="219" t="s">
        <v>48</v>
      </c>
      <c r="L3" s="219" t="s">
        <v>17</v>
      </c>
      <c r="M3" s="219" t="s">
        <v>11</v>
      </c>
      <c r="N3" s="219" t="s">
        <v>10</v>
      </c>
      <c r="O3" s="219" t="s">
        <v>16</v>
      </c>
      <c r="P3" s="219" t="s">
        <v>402</v>
      </c>
      <c r="Q3" s="219" t="s">
        <v>571</v>
      </c>
      <c r="R3" s="219" t="s">
        <v>573</v>
      </c>
      <c r="S3" s="219" t="s">
        <v>574</v>
      </c>
      <c r="T3" s="219" t="s">
        <v>14</v>
      </c>
      <c r="U3" s="219" t="s">
        <v>12</v>
      </c>
      <c r="V3" s="219" t="s">
        <v>570</v>
      </c>
      <c r="W3" s="219" t="s">
        <v>98</v>
      </c>
      <c r="X3" s="219" t="s">
        <v>15</v>
      </c>
      <c r="Y3" s="219" t="s">
        <v>99</v>
      </c>
      <c r="Z3" s="219" t="s">
        <v>648</v>
      </c>
      <c r="AA3" s="219" t="s">
        <v>649</v>
      </c>
      <c r="AB3" s="219" t="s">
        <v>650</v>
      </c>
      <c r="AC3" s="219" t="s">
        <v>651</v>
      </c>
      <c r="AD3" s="219" t="s">
        <v>652</v>
      </c>
      <c r="AE3" s="220" t="s">
        <v>653</v>
      </c>
    </row>
    <row r="4" spans="1:31">
      <c r="A4" s="222" t="s">
        <v>654</v>
      </c>
      <c r="B4" s="202" t="s">
        <v>655</v>
      </c>
      <c r="C4" s="202">
        <v>27</v>
      </c>
      <c r="D4" s="202">
        <v>69</v>
      </c>
      <c r="E4" s="202">
        <v>58</v>
      </c>
      <c r="F4" s="202">
        <v>19</v>
      </c>
      <c r="G4" s="202">
        <v>16</v>
      </c>
      <c r="H4" s="202">
        <v>2</v>
      </c>
      <c r="I4" s="202">
        <v>1</v>
      </c>
      <c r="J4" s="202">
        <v>0</v>
      </c>
      <c r="K4" s="202">
        <v>12</v>
      </c>
      <c r="L4" s="202">
        <v>12</v>
      </c>
      <c r="M4" s="202">
        <v>7</v>
      </c>
      <c r="N4" s="202">
        <v>4</v>
      </c>
      <c r="O4" s="202">
        <v>8</v>
      </c>
      <c r="P4" s="237">
        <v>0.32800000000000001</v>
      </c>
      <c r="Q4" s="237">
        <v>0.435</v>
      </c>
      <c r="R4" s="237">
        <v>0.39700000000000002</v>
      </c>
      <c r="S4" s="237">
        <v>0.83099999999999996</v>
      </c>
      <c r="T4" s="202">
        <v>5</v>
      </c>
      <c r="U4" s="202">
        <v>0</v>
      </c>
      <c r="V4" s="202">
        <v>0</v>
      </c>
      <c r="W4" s="202">
        <v>31</v>
      </c>
      <c r="X4" s="202">
        <v>25</v>
      </c>
      <c r="Y4" s="202">
        <v>5</v>
      </c>
      <c r="Z4" s="237">
        <v>0.91800000000000004</v>
      </c>
      <c r="AA4" s="202">
        <v>0</v>
      </c>
      <c r="AB4" s="202">
        <v>0</v>
      </c>
      <c r="AC4" s="202">
        <v>0</v>
      </c>
      <c r="AD4" s="202">
        <v>0</v>
      </c>
      <c r="AE4" s="238">
        <v>0</v>
      </c>
    </row>
    <row r="5" spans="1:31">
      <c r="A5" s="222" t="s">
        <v>656</v>
      </c>
      <c r="B5" s="202" t="s">
        <v>657</v>
      </c>
      <c r="C5" s="202">
        <v>30</v>
      </c>
      <c r="D5" s="202">
        <v>97</v>
      </c>
      <c r="E5" s="202">
        <v>87</v>
      </c>
      <c r="F5" s="202">
        <v>18</v>
      </c>
      <c r="G5" s="202">
        <v>17</v>
      </c>
      <c r="H5" s="202">
        <v>1</v>
      </c>
      <c r="I5" s="202">
        <v>0</v>
      </c>
      <c r="J5" s="202">
        <v>0</v>
      </c>
      <c r="K5" s="202">
        <v>14</v>
      </c>
      <c r="L5" s="202">
        <v>16</v>
      </c>
      <c r="M5" s="202">
        <v>6</v>
      </c>
      <c r="N5" s="202">
        <v>3</v>
      </c>
      <c r="O5" s="202">
        <v>5</v>
      </c>
      <c r="P5" s="237">
        <v>0.20699999999999999</v>
      </c>
      <c r="Q5" s="237">
        <v>0.27800000000000002</v>
      </c>
      <c r="R5" s="237">
        <v>0.218</v>
      </c>
      <c r="S5" s="237">
        <v>0.497</v>
      </c>
      <c r="T5" s="202">
        <v>9</v>
      </c>
      <c r="U5" s="202">
        <v>0</v>
      </c>
      <c r="V5" s="202">
        <v>1</v>
      </c>
      <c r="W5" s="202">
        <v>0</v>
      </c>
      <c r="X5" s="202">
        <v>46</v>
      </c>
      <c r="Y5" s="202">
        <v>1</v>
      </c>
      <c r="Z5" s="237">
        <v>0.97899999999999998</v>
      </c>
      <c r="AA5" s="202">
        <v>0</v>
      </c>
      <c r="AB5" s="202">
        <v>0</v>
      </c>
      <c r="AC5" s="202">
        <v>0</v>
      </c>
      <c r="AD5" s="202">
        <v>0</v>
      </c>
      <c r="AE5" s="238">
        <v>0</v>
      </c>
    </row>
    <row r="6" spans="1:31">
      <c r="A6" s="222" t="s">
        <v>658</v>
      </c>
      <c r="B6" s="202" t="s">
        <v>659</v>
      </c>
      <c r="C6" s="202">
        <v>40</v>
      </c>
      <c r="D6" s="202">
        <v>162</v>
      </c>
      <c r="E6" s="202">
        <v>150</v>
      </c>
      <c r="F6" s="202">
        <v>56</v>
      </c>
      <c r="G6" s="202">
        <v>44</v>
      </c>
      <c r="H6" s="202">
        <v>11</v>
      </c>
      <c r="I6" s="202">
        <v>1</v>
      </c>
      <c r="J6" s="202">
        <v>0</v>
      </c>
      <c r="K6" s="202">
        <v>17</v>
      </c>
      <c r="L6" s="202">
        <v>30</v>
      </c>
      <c r="M6" s="202">
        <v>4</v>
      </c>
      <c r="N6" s="202">
        <v>6</v>
      </c>
      <c r="O6" s="202">
        <v>14</v>
      </c>
      <c r="P6" s="237">
        <v>0.373</v>
      </c>
      <c r="Q6" s="237">
        <v>0.41</v>
      </c>
      <c r="R6" s="237">
        <v>0.46</v>
      </c>
      <c r="S6" s="237">
        <v>0.87</v>
      </c>
      <c r="T6" s="202">
        <v>12</v>
      </c>
      <c r="U6" s="202">
        <v>1</v>
      </c>
      <c r="V6" s="202">
        <v>1</v>
      </c>
      <c r="W6" s="202">
        <v>11</v>
      </c>
      <c r="X6" s="202">
        <v>59</v>
      </c>
      <c r="Y6" s="202">
        <v>5</v>
      </c>
      <c r="Z6" s="237">
        <v>0.93300000000000005</v>
      </c>
      <c r="AA6" s="202">
        <v>0</v>
      </c>
      <c r="AB6" s="202">
        <v>0</v>
      </c>
      <c r="AC6" s="202">
        <v>0</v>
      </c>
      <c r="AD6" s="202">
        <v>0</v>
      </c>
      <c r="AE6" s="238">
        <v>0</v>
      </c>
    </row>
    <row r="7" spans="1:31">
      <c r="A7" s="222" t="s">
        <v>660</v>
      </c>
      <c r="B7" s="202" t="s">
        <v>661</v>
      </c>
      <c r="C7" s="202">
        <v>17</v>
      </c>
      <c r="D7" s="202">
        <v>58</v>
      </c>
      <c r="E7" s="202">
        <v>51</v>
      </c>
      <c r="F7" s="202">
        <v>15</v>
      </c>
      <c r="G7" s="202">
        <v>12</v>
      </c>
      <c r="H7" s="202">
        <v>3</v>
      </c>
      <c r="I7" s="202">
        <v>0</v>
      </c>
      <c r="J7" s="202">
        <v>0</v>
      </c>
      <c r="K7" s="202">
        <v>8</v>
      </c>
      <c r="L7" s="202">
        <v>5</v>
      </c>
      <c r="M7" s="202">
        <v>1</v>
      </c>
      <c r="N7" s="202">
        <v>4</v>
      </c>
      <c r="O7" s="202">
        <v>2</v>
      </c>
      <c r="P7" s="237">
        <v>0.29399999999999998</v>
      </c>
      <c r="Q7" s="237">
        <v>0.35699999999999998</v>
      </c>
      <c r="R7" s="237">
        <v>0.35299999999999998</v>
      </c>
      <c r="S7" s="237">
        <v>0.71</v>
      </c>
      <c r="T7" s="202">
        <v>3</v>
      </c>
      <c r="U7" s="202">
        <v>2</v>
      </c>
      <c r="V7" s="202">
        <v>0</v>
      </c>
      <c r="W7" s="202">
        <v>15</v>
      </c>
      <c r="X7" s="202">
        <v>47</v>
      </c>
      <c r="Y7" s="202">
        <v>3</v>
      </c>
      <c r="Z7" s="237">
        <v>0.95399999999999996</v>
      </c>
      <c r="AA7" s="202">
        <v>11.1</v>
      </c>
      <c r="AB7" s="202">
        <v>1</v>
      </c>
      <c r="AC7" s="202">
        <v>3</v>
      </c>
      <c r="AD7" s="202">
        <v>1</v>
      </c>
      <c r="AE7" s="238">
        <v>0.25</v>
      </c>
    </row>
    <row r="8" spans="1:31">
      <c r="A8" s="222" t="s">
        <v>662</v>
      </c>
      <c r="B8" s="202" t="s">
        <v>663</v>
      </c>
      <c r="C8" s="202">
        <v>20</v>
      </c>
      <c r="D8" s="202">
        <v>78</v>
      </c>
      <c r="E8" s="202">
        <v>65</v>
      </c>
      <c r="F8" s="202">
        <v>21</v>
      </c>
      <c r="G8" s="202">
        <v>14</v>
      </c>
      <c r="H8" s="202">
        <v>5</v>
      </c>
      <c r="I8" s="202">
        <v>1</v>
      </c>
      <c r="J8" s="202">
        <v>1</v>
      </c>
      <c r="K8" s="202">
        <v>12</v>
      </c>
      <c r="L8" s="202">
        <v>12</v>
      </c>
      <c r="M8" s="202">
        <v>2</v>
      </c>
      <c r="N8" s="202">
        <v>11</v>
      </c>
      <c r="O8" s="202">
        <v>10</v>
      </c>
      <c r="P8" s="237">
        <v>0.32300000000000001</v>
      </c>
      <c r="Q8" s="237">
        <v>0.436</v>
      </c>
      <c r="R8" s="237">
        <v>0.47699999999999998</v>
      </c>
      <c r="S8" s="237">
        <v>0.91300000000000003</v>
      </c>
      <c r="T8" s="202">
        <v>2</v>
      </c>
      <c r="U8" s="202">
        <v>0</v>
      </c>
      <c r="V8" s="202">
        <v>0</v>
      </c>
      <c r="W8" s="202">
        <v>2</v>
      </c>
      <c r="X8" s="202">
        <v>6</v>
      </c>
      <c r="Y8" s="202">
        <v>1</v>
      </c>
      <c r="Z8" s="237">
        <v>0.88900000000000001</v>
      </c>
      <c r="AA8" s="202">
        <v>0</v>
      </c>
      <c r="AB8" s="202">
        <v>0</v>
      </c>
      <c r="AC8" s="202">
        <v>0</v>
      </c>
      <c r="AD8" s="202">
        <v>0</v>
      </c>
      <c r="AE8" s="238">
        <v>0</v>
      </c>
    </row>
    <row r="9" spans="1:31">
      <c r="A9" s="222" t="s">
        <v>664</v>
      </c>
      <c r="B9" s="202" t="s">
        <v>665</v>
      </c>
      <c r="C9" s="202">
        <v>20</v>
      </c>
      <c r="D9" s="202">
        <v>59</v>
      </c>
      <c r="E9" s="202">
        <v>47</v>
      </c>
      <c r="F9" s="202">
        <v>13</v>
      </c>
      <c r="G9" s="202">
        <v>10</v>
      </c>
      <c r="H9" s="202">
        <v>2</v>
      </c>
      <c r="I9" s="202">
        <v>0</v>
      </c>
      <c r="J9" s="202">
        <v>1</v>
      </c>
      <c r="K9" s="202">
        <v>6</v>
      </c>
      <c r="L9" s="202">
        <v>6</v>
      </c>
      <c r="M9" s="202">
        <v>1</v>
      </c>
      <c r="N9" s="202">
        <v>11</v>
      </c>
      <c r="O9" s="202">
        <v>9</v>
      </c>
      <c r="P9" s="237">
        <v>0.27700000000000002</v>
      </c>
      <c r="Q9" s="237">
        <v>0.42399999999999999</v>
      </c>
      <c r="R9" s="237">
        <v>0.38300000000000001</v>
      </c>
      <c r="S9" s="237">
        <v>0.80700000000000005</v>
      </c>
      <c r="T9" s="202">
        <v>0</v>
      </c>
      <c r="U9" s="202">
        <v>0</v>
      </c>
      <c r="V9" s="202">
        <v>0</v>
      </c>
      <c r="W9" s="202">
        <v>3</v>
      </c>
      <c r="X9" s="202">
        <v>69</v>
      </c>
      <c r="Y9" s="202">
        <v>0</v>
      </c>
      <c r="Z9" s="237">
        <v>1</v>
      </c>
      <c r="AA9" s="202">
        <v>43.1</v>
      </c>
      <c r="AB9" s="202">
        <v>1</v>
      </c>
      <c r="AC9" s="202">
        <v>1</v>
      </c>
      <c r="AD9" s="202">
        <v>0</v>
      </c>
      <c r="AE9" s="238">
        <v>0</v>
      </c>
    </row>
    <row r="10" spans="1:31">
      <c r="A10" s="222" t="s">
        <v>666</v>
      </c>
      <c r="B10" s="202" t="s">
        <v>667</v>
      </c>
      <c r="C10" s="202">
        <v>30</v>
      </c>
      <c r="D10" s="202">
        <v>117</v>
      </c>
      <c r="E10" s="202">
        <v>96</v>
      </c>
      <c r="F10" s="202">
        <v>33</v>
      </c>
      <c r="G10" s="202">
        <v>25</v>
      </c>
      <c r="H10" s="202">
        <v>7</v>
      </c>
      <c r="I10" s="202">
        <v>1</v>
      </c>
      <c r="J10" s="202">
        <v>0</v>
      </c>
      <c r="K10" s="202">
        <v>13</v>
      </c>
      <c r="L10" s="202">
        <v>22</v>
      </c>
      <c r="M10" s="202">
        <v>0</v>
      </c>
      <c r="N10" s="202">
        <v>20</v>
      </c>
      <c r="O10" s="202">
        <v>14</v>
      </c>
      <c r="P10" s="237">
        <v>0.34399999999999997</v>
      </c>
      <c r="Q10" s="237">
        <v>0.45300000000000001</v>
      </c>
      <c r="R10" s="237">
        <v>0.438</v>
      </c>
      <c r="S10" s="237">
        <v>0.89</v>
      </c>
      <c r="T10" s="202">
        <v>13</v>
      </c>
      <c r="U10" s="202">
        <v>0</v>
      </c>
      <c r="V10" s="202">
        <v>1</v>
      </c>
      <c r="W10" s="202">
        <v>47</v>
      </c>
      <c r="X10" s="202">
        <v>58</v>
      </c>
      <c r="Y10" s="202">
        <v>0</v>
      </c>
      <c r="Z10" s="237">
        <v>1</v>
      </c>
      <c r="AA10" s="202">
        <v>0</v>
      </c>
      <c r="AB10" s="202">
        <v>0</v>
      </c>
      <c r="AC10" s="202">
        <v>0</v>
      </c>
      <c r="AD10" s="202">
        <v>0</v>
      </c>
      <c r="AE10" s="238">
        <v>0</v>
      </c>
    </row>
    <row r="11" spans="1:31">
      <c r="A11" s="222" t="s">
        <v>668</v>
      </c>
      <c r="B11" s="202" t="s">
        <v>669</v>
      </c>
      <c r="C11" s="202">
        <v>15</v>
      </c>
      <c r="D11" s="202">
        <v>36</v>
      </c>
      <c r="E11" s="202">
        <v>25</v>
      </c>
      <c r="F11" s="202">
        <v>8</v>
      </c>
      <c r="G11" s="202">
        <v>7</v>
      </c>
      <c r="H11" s="202">
        <v>1</v>
      </c>
      <c r="I11" s="202">
        <v>0</v>
      </c>
      <c r="J11" s="202">
        <v>0</v>
      </c>
      <c r="K11" s="202">
        <v>9</v>
      </c>
      <c r="L11" s="202">
        <v>4</v>
      </c>
      <c r="M11" s="202">
        <v>4</v>
      </c>
      <c r="N11" s="202">
        <v>5</v>
      </c>
      <c r="O11" s="202">
        <v>1</v>
      </c>
      <c r="P11" s="237">
        <v>0.32</v>
      </c>
      <c r="Q11" s="237">
        <v>0.5</v>
      </c>
      <c r="R11" s="237">
        <v>0.36</v>
      </c>
      <c r="S11" s="237">
        <v>0.86</v>
      </c>
      <c r="T11" s="202">
        <v>3</v>
      </c>
      <c r="U11" s="202">
        <v>2</v>
      </c>
      <c r="V11" s="202">
        <v>0</v>
      </c>
      <c r="W11" s="202">
        <v>3</v>
      </c>
      <c r="X11" s="202">
        <v>51</v>
      </c>
      <c r="Y11" s="202">
        <v>0</v>
      </c>
      <c r="Z11" s="237">
        <v>1</v>
      </c>
      <c r="AA11" s="202">
        <v>37</v>
      </c>
      <c r="AB11" s="202">
        <v>1</v>
      </c>
      <c r="AC11" s="202">
        <v>0</v>
      </c>
      <c r="AD11" s="202">
        <v>1</v>
      </c>
      <c r="AE11" s="238">
        <v>1</v>
      </c>
    </row>
    <row r="12" spans="1:31">
      <c r="A12" s="222" t="s">
        <v>670</v>
      </c>
      <c r="B12" s="202" t="s">
        <v>671</v>
      </c>
      <c r="C12" s="202">
        <v>38</v>
      </c>
      <c r="D12" s="202">
        <v>140</v>
      </c>
      <c r="E12" s="202">
        <v>108</v>
      </c>
      <c r="F12" s="202">
        <v>29</v>
      </c>
      <c r="G12" s="202">
        <v>23</v>
      </c>
      <c r="H12" s="202">
        <v>3</v>
      </c>
      <c r="I12" s="202">
        <v>0</v>
      </c>
      <c r="J12" s="202">
        <v>3</v>
      </c>
      <c r="K12" s="202">
        <v>21</v>
      </c>
      <c r="L12" s="202">
        <v>21</v>
      </c>
      <c r="M12" s="202">
        <v>6</v>
      </c>
      <c r="N12" s="202">
        <v>23</v>
      </c>
      <c r="O12" s="202">
        <v>32</v>
      </c>
      <c r="P12" s="237">
        <v>0.26900000000000002</v>
      </c>
      <c r="Q12" s="237">
        <v>0.41699999999999998</v>
      </c>
      <c r="R12" s="237">
        <v>0.38</v>
      </c>
      <c r="S12" s="237">
        <v>0.79700000000000004</v>
      </c>
      <c r="T12" s="202">
        <v>0</v>
      </c>
      <c r="U12" s="202">
        <v>1</v>
      </c>
      <c r="V12" s="202">
        <v>2</v>
      </c>
      <c r="W12" s="202">
        <v>25</v>
      </c>
      <c r="X12" s="202">
        <v>52</v>
      </c>
      <c r="Y12" s="202">
        <v>5</v>
      </c>
      <c r="Z12" s="237">
        <v>0.93899999999999995</v>
      </c>
      <c r="AA12" s="202">
        <v>0</v>
      </c>
      <c r="AB12" s="202">
        <v>0</v>
      </c>
      <c r="AC12" s="202">
        <v>0</v>
      </c>
      <c r="AD12" s="202">
        <v>0</v>
      </c>
      <c r="AE12" s="238">
        <v>0</v>
      </c>
    </row>
    <row r="13" spans="1:31">
      <c r="A13" s="222" t="s">
        <v>672</v>
      </c>
      <c r="B13" s="202" t="s">
        <v>673</v>
      </c>
      <c r="C13" s="202">
        <v>29</v>
      </c>
      <c r="D13" s="202">
        <v>85</v>
      </c>
      <c r="E13" s="202">
        <v>66</v>
      </c>
      <c r="F13" s="202">
        <v>13</v>
      </c>
      <c r="G13" s="202">
        <v>10</v>
      </c>
      <c r="H13" s="202">
        <v>2</v>
      </c>
      <c r="I13" s="202">
        <v>1</v>
      </c>
      <c r="J13" s="202">
        <v>0</v>
      </c>
      <c r="K13" s="202">
        <v>4</v>
      </c>
      <c r="L13" s="202">
        <v>15</v>
      </c>
      <c r="M13" s="202">
        <v>0</v>
      </c>
      <c r="N13" s="202">
        <v>19</v>
      </c>
      <c r="O13" s="202">
        <v>12</v>
      </c>
      <c r="P13" s="237">
        <v>0.19700000000000001</v>
      </c>
      <c r="Q13" s="237">
        <v>0.376</v>
      </c>
      <c r="R13" s="237">
        <v>0.25800000000000001</v>
      </c>
      <c r="S13" s="237">
        <v>0.63400000000000001</v>
      </c>
      <c r="T13" s="202">
        <v>8</v>
      </c>
      <c r="U13" s="202">
        <v>0</v>
      </c>
      <c r="V13" s="202">
        <v>0</v>
      </c>
      <c r="W13" s="202">
        <v>2</v>
      </c>
      <c r="X13" s="202">
        <v>43</v>
      </c>
      <c r="Y13" s="202">
        <v>0</v>
      </c>
      <c r="Z13" s="237">
        <v>1</v>
      </c>
      <c r="AA13" s="202">
        <v>0</v>
      </c>
      <c r="AB13" s="202">
        <v>0</v>
      </c>
      <c r="AC13" s="202">
        <v>0</v>
      </c>
      <c r="AD13" s="202">
        <v>0</v>
      </c>
      <c r="AE13" s="238">
        <v>0</v>
      </c>
    </row>
    <row r="14" spans="1:31">
      <c r="A14" s="222" t="s">
        <v>674</v>
      </c>
      <c r="B14" s="202" t="s">
        <v>675</v>
      </c>
      <c r="C14" s="202">
        <v>21</v>
      </c>
      <c r="D14" s="202">
        <v>66</v>
      </c>
      <c r="E14" s="202">
        <v>58</v>
      </c>
      <c r="F14" s="202">
        <v>19</v>
      </c>
      <c r="G14" s="202">
        <v>17</v>
      </c>
      <c r="H14" s="202">
        <v>2</v>
      </c>
      <c r="I14" s="202">
        <v>0</v>
      </c>
      <c r="J14" s="202">
        <v>0</v>
      </c>
      <c r="K14" s="202">
        <v>7</v>
      </c>
      <c r="L14" s="202">
        <v>11</v>
      </c>
      <c r="M14" s="202">
        <v>1</v>
      </c>
      <c r="N14" s="202">
        <v>6</v>
      </c>
      <c r="O14" s="202">
        <v>5</v>
      </c>
      <c r="P14" s="237">
        <v>0.32800000000000001</v>
      </c>
      <c r="Q14" s="237">
        <v>0.4</v>
      </c>
      <c r="R14" s="237">
        <v>0.36199999999999999</v>
      </c>
      <c r="S14" s="237">
        <v>0.76200000000000001</v>
      </c>
      <c r="T14" s="202">
        <v>7</v>
      </c>
      <c r="U14" s="202">
        <v>1</v>
      </c>
      <c r="V14" s="202">
        <v>0</v>
      </c>
      <c r="W14" s="202">
        <v>39</v>
      </c>
      <c r="X14" s="202">
        <v>24</v>
      </c>
      <c r="Y14" s="202">
        <v>1</v>
      </c>
      <c r="Z14" s="237">
        <v>0.98399999999999999</v>
      </c>
      <c r="AA14" s="202">
        <v>0</v>
      </c>
      <c r="AB14" s="202">
        <v>0</v>
      </c>
      <c r="AC14" s="202">
        <v>0</v>
      </c>
      <c r="AD14" s="202">
        <v>0</v>
      </c>
      <c r="AE14" s="238">
        <v>0</v>
      </c>
    </row>
    <row r="15" spans="1:31">
      <c r="A15" s="222" t="s">
        <v>676</v>
      </c>
      <c r="B15" s="202" t="s">
        <v>669</v>
      </c>
      <c r="C15" s="202">
        <v>13</v>
      </c>
      <c r="D15" s="202">
        <v>22</v>
      </c>
      <c r="E15" s="202">
        <v>19</v>
      </c>
      <c r="F15" s="202">
        <v>4</v>
      </c>
      <c r="G15" s="202">
        <v>2</v>
      </c>
      <c r="H15" s="202">
        <v>2</v>
      </c>
      <c r="I15" s="202">
        <v>0</v>
      </c>
      <c r="J15" s="202">
        <v>0</v>
      </c>
      <c r="K15" s="202">
        <v>6</v>
      </c>
      <c r="L15" s="202">
        <v>3</v>
      </c>
      <c r="M15" s="202">
        <v>0</v>
      </c>
      <c r="N15" s="202">
        <v>2</v>
      </c>
      <c r="O15" s="202">
        <v>7</v>
      </c>
      <c r="P15" s="237">
        <v>0.21099999999999999</v>
      </c>
      <c r="Q15" s="237">
        <v>0.27300000000000002</v>
      </c>
      <c r="R15" s="237">
        <v>0.316</v>
      </c>
      <c r="S15" s="237">
        <v>0.58899999999999997</v>
      </c>
      <c r="T15" s="202">
        <v>2</v>
      </c>
      <c r="U15" s="202">
        <v>0</v>
      </c>
      <c r="V15" s="202">
        <v>1</v>
      </c>
      <c r="W15" s="202">
        <v>8</v>
      </c>
      <c r="X15" s="202">
        <v>16</v>
      </c>
      <c r="Y15" s="202">
        <v>0</v>
      </c>
      <c r="Z15" s="237">
        <v>1</v>
      </c>
      <c r="AA15" s="202">
        <v>0</v>
      </c>
      <c r="AB15" s="202">
        <v>0</v>
      </c>
      <c r="AC15" s="202">
        <v>0</v>
      </c>
      <c r="AD15" s="202">
        <v>0</v>
      </c>
      <c r="AE15" s="238">
        <v>0</v>
      </c>
    </row>
    <row r="16" spans="1:31">
      <c r="A16" s="222" t="s">
        <v>677</v>
      </c>
      <c r="B16" s="202" t="s">
        <v>678</v>
      </c>
      <c r="C16" s="202">
        <v>16</v>
      </c>
      <c r="D16" s="202">
        <v>44</v>
      </c>
      <c r="E16" s="202">
        <v>42</v>
      </c>
      <c r="F16" s="202">
        <v>12</v>
      </c>
      <c r="G16" s="202">
        <v>11</v>
      </c>
      <c r="H16" s="202">
        <v>1</v>
      </c>
      <c r="I16" s="202">
        <v>0</v>
      </c>
      <c r="J16" s="202">
        <v>0</v>
      </c>
      <c r="K16" s="202">
        <v>2</v>
      </c>
      <c r="L16" s="202">
        <v>4</v>
      </c>
      <c r="M16" s="202">
        <v>1</v>
      </c>
      <c r="N16" s="202">
        <v>1</v>
      </c>
      <c r="O16" s="202">
        <v>11</v>
      </c>
      <c r="P16" s="237">
        <v>0.28599999999999998</v>
      </c>
      <c r="Q16" s="237">
        <v>0.318</v>
      </c>
      <c r="R16" s="237">
        <v>0.31</v>
      </c>
      <c r="S16" s="237">
        <v>0.628</v>
      </c>
      <c r="T16" s="202">
        <v>0</v>
      </c>
      <c r="U16" s="202">
        <v>0</v>
      </c>
      <c r="V16" s="202">
        <v>0</v>
      </c>
      <c r="W16" s="202">
        <v>1</v>
      </c>
      <c r="X16" s="202">
        <v>5</v>
      </c>
      <c r="Y16" s="202">
        <v>0</v>
      </c>
      <c r="Z16" s="237">
        <v>1</v>
      </c>
      <c r="AA16" s="202">
        <v>0</v>
      </c>
      <c r="AB16" s="202">
        <v>0</v>
      </c>
      <c r="AC16" s="202">
        <v>0</v>
      </c>
      <c r="AD16" s="202">
        <v>0</v>
      </c>
      <c r="AE16" s="238">
        <v>0</v>
      </c>
    </row>
    <row r="17" spans="1:31">
      <c r="A17" s="222" t="s">
        <v>679</v>
      </c>
      <c r="B17" s="202" t="s">
        <v>680</v>
      </c>
      <c r="C17" s="202">
        <v>1</v>
      </c>
      <c r="D17" s="202">
        <v>1</v>
      </c>
      <c r="E17" s="202">
        <v>1</v>
      </c>
      <c r="F17" s="202">
        <v>0</v>
      </c>
      <c r="G17" s="202">
        <v>0</v>
      </c>
      <c r="H17" s="202">
        <v>0</v>
      </c>
      <c r="I17" s="202">
        <v>0</v>
      </c>
      <c r="J17" s="202">
        <v>0</v>
      </c>
      <c r="K17" s="202">
        <v>1</v>
      </c>
      <c r="L17" s="202">
        <v>0</v>
      </c>
      <c r="M17" s="202">
        <v>0</v>
      </c>
      <c r="N17" s="202">
        <v>0</v>
      </c>
      <c r="O17" s="202">
        <v>0</v>
      </c>
      <c r="P17" s="237">
        <v>0</v>
      </c>
      <c r="Q17" s="237">
        <v>0</v>
      </c>
      <c r="R17" s="237">
        <v>0</v>
      </c>
      <c r="S17" s="237">
        <v>0</v>
      </c>
      <c r="T17" s="202">
        <v>0</v>
      </c>
      <c r="U17" s="202">
        <v>0</v>
      </c>
      <c r="V17" s="202">
        <v>0</v>
      </c>
      <c r="W17" s="202">
        <v>1</v>
      </c>
      <c r="X17" s="202">
        <v>0</v>
      </c>
      <c r="Y17" s="202">
        <v>0</v>
      </c>
      <c r="Z17" s="237">
        <v>1</v>
      </c>
      <c r="AA17" s="202">
        <v>0</v>
      </c>
      <c r="AB17" s="202">
        <v>0</v>
      </c>
      <c r="AC17" s="202">
        <v>0</v>
      </c>
      <c r="AD17" s="202">
        <v>0</v>
      </c>
      <c r="AE17" s="238">
        <v>0</v>
      </c>
    </row>
    <row r="18" spans="1:31">
      <c r="A18" s="222" t="s">
        <v>681</v>
      </c>
      <c r="B18" s="202" t="s">
        <v>682</v>
      </c>
      <c r="C18" s="202">
        <v>2</v>
      </c>
      <c r="D18" s="202">
        <v>3</v>
      </c>
      <c r="E18" s="202">
        <v>2</v>
      </c>
      <c r="F18" s="202">
        <v>0</v>
      </c>
      <c r="G18" s="202">
        <v>0</v>
      </c>
      <c r="H18" s="202">
        <v>0</v>
      </c>
      <c r="I18" s="202">
        <v>0</v>
      </c>
      <c r="J18" s="202">
        <v>0</v>
      </c>
      <c r="K18" s="202">
        <v>0</v>
      </c>
      <c r="L18" s="202">
        <v>0</v>
      </c>
      <c r="M18" s="202">
        <v>0</v>
      </c>
      <c r="N18" s="202">
        <v>1</v>
      </c>
      <c r="O18" s="202">
        <v>1</v>
      </c>
      <c r="P18" s="237">
        <v>0</v>
      </c>
      <c r="Q18" s="237">
        <v>0.33300000000000002</v>
      </c>
      <c r="R18" s="237">
        <v>0</v>
      </c>
      <c r="S18" s="237">
        <v>0.33300000000000002</v>
      </c>
      <c r="T18" s="202">
        <v>0</v>
      </c>
      <c r="U18" s="202">
        <v>0</v>
      </c>
      <c r="V18" s="202">
        <v>0</v>
      </c>
      <c r="W18" s="202">
        <v>6</v>
      </c>
      <c r="X18" s="202">
        <v>2</v>
      </c>
      <c r="Y18" s="202">
        <v>3</v>
      </c>
      <c r="Z18" s="237">
        <v>0.72699999999999998</v>
      </c>
      <c r="AA18" s="202">
        <v>0</v>
      </c>
      <c r="AB18" s="202">
        <v>0</v>
      </c>
      <c r="AC18" s="202">
        <v>0</v>
      </c>
      <c r="AD18" s="202">
        <v>0</v>
      </c>
      <c r="AE18" s="238">
        <v>0</v>
      </c>
    </row>
    <row r="19" spans="1:31">
      <c r="A19" s="222" t="s">
        <v>683</v>
      </c>
      <c r="B19" s="202" t="s">
        <v>680</v>
      </c>
      <c r="C19" s="202">
        <v>13</v>
      </c>
      <c r="D19" s="202">
        <v>36</v>
      </c>
      <c r="E19" s="202">
        <v>28</v>
      </c>
      <c r="F19" s="202">
        <v>8</v>
      </c>
      <c r="G19" s="202">
        <v>6</v>
      </c>
      <c r="H19" s="202">
        <v>1</v>
      </c>
      <c r="I19" s="202">
        <v>1</v>
      </c>
      <c r="J19" s="202">
        <v>0</v>
      </c>
      <c r="K19" s="202">
        <v>5</v>
      </c>
      <c r="L19" s="202">
        <v>9</v>
      </c>
      <c r="M19" s="202">
        <v>2</v>
      </c>
      <c r="N19" s="202">
        <v>5</v>
      </c>
      <c r="O19" s="202">
        <v>3</v>
      </c>
      <c r="P19" s="237">
        <v>0.28599999999999998</v>
      </c>
      <c r="Q19" s="237">
        <v>0.42899999999999999</v>
      </c>
      <c r="R19" s="237">
        <v>0.39300000000000002</v>
      </c>
      <c r="S19" s="237">
        <v>0.82099999999999995</v>
      </c>
      <c r="T19" s="202">
        <v>4</v>
      </c>
      <c r="U19" s="202">
        <v>1</v>
      </c>
      <c r="V19" s="202">
        <v>0</v>
      </c>
      <c r="W19" s="202">
        <v>1</v>
      </c>
      <c r="X19" s="202">
        <v>11</v>
      </c>
      <c r="Y19" s="202">
        <v>1</v>
      </c>
      <c r="Z19" s="237">
        <v>0.92300000000000004</v>
      </c>
      <c r="AA19" s="202">
        <v>0</v>
      </c>
      <c r="AB19" s="202">
        <v>0</v>
      </c>
      <c r="AC19" s="202">
        <v>0</v>
      </c>
      <c r="AD19" s="202">
        <v>0</v>
      </c>
      <c r="AE19" s="238">
        <v>0</v>
      </c>
    </row>
    <row r="20" spans="1:31">
      <c r="A20" s="222" t="s">
        <v>684</v>
      </c>
      <c r="B20" s="202" t="s">
        <v>685</v>
      </c>
      <c r="C20" s="202">
        <v>24</v>
      </c>
      <c r="D20" s="202">
        <v>87</v>
      </c>
      <c r="E20" s="202">
        <v>78</v>
      </c>
      <c r="F20" s="202">
        <v>27</v>
      </c>
      <c r="G20" s="202">
        <v>21</v>
      </c>
      <c r="H20" s="202">
        <v>4</v>
      </c>
      <c r="I20" s="202">
        <v>1</v>
      </c>
      <c r="J20" s="202">
        <v>1</v>
      </c>
      <c r="K20" s="202">
        <v>19</v>
      </c>
      <c r="L20" s="202">
        <v>15</v>
      </c>
      <c r="M20" s="202">
        <v>1</v>
      </c>
      <c r="N20" s="202">
        <v>5</v>
      </c>
      <c r="O20" s="202">
        <v>9</v>
      </c>
      <c r="P20" s="237">
        <v>0.34599999999999997</v>
      </c>
      <c r="Q20" s="237">
        <v>0.379</v>
      </c>
      <c r="R20" s="237">
        <v>0.46200000000000002</v>
      </c>
      <c r="S20" s="237">
        <v>0.84099999999999997</v>
      </c>
      <c r="T20" s="202">
        <v>4</v>
      </c>
      <c r="U20" s="202">
        <v>0</v>
      </c>
      <c r="V20" s="202">
        <v>3</v>
      </c>
      <c r="W20" s="202">
        <v>31</v>
      </c>
      <c r="X20" s="202">
        <v>37</v>
      </c>
      <c r="Y20" s="202">
        <v>4</v>
      </c>
      <c r="Z20" s="237">
        <v>0.94399999999999995</v>
      </c>
      <c r="AA20" s="202">
        <v>0</v>
      </c>
      <c r="AB20" s="202">
        <v>0</v>
      </c>
      <c r="AC20" s="202">
        <v>0</v>
      </c>
      <c r="AD20" s="202">
        <v>0</v>
      </c>
      <c r="AE20" s="238">
        <v>0</v>
      </c>
    </row>
    <row r="21" spans="1:31">
      <c r="A21" s="222" t="s">
        <v>686</v>
      </c>
      <c r="B21" s="202" t="s">
        <v>687</v>
      </c>
      <c r="C21" s="202">
        <v>0</v>
      </c>
      <c r="D21" s="202">
        <v>0</v>
      </c>
      <c r="E21" s="202">
        <v>0</v>
      </c>
      <c r="F21" s="202">
        <v>0</v>
      </c>
      <c r="G21" s="202">
        <v>0</v>
      </c>
      <c r="H21" s="202">
        <v>0</v>
      </c>
      <c r="I21" s="202">
        <v>0</v>
      </c>
      <c r="J21" s="202">
        <v>0</v>
      </c>
      <c r="K21" s="202">
        <v>0</v>
      </c>
      <c r="L21" s="202">
        <v>0</v>
      </c>
      <c r="M21" s="202">
        <v>0</v>
      </c>
      <c r="N21" s="202">
        <v>0</v>
      </c>
      <c r="O21" s="202">
        <v>0</v>
      </c>
      <c r="P21" s="237">
        <v>0</v>
      </c>
      <c r="Q21" s="237">
        <v>0</v>
      </c>
      <c r="R21" s="237">
        <v>0</v>
      </c>
      <c r="S21" s="237">
        <v>0</v>
      </c>
      <c r="T21" s="202">
        <v>0</v>
      </c>
      <c r="U21" s="202">
        <v>0</v>
      </c>
      <c r="V21" s="202">
        <v>0</v>
      </c>
      <c r="W21" s="202">
        <v>4</v>
      </c>
      <c r="X21" s="202">
        <v>1</v>
      </c>
      <c r="Y21" s="202">
        <v>3</v>
      </c>
      <c r="Z21" s="237">
        <v>0.625</v>
      </c>
      <c r="AA21" s="202">
        <v>0</v>
      </c>
      <c r="AB21" s="202">
        <v>0</v>
      </c>
      <c r="AC21" s="202">
        <v>0</v>
      </c>
      <c r="AD21" s="202">
        <v>0</v>
      </c>
      <c r="AE21" s="238">
        <v>0</v>
      </c>
    </row>
    <row r="22" spans="1:31">
      <c r="A22" s="222" t="s">
        <v>688</v>
      </c>
      <c r="B22" s="202" t="s">
        <v>689</v>
      </c>
      <c r="C22" s="202">
        <v>14</v>
      </c>
      <c r="D22" s="202">
        <v>31</v>
      </c>
      <c r="E22" s="202">
        <v>28</v>
      </c>
      <c r="F22" s="202">
        <v>5</v>
      </c>
      <c r="G22" s="202">
        <v>4</v>
      </c>
      <c r="H22" s="202">
        <v>1</v>
      </c>
      <c r="I22" s="202">
        <v>0</v>
      </c>
      <c r="J22" s="202">
        <v>0</v>
      </c>
      <c r="K22" s="202">
        <v>1</v>
      </c>
      <c r="L22" s="202">
        <v>5</v>
      </c>
      <c r="M22" s="202">
        <v>0</v>
      </c>
      <c r="N22" s="202">
        <v>2</v>
      </c>
      <c r="O22" s="202">
        <v>9</v>
      </c>
      <c r="P22" s="237">
        <v>0.17899999999999999</v>
      </c>
      <c r="Q22" s="237">
        <v>0.22600000000000001</v>
      </c>
      <c r="R22" s="237">
        <v>0.214</v>
      </c>
      <c r="S22" s="237">
        <v>0.44</v>
      </c>
      <c r="T22" s="202">
        <v>2</v>
      </c>
      <c r="U22" s="202">
        <v>0</v>
      </c>
      <c r="V22" s="202">
        <v>1</v>
      </c>
      <c r="W22" s="202">
        <v>10</v>
      </c>
      <c r="X22" s="202">
        <v>25</v>
      </c>
      <c r="Y22" s="202">
        <v>0</v>
      </c>
      <c r="Z22" s="237">
        <v>1</v>
      </c>
      <c r="AA22" s="202">
        <v>0</v>
      </c>
      <c r="AB22" s="202">
        <v>0</v>
      </c>
      <c r="AC22" s="202">
        <v>0</v>
      </c>
      <c r="AD22" s="202">
        <v>0</v>
      </c>
      <c r="AE22" s="238">
        <v>0</v>
      </c>
    </row>
    <row r="23" spans="1:31">
      <c r="A23" s="222" t="s">
        <v>690</v>
      </c>
      <c r="B23" s="202" t="s">
        <v>691</v>
      </c>
      <c r="C23" s="202">
        <v>5</v>
      </c>
      <c r="D23" s="202">
        <v>7</v>
      </c>
      <c r="E23" s="202">
        <v>6</v>
      </c>
      <c r="F23" s="202">
        <v>1</v>
      </c>
      <c r="G23" s="202">
        <v>1</v>
      </c>
      <c r="H23" s="202">
        <v>0</v>
      </c>
      <c r="I23" s="202">
        <v>0</v>
      </c>
      <c r="J23" s="202">
        <v>0</v>
      </c>
      <c r="K23" s="202">
        <v>0</v>
      </c>
      <c r="L23" s="202">
        <v>0</v>
      </c>
      <c r="M23" s="202">
        <v>0</v>
      </c>
      <c r="N23" s="202">
        <v>1</v>
      </c>
      <c r="O23" s="202">
        <v>4</v>
      </c>
      <c r="P23" s="237">
        <v>0.16700000000000001</v>
      </c>
      <c r="Q23" s="237">
        <v>0.28599999999999998</v>
      </c>
      <c r="R23" s="237">
        <v>0.16700000000000001</v>
      </c>
      <c r="S23" s="237">
        <v>0.45200000000000001</v>
      </c>
      <c r="T23" s="202">
        <v>0</v>
      </c>
      <c r="U23" s="202">
        <v>0</v>
      </c>
      <c r="V23" s="202">
        <v>0</v>
      </c>
      <c r="W23" s="202">
        <v>11</v>
      </c>
      <c r="X23" s="202">
        <v>10</v>
      </c>
      <c r="Y23" s="202">
        <v>2</v>
      </c>
      <c r="Z23" s="237">
        <v>0.91300000000000003</v>
      </c>
      <c r="AA23" s="202">
        <v>0</v>
      </c>
      <c r="AB23" s="202">
        <v>0</v>
      </c>
      <c r="AC23" s="202">
        <v>0</v>
      </c>
      <c r="AD23" s="202">
        <v>0</v>
      </c>
      <c r="AE23" s="238">
        <v>0</v>
      </c>
    </row>
    <row r="24" spans="1:31">
      <c r="A24" s="222" t="s">
        <v>692</v>
      </c>
      <c r="B24" s="202" t="s">
        <v>693</v>
      </c>
      <c r="C24" s="202">
        <v>2</v>
      </c>
      <c r="D24" s="202">
        <v>2</v>
      </c>
      <c r="E24" s="202">
        <v>2</v>
      </c>
      <c r="F24" s="202">
        <v>0</v>
      </c>
      <c r="G24" s="202">
        <v>0</v>
      </c>
      <c r="H24" s="202">
        <v>0</v>
      </c>
      <c r="I24" s="202">
        <v>0</v>
      </c>
      <c r="J24" s="202">
        <v>0</v>
      </c>
      <c r="K24" s="202">
        <v>0</v>
      </c>
      <c r="L24" s="202">
        <v>0</v>
      </c>
      <c r="M24" s="202">
        <v>0</v>
      </c>
      <c r="N24" s="202">
        <v>0</v>
      </c>
      <c r="O24" s="202">
        <v>0</v>
      </c>
      <c r="P24" s="237">
        <v>0</v>
      </c>
      <c r="Q24" s="237">
        <v>0</v>
      </c>
      <c r="R24" s="237">
        <v>0</v>
      </c>
      <c r="S24" s="237">
        <v>0</v>
      </c>
      <c r="T24" s="202">
        <v>0</v>
      </c>
      <c r="U24" s="202">
        <v>0</v>
      </c>
      <c r="V24" s="202">
        <v>0</v>
      </c>
      <c r="W24" s="202">
        <v>5</v>
      </c>
      <c r="X24" s="202">
        <v>5</v>
      </c>
      <c r="Y24" s="202">
        <v>0</v>
      </c>
      <c r="Z24" s="237">
        <v>1</v>
      </c>
      <c r="AA24" s="202">
        <v>0</v>
      </c>
      <c r="AB24" s="202">
        <v>0</v>
      </c>
      <c r="AC24" s="202">
        <v>0</v>
      </c>
      <c r="AD24" s="202">
        <v>0</v>
      </c>
      <c r="AE24" s="238">
        <v>0</v>
      </c>
    </row>
    <row r="25" spans="1:31">
      <c r="A25" s="222" t="s">
        <v>694</v>
      </c>
      <c r="B25" s="202" t="s">
        <v>695</v>
      </c>
      <c r="C25" s="202">
        <v>0</v>
      </c>
      <c r="D25" s="202">
        <v>0</v>
      </c>
      <c r="E25" s="202">
        <v>0</v>
      </c>
      <c r="F25" s="202">
        <v>0</v>
      </c>
      <c r="G25" s="202">
        <v>0</v>
      </c>
      <c r="H25" s="202">
        <v>0</v>
      </c>
      <c r="I25" s="202">
        <v>0</v>
      </c>
      <c r="J25" s="202">
        <v>0</v>
      </c>
      <c r="K25" s="202">
        <v>0</v>
      </c>
      <c r="L25" s="202">
        <v>0</v>
      </c>
      <c r="M25" s="202">
        <v>0</v>
      </c>
      <c r="N25" s="202">
        <v>0</v>
      </c>
      <c r="O25" s="202">
        <v>0</v>
      </c>
      <c r="P25" s="237">
        <v>0</v>
      </c>
      <c r="Q25" s="237">
        <v>0</v>
      </c>
      <c r="R25" s="237">
        <v>0</v>
      </c>
      <c r="S25" s="237">
        <v>0</v>
      </c>
      <c r="T25" s="202">
        <v>0</v>
      </c>
      <c r="U25" s="202">
        <v>0</v>
      </c>
      <c r="V25" s="202">
        <v>0</v>
      </c>
      <c r="W25" s="202">
        <v>1</v>
      </c>
      <c r="X25" s="202">
        <v>0</v>
      </c>
      <c r="Y25" s="202">
        <v>0</v>
      </c>
      <c r="Z25" s="237">
        <v>1</v>
      </c>
      <c r="AA25" s="202">
        <v>0</v>
      </c>
      <c r="AB25" s="202">
        <v>0</v>
      </c>
      <c r="AC25" s="202">
        <v>0</v>
      </c>
      <c r="AD25" s="202">
        <v>0</v>
      </c>
      <c r="AE25" s="238">
        <v>0</v>
      </c>
    </row>
    <row r="26" spans="1:31">
      <c r="A26" s="222" t="s">
        <v>696</v>
      </c>
      <c r="B26" s="202" t="s">
        <v>697</v>
      </c>
      <c r="C26" s="202">
        <v>0</v>
      </c>
      <c r="D26" s="202">
        <v>0</v>
      </c>
      <c r="E26" s="202">
        <v>0</v>
      </c>
      <c r="F26" s="202">
        <v>0</v>
      </c>
      <c r="G26" s="202">
        <v>0</v>
      </c>
      <c r="H26" s="202">
        <v>0</v>
      </c>
      <c r="I26" s="202">
        <v>0</v>
      </c>
      <c r="J26" s="202">
        <v>0</v>
      </c>
      <c r="K26" s="202">
        <v>0</v>
      </c>
      <c r="L26" s="202">
        <v>0</v>
      </c>
      <c r="M26" s="202">
        <v>0</v>
      </c>
      <c r="N26" s="202">
        <v>0</v>
      </c>
      <c r="O26" s="202">
        <v>0</v>
      </c>
      <c r="P26" s="237">
        <v>0</v>
      </c>
      <c r="Q26" s="237">
        <v>0</v>
      </c>
      <c r="R26" s="237">
        <v>0</v>
      </c>
      <c r="S26" s="237">
        <v>0</v>
      </c>
      <c r="T26" s="202">
        <v>0</v>
      </c>
      <c r="U26" s="202">
        <v>0</v>
      </c>
      <c r="V26" s="202">
        <v>0</v>
      </c>
      <c r="W26" s="202">
        <v>5</v>
      </c>
      <c r="X26" s="202">
        <v>2</v>
      </c>
      <c r="Y26" s="202">
        <v>1</v>
      </c>
      <c r="Z26" s="237">
        <v>0.875</v>
      </c>
      <c r="AA26" s="202">
        <v>0</v>
      </c>
      <c r="AB26" s="202">
        <v>0</v>
      </c>
      <c r="AC26" s="202">
        <v>0</v>
      </c>
      <c r="AD26" s="202">
        <v>0</v>
      </c>
      <c r="AE26" s="238">
        <v>0</v>
      </c>
    </row>
    <row r="27" spans="1:31">
      <c r="A27" s="222" t="s">
        <v>698</v>
      </c>
      <c r="B27" s="202" t="s">
        <v>699</v>
      </c>
      <c r="C27" s="202">
        <v>0</v>
      </c>
      <c r="D27" s="202">
        <v>0</v>
      </c>
      <c r="E27" s="202">
        <v>0</v>
      </c>
      <c r="F27" s="202">
        <v>0</v>
      </c>
      <c r="G27" s="202">
        <v>0</v>
      </c>
      <c r="H27" s="202">
        <v>0</v>
      </c>
      <c r="I27" s="202">
        <v>0</v>
      </c>
      <c r="J27" s="202">
        <v>0</v>
      </c>
      <c r="K27" s="202">
        <v>0</v>
      </c>
      <c r="L27" s="202">
        <v>0</v>
      </c>
      <c r="M27" s="202">
        <v>0</v>
      </c>
      <c r="N27" s="202">
        <v>0</v>
      </c>
      <c r="O27" s="202">
        <v>0</v>
      </c>
      <c r="P27" s="237">
        <v>0</v>
      </c>
      <c r="Q27" s="237">
        <v>0</v>
      </c>
      <c r="R27" s="237">
        <v>0</v>
      </c>
      <c r="S27" s="237">
        <v>0</v>
      </c>
      <c r="T27" s="202">
        <v>0</v>
      </c>
      <c r="U27" s="202">
        <v>0</v>
      </c>
      <c r="V27" s="202">
        <v>0</v>
      </c>
      <c r="W27" s="202">
        <v>0</v>
      </c>
      <c r="X27" s="202">
        <v>0</v>
      </c>
      <c r="Y27" s="202">
        <v>0</v>
      </c>
      <c r="Z27" s="237">
        <v>0</v>
      </c>
      <c r="AA27" s="202">
        <v>0</v>
      </c>
      <c r="AB27" s="202">
        <v>0</v>
      </c>
      <c r="AC27" s="202">
        <v>0</v>
      </c>
      <c r="AD27" s="202">
        <v>0</v>
      </c>
      <c r="AE27" s="238">
        <v>0</v>
      </c>
    </row>
    <row r="28" spans="1:31">
      <c r="A28" s="222" t="s">
        <v>700</v>
      </c>
      <c r="B28" s="202" t="s">
        <v>701</v>
      </c>
      <c r="C28" s="202">
        <v>12</v>
      </c>
      <c r="D28" s="202">
        <v>38</v>
      </c>
      <c r="E28" s="202">
        <v>36</v>
      </c>
      <c r="F28" s="202">
        <v>10</v>
      </c>
      <c r="G28" s="202">
        <v>8</v>
      </c>
      <c r="H28" s="202">
        <v>1</v>
      </c>
      <c r="I28" s="202">
        <v>1</v>
      </c>
      <c r="J28" s="202">
        <v>0</v>
      </c>
      <c r="K28" s="202">
        <v>5</v>
      </c>
      <c r="L28" s="202">
        <v>7</v>
      </c>
      <c r="M28" s="202">
        <v>0</v>
      </c>
      <c r="N28" s="202">
        <v>2</v>
      </c>
      <c r="O28" s="202">
        <v>6</v>
      </c>
      <c r="P28" s="237">
        <v>0.27800000000000002</v>
      </c>
      <c r="Q28" s="237">
        <v>0.316</v>
      </c>
      <c r="R28" s="237">
        <v>0.36099999999999999</v>
      </c>
      <c r="S28" s="237">
        <v>0.67700000000000005</v>
      </c>
      <c r="T28" s="202">
        <v>0</v>
      </c>
      <c r="U28" s="202">
        <v>0</v>
      </c>
      <c r="V28" s="202">
        <v>0</v>
      </c>
      <c r="W28" s="202">
        <v>11</v>
      </c>
      <c r="X28" s="202">
        <v>37</v>
      </c>
      <c r="Y28" s="202">
        <v>4</v>
      </c>
      <c r="Z28" s="237">
        <v>0.92300000000000004</v>
      </c>
      <c r="AA28" s="202">
        <v>0</v>
      </c>
      <c r="AB28" s="202">
        <v>0</v>
      </c>
      <c r="AC28" s="202">
        <v>0</v>
      </c>
      <c r="AD28" s="202">
        <v>0</v>
      </c>
      <c r="AE28" s="238">
        <v>0</v>
      </c>
    </row>
    <row r="29" spans="1:31">
      <c r="A29" s="222" t="s">
        <v>700</v>
      </c>
      <c r="B29" s="202" t="s">
        <v>659</v>
      </c>
      <c r="C29" s="202">
        <v>6</v>
      </c>
      <c r="D29" s="202">
        <v>18</v>
      </c>
      <c r="E29" s="202">
        <v>18</v>
      </c>
      <c r="F29" s="202">
        <v>2</v>
      </c>
      <c r="G29" s="202">
        <v>2</v>
      </c>
      <c r="H29" s="202">
        <v>0</v>
      </c>
      <c r="I29" s="202">
        <v>0</v>
      </c>
      <c r="J29" s="202">
        <v>0</v>
      </c>
      <c r="K29" s="202">
        <v>0</v>
      </c>
      <c r="L29" s="202">
        <v>0</v>
      </c>
      <c r="M29" s="202">
        <v>0</v>
      </c>
      <c r="N29" s="202">
        <v>0</v>
      </c>
      <c r="O29" s="202">
        <v>5</v>
      </c>
      <c r="P29" s="237">
        <v>0.111</v>
      </c>
      <c r="Q29" s="237">
        <v>0.111</v>
      </c>
      <c r="R29" s="237">
        <v>0.111</v>
      </c>
      <c r="S29" s="237">
        <v>0.222</v>
      </c>
      <c r="T29" s="202">
        <v>0</v>
      </c>
      <c r="U29" s="202">
        <v>0</v>
      </c>
      <c r="V29" s="202">
        <v>0</v>
      </c>
      <c r="W29" s="202">
        <v>2</v>
      </c>
      <c r="X29" s="202">
        <v>13</v>
      </c>
      <c r="Y29" s="202">
        <v>0</v>
      </c>
      <c r="Z29" s="237">
        <v>1</v>
      </c>
      <c r="AA29" s="202">
        <v>0</v>
      </c>
      <c r="AB29" s="202">
        <v>0</v>
      </c>
      <c r="AC29" s="202">
        <v>0</v>
      </c>
      <c r="AD29" s="202">
        <v>0</v>
      </c>
      <c r="AE29" s="238">
        <v>0</v>
      </c>
    </row>
    <row r="30" spans="1:31">
      <c r="A30" s="222" t="s">
        <v>702</v>
      </c>
      <c r="B30" s="202" t="s">
        <v>703</v>
      </c>
      <c r="C30" s="202">
        <v>1</v>
      </c>
      <c r="D30" s="202">
        <v>1</v>
      </c>
      <c r="E30" s="202">
        <v>1</v>
      </c>
      <c r="F30" s="202">
        <v>0</v>
      </c>
      <c r="G30" s="202">
        <v>0</v>
      </c>
      <c r="H30" s="202">
        <v>0</v>
      </c>
      <c r="I30" s="202">
        <v>0</v>
      </c>
      <c r="J30" s="202">
        <v>0</v>
      </c>
      <c r="K30" s="202">
        <v>0</v>
      </c>
      <c r="L30" s="202">
        <v>0</v>
      </c>
      <c r="M30" s="202">
        <v>0</v>
      </c>
      <c r="N30" s="202">
        <v>0</v>
      </c>
      <c r="O30" s="202">
        <v>0</v>
      </c>
      <c r="P30" s="237">
        <v>0</v>
      </c>
      <c r="Q30" s="237">
        <v>0</v>
      </c>
      <c r="R30" s="237">
        <v>0</v>
      </c>
      <c r="S30" s="237">
        <v>0</v>
      </c>
      <c r="T30" s="202">
        <v>0</v>
      </c>
      <c r="U30" s="202">
        <v>0</v>
      </c>
      <c r="V30" s="202">
        <v>0</v>
      </c>
      <c r="W30" s="202">
        <v>4</v>
      </c>
      <c r="X30" s="202">
        <v>0</v>
      </c>
      <c r="Y30" s="202">
        <v>0</v>
      </c>
      <c r="Z30" s="237">
        <v>1</v>
      </c>
      <c r="AA30" s="202">
        <v>0</v>
      </c>
      <c r="AB30" s="202">
        <v>0</v>
      </c>
      <c r="AC30" s="202">
        <v>0</v>
      </c>
      <c r="AD30" s="202">
        <v>0</v>
      </c>
      <c r="AE30" s="238">
        <v>0</v>
      </c>
    </row>
    <row r="31" spans="1:31">
      <c r="A31" s="222" t="s">
        <v>704</v>
      </c>
      <c r="B31" s="202" t="s">
        <v>705</v>
      </c>
      <c r="C31" s="202">
        <v>31</v>
      </c>
      <c r="D31" s="202">
        <v>104</v>
      </c>
      <c r="E31" s="202">
        <v>90</v>
      </c>
      <c r="F31" s="202">
        <v>19</v>
      </c>
      <c r="G31" s="202">
        <v>16</v>
      </c>
      <c r="H31" s="202">
        <v>3</v>
      </c>
      <c r="I31" s="202">
        <v>0</v>
      </c>
      <c r="J31" s="202">
        <v>0</v>
      </c>
      <c r="K31" s="202">
        <v>12</v>
      </c>
      <c r="L31" s="202">
        <v>9</v>
      </c>
      <c r="M31" s="202">
        <v>0</v>
      </c>
      <c r="N31" s="202">
        <v>10</v>
      </c>
      <c r="O31" s="202">
        <v>18</v>
      </c>
      <c r="P31" s="237">
        <v>0.21099999999999999</v>
      </c>
      <c r="Q31" s="237">
        <v>0.28399999999999997</v>
      </c>
      <c r="R31" s="237">
        <v>0.24399999999999999</v>
      </c>
      <c r="S31" s="237">
        <v>0.52900000000000003</v>
      </c>
      <c r="T31" s="202">
        <v>1</v>
      </c>
      <c r="U31" s="202">
        <v>2</v>
      </c>
      <c r="V31" s="202">
        <v>2</v>
      </c>
      <c r="W31" s="202">
        <v>9</v>
      </c>
      <c r="X31" s="202">
        <v>144</v>
      </c>
      <c r="Y31" s="202">
        <v>4</v>
      </c>
      <c r="Z31" s="237">
        <v>0.97499999999999998</v>
      </c>
      <c r="AA31" s="202">
        <v>0</v>
      </c>
      <c r="AB31" s="202">
        <v>0</v>
      </c>
      <c r="AC31" s="202">
        <v>0</v>
      </c>
      <c r="AD31" s="202">
        <v>0</v>
      </c>
      <c r="AE31" s="238">
        <v>0</v>
      </c>
    </row>
    <row r="32" spans="1:31">
      <c r="A32" s="222" t="s">
        <v>706</v>
      </c>
      <c r="B32" s="202" t="s">
        <v>707</v>
      </c>
      <c r="C32" s="202">
        <v>22</v>
      </c>
      <c r="D32" s="202">
        <v>67</v>
      </c>
      <c r="E32" s="202">
        <v>62</v>
      </c>
      <c r="F32" s="202">
        <v>18</v>
      </c>
      <c r="G32" s="202">
        <v>17</v>
      </c>
      <c r="H32" s="202">
        <v>1</v>
      </c>
      <c r="I32" s="202">
        <v>0</v>
      </c>
      <c r="J32" s="202">
        <v>0</v>
      </c>
      <c r="K32" s="202">
        <v>7</v>
      </c>
      <c r="L32" s="202">
        <v>7</v>
      </c>
      <c r="M32" s="202">
        <v>0</v>
      </c>
      <c r="N32" s="202">
        <v>5</v>
      </c>
      <c r="O32" s="202">
        <v>15</v>
      </c>
      <c r="P32" s="237">
        <v>0.28999999999999998</v>
      </c>
      <c r="Q32" s="237">
        <v>0.34300000000000003</v>
      </c>
      <c r="R32" s="237">
        <v>0.30599999999999999</v>
      </c>
      <c r="S32" s="237">
        <v>0.65</v>
      </c>
      <c r="T32" s="202">
        <v>1</v>
      </c>
      <c r="U32" s="202">
        <v>0</v>
      </c>
      <c r="V32" s="202">
        <v>0</v>
      </c>
      <c r="W32" s="202">
        <v>6</v>
      </c>
      <c r="X32" s="202">
        <v>131</v>
      </c>
      <c r="Y32" s="202">
        <v>2</v>
      </c>
      <c r="Z32" s="237">
        <v>0.98599999999999999</v>
      </c>
      <c r="AA32" s="202">
        <v>134</v>
      </c>
      <c r="AB32" s="202">
        <v>6</v>
      </c>
      <c r="AC32" s="202">
        <v>8</v>
      </c>
      <c r="AD32" s="202">
        <v>6</v>
      </c>
      <c r="AE32" s="238">
        <v>0.42899999999999999</v>
      </c>
    </row>
    <row r="33" spans="1:31">
      <c r="A33" s="222" t="s">
        <v>708</v>
      </c>
      <c r="B33" s="202" t="s">
        <v>709</v>
      </c>
      <c r="C33" s="202">
        <v>40</v>
      </c>
      <c r="D33" s="202">
        <v>154</v>
      </c>
      <c r="E33" s="202">
        <v>132</v>
      </c>
      <c r="F33" s="202">
        <v>44</v>
      </c>
      <c r="G33" s="202">
        <v>38</v>
      </c>
      <c r="H33" s="202">
        <v>5</v>
      </c>
      <c r="I33" s="202">
        <v>1</v>
      </c>
      <c r="J33" s="202">
        <v>0</v>
      </c>
      <c r="K33" s="202">
        <v>33</v>
      </c>
      <c r="L33" s="202">
        <v>25</v>
      </c>
      <c r="M33" s="202">
        <v>3</v>
      </c>
      <c r="N33" s="202">
        <v>12</v>
      </c>
      <c r="O33" s="202">
        <v>25</v>
      </c>
      <c r="P33" s="237">
        <v>0.33300000000000002</v>
      </c>
      <c r="Q33" s="237">
        <v>0.38800000000000001</v>
      </c>
      <c r="R33" s="237">
        <v>0.38600000000000001</v>
      </c>
      <c r="S33" s="237">
        <v>0.77500000000000002</v>
      </c>
      <c r="T33" s="202">
        <v>6</v>
      </c>
      <c r="U33" s="202">
        <v>2</v>
      </c>
      <c r="V33" s="202">
        <v>5</v>
      </c>
      <c r="W33" s="202">
        <v>17</v>
      </c>
      <c r="X33" s="202">
        <v>124</v>
      </c>
      <c r="Y33" s="202">
        <v>1</v>
      </c>
      <c r="Z33" s="237">
        <v>0.99299999999999999</v>
      </c>
      <c r="AA33" s="202">
        <v>135.1</v>
      </c>
      <c r="AB33" s="202">
        <v>7</v>
      </c>
      <c r="AC33" s="202">
        <v>22</v>
      </c>
      <c r="AD33" s="202">
        <v>4</v>
      </c>
      <c r="AE33" s="238">
        <v>0.154</v>
      </c>
    </row>
    <row r="34" spans="1:31">
      <c r="A34" s="222" t="s">
        <v>710</v>
      </c>
      <c r="B34" s="202" t="s">
        <v>711</v>
      </c>
      <c r="C34" s="202">
        <v>0</v>
      </c>
      <c r="D34" s="202">
        <v>0</v>
      </c>
      <c r="E34" s="202">
        <v>0</v>
      </c>
      <c r="F34" s="202">
        <v>0</v>
      </c>
      <c r="G34" s="202">
        <v>0</v>
      </c>
      <c r="H34" s="202">
        <v>0</v>
      </c>
      <c r="I34" s="202">
        <v>0</v>
      </c>
      <c r="J34" s="202">
        <v>0</v>
      </c>
      <c r="K34" s="202">
        <v>0</v>
      </c>
      <c r="L34" s="202">
        <v>0</v>
      </c>
      <c r="M34" s="202">
        <v>0</v>
      </c>
      <c r="N34" s="202">
        <v>0</v>
      </c>
      <c r="O34" s="202">
        <v>0</v>
      </c>
      <c r="P34" s="237">
        <v>0</v>
      </c>
      <c r="Q34" s="237">
        <v>0</v>
      </c>
      <c r="R34" s="237">
        <v>0</v>
      </c>
      <c r="S34" s="237">
        <v>0</v>
      </c>
      <c r="T34" s="202">
        <v>0</v>
      </c>
      <c r="U34" s="202">
        <v>0</v>
      </c>
      <c r="V34" s="202">
        <v>0</v>
      </c>
      <c r="W34" s="202">
        <v>1</v>
      </c>
      <c r="X34" s="202">
        <v>0</v>
      </c>
      <c r="Y34" s="202">
        <v>0</v>
      </c>
      <c r="Z34" s="237">
        <v>1</v>
      </c>
      <c r="AA34" s="202">
        <v>0</v>
      </c>
      <c r="AB34" s="202">
        <v>0</v>
      </c>
      <c r="AC34" s="202">
        <v>0</v>
      </c>
      <c r="AD34" s="202">
        <v>0</v>
      </c>
      <c r="AE34" s="238">
        <v>0</v>
      </c>
    </row>
    <row r="35" spans="1:31">
      <c r="A35" s="222" t="s">
        <v>658</v>
      </c>
      <c r="B35" s="202" t="s">
        <v>712</v>
      </c>
      <c r="C35" s="202">
        <v>1</v>
      </c>
      <c r="D35" s="202">
        <v>1</v>
      </c>
      <c r="E35" s="202">
        <v>1</v>
      </c>
      <c r="F35" s="202">
        <v>0</v>
      </c>
      <c r="G35" s="202">
        <v>0</v>
      </c>
      <c r="H35" s="202">
        <v>0</v>
      </c>
      <c r="I35" s="202">
        <v>0</v>
      </c>
      <c r="J35" s="202">
        <v>0</v>
      </c>
      <c r="K35" s="202">
        <v>0</v>
      </c>
      <c r="L35" s="202">
        <v>0</v>
      </c>
      <c r="M35" s="202">
        <v>0</v>
      </c>
      <c r="N35" s="202">
        <v>0</v>
      </c>
      <c r="O35" s="202">
        <v>0</v>
      </c>
      <c r="P35" s="237">
        <v>0</v>
      </c>
      <c r="Q35" s="237">
        <v>0</v>
      </c>
      <c r="R35" s="237">
        <v>0</v>
      </c>
      <c r="S35" s="237">
        <v>0</v>
      </c>
      <c r="T35" s="202">
        <v>0</v>
      </c>
      <c r="U35" s="202">
        <v>0</v>
      </c>
      <c r="V35" s="202">
        <v>0</v>
      </c>
      <c r="W35" s="202">
        <v>6</v>
      </c>
      <c r="X35" s="202">
        <v>0</v>
      </c>
      <c r="Y35" s="202">
        <v>0</v>
      </c>
      <c r="Z35" s="237">
        <v>1</v>
      </c>
      <c r="AA35" s="202">
        <v>0</v>
      </c>
      <c r="AB35" s="202">
        <v>0</v>
      </c>
      <c r="AC35" s="202">
        <v>0</v>
      </c>
      <c r="AD35" s="202">
        <v>0</v>
      </c>
      <c r="AE35" s="238">
        <v>0</v>
      </c>
    </row>
    <row r="36" spans="1:31">
      <c r="A36" s="222" t="s">
        <v>713</v>
      </c>
      <c r="B36" s="202" t="s">
        <v>714</v>
      </c>
      <c r="C36" s="202">
        <v>17</v>
      </c>
      <c r="D36" s="202">
        <v>37</v>
      </c>
      <c r="E36" s="202">
        <v>29</v>
      </c>
      <c r="F36" s="202">
        <v>9</v>
      </c>
      <c r="G36" s="202">
        <v>8</v>
      </c>
      <c r="H36" s="202">
        <v>1</v>
      </c>
      <c r="I36" s="202">
        <v>0</v>
      </c>
      <c r="J36" s="202">
        <v>0</v>
      </c>
      <c r="K36" s="202">
        <v>4</v>
      </c>
      <c r="L36" s="202">
        <v>8</v>
      </c>
      <c r="M36" s="202">
        <v>0</v>
      </c>
      <c r="N36" s="202">
        <v>6</v>
      </c>
      <c r="O36" s="202">
        <v>7</v>
      </c>
      <c r="P36" s="237">
        <v>0.31</v>
      </c>
      <c r="Q36" s="237">
        <v>0.41699999999999998</v>
      </c>
      <c r="R36" s="237">
        <v>0.34499999999999997</v>
      </c>
      <c r="S36" s="237">
        <v>0.76100000000000001</v>
      </c>
      <c r="T36" s="202">
        <v>4</v>
      </c>
      <c r="U36" s="202">
        <v>1</v>
      </c>
      <c r="V36" s="202">
        <v>1</v>
      </c>
      <c r="W36" s="202">
        <v>2</v>
      </c>
      <c r="X36" s="202">
        <v>14</v>
      </c>
      <c r="Y36" s="202">
        <v>0</v>
      </c>
      <c r="Z36" s="237">
        <v>1</v>
      </c>
      <c r="AA36" s="202">
        <v>0</v>
      </c>
      <c r="AB36" s="202">
        <v>0</v>
      </c>
      <c r="AC36" s="202">
        <v>0</v>
      </c>
      <c r="AD36" s="202">
        <v>0</v>
      </c>
      <c r="AE36" s="238">
        <v>0</v>
      </c>
    </row>
    <row r="37" spans="1:31">
      <c r="A37" s="222" t="s">
        <v>715</v>
      </c>
      <c r="B37" s="202" t="s">
        <v>716</v>
      </c>
      <c r="C37" s="202">
        <v>19</v>
      </c>
      <c r="D37" s="202">
        <v>44</v>
      </c>
      <c r="E37" s="202">
        <v>36</v>
      </c>
      <c r="F37" s="202">
        <v>10</v>
      </c>
      <c r="G37" s="202">
        <v>9</v>
      </c>
      <c r="H37" s="202">
        <v>1</v>
      </c>
      <c r="I37" s="202">
        <v>0</v>
      </c>
      <c r="J37" s="202">
        <v>0</v>
      </c>
      <c r="K37" s="202">
        <v>4</v>
      </c>
      <c r="L37" s="202">
        <v>13</v>
      </c>
      <c r="M37" s="202">
        <v>0</v>
      </c>
      <c r="N37" s="202">
        <v>7</v>
      </c>
      <c r="O37" s="202">
        <v>11</v>
      </c>
      <c r="P37" s="237">
        <v>0.27800000000000002</v>
      </c>
      <c r="Q37" s="237">
        <v>0.39500000000000002</v>
      </c>
      <c r="R37" s="237">
        <v>0.30599999999999999</v>
      </c>
      <c r="S37" s="237">
        <v>0.70099999999999996</v>
      </c>
      <c r="T37" s="202">
        <v>6</v>
      </c>
      <c r="U37" s="202">
        <v>1</v>
      </c>
      <c r="V37" s="202">
        <v>0</v>
      </c>
      <c r="W37" s="202">
        <v>0</v>
      </c>
      <c r="X37" s="202">
        <v>8</v>
      </c>
      <c r="Y37" s="202">
        <v>0</v>
      </c>
      <c r="Z37" s="237">
        <v>1</v>
      </c>
      <c r="AA37" s="202">
        <v>0</v>
      </c>
      <c r="AB37" s="202">
        <v>0</v>
      </c>
      <c r="AC37" s="202">
        <v>0</v>
      </c>
      <c r="AD37" s="202">
        <v>0</v>
      </c>
      <c r="AE37" s="238">
        <v>0</v>
      </c>
    </row>
    <row r="38" spans="1:31">
      <c r="A38" s="222" t="s">
        <v>717</v>
      </c>
      <c r="B38" s="202" t="s">
        <v>718</v>
      </c>
      <c r="C38" s="202">
        <v>26</v>
      </c>
      <c r="D38" s="202">
        <v>90</v>
      </c>
      <c r="E38" s="202">
        <v>68</v>
      </c>
      <c r="F38" s="202">
        <v>17</v>
      </c>
      <c r="G38" s="202">
        <v>11</v>
      </c>
      <c r="H38" s="202">
        <v>6</v>
      </c>
      <c r="I38" s="202">
        <v>0</v>
      </c>
      <c r="J38" s="202">
        <v>0</v>
      </c>
      <c r="K38" s="202">
        <v>8</v>
      </c>
      <c r="L38" s="202">
        <v>21</v>
      </c>
      <c r="M38" s="202">
        <v>4</v>
      </c>
      <c r="N38" s="202">
        <v>14</v>
      </c>
      <c r="O38" s="202">
        <v>13</v>
      </c>
      <c r="P38" s="237">
        <v>0.25</v>
      </c>
      <c r="Q38" s="237">
        <v>0.40699999999999997</v>
      </c>
      <c r="R38" s="237">
        <v>0.33800000000000002</v>
      </c>
      <c r="S38" s="237">
        <v>0.745</v>
      </c>
      <c r="T38" s="202">
        <v>4</v>
      </c>
      <c r="U38" s="202">
        <v>4</v>
      </c>
      <c r="V38" s="202">
        <v>0</v>
      </c>
      <c r="W38" s="202">
        <v>48</v>
      </c>
      <c r="X38" s="202">
        <v>18</v>
      </c>
      <c r="Y38" s="202">
        <v>5</v>
      </c>
      <c r="Z38" s="237">
        <v>0.93</v>
      </c>
      <c r="AA38" s="202">
        <v>0</v>
      </c>
      <c r="AB38" s="202">
        <v>0</v>
      </c>
      <c r="AC38" s="202">
        <v>0</v>
      </c>
      <c r="AD38" s="202">
        <v>0</v>
      </c>
      <c r="AE38" s="238">
        <v>0</v>
      </c>
    </row>
    <row r="39" spans="1:31" s="221" customFormat="1" ht="15" thickBot="1">
      <c r="A39" s="224" t="s">
        <v>426</v>
      </c>
      <c r="B39" s="225"/>
      <c r="C39" s="225">
        <v>47</v>
      </c>
      <c r="D39" s="225">
        <v>1754</v>
      </c>
      <c r="E39" s="225">
        <v>1490</v>
      </c>
      <c r="F39" s="225">
        <v>430</v>
      </c>
      <c r="G39" s="225">
        <v>349</v>
      </c>
      <c r="H39" s="225">
        <v>66</v>
      </c>
      <c r="I39" s="225">
        <v>9</v>
      </c>
      <c r="J39" s="225">
        <v>6</v>
      </c>
      <c r="K39" s="225">
        <v>230</v>
      </c>
      <c r="L39" s="225">
        <v>289</v>
      </c>
      <c r="M39" s="225">
        <v>43</v>
      </c>
      <c r="N39" s="225">
        <v>185</v>
      </c>
      <c r="O39" s="225">
        <v>256</v>
      </c>
      <c r="P39" s="225">
        <v>0.28899999999999998</v>
      </c>
      <c r="Q39" s="225">
        <v>0.379</v>
      </c>
      <c r="R39" s="225">
        <v>0.35699999999999998</v>
      </c>
      <c r="S39" s="225">
        <v>0.73599999999999999</v>
      </c>
      <c r="T39" s="225">
        <v>96</v>
      </c>
      <c r="U39" s="225">
        <v>18</v>
      </c>
      <c r="V39" s="225">
        <v>18</v>
      </c>
      <c r="W39" s="225">
        <v>368</v>
      </c>
      <c r="X39" s="225">
        <v>1083</v>
      </c>
      <c r="Y39" s="225">
        <v>52</v>
      </c>
      <c r="Z39" s="225">
        <v>0.96499999999999997</v>
      </c>
      <c r="AA39" s="225">
        <v>361</v>
      </c>
      <c r="AB39" s="225">
        <v>16</v>
      </c>
      <c r="AC39" s="225">
        <v>34</v>
      </c>
      <c r="AD39" s="225">
        <v>12</v>
      </c>
      <c r="AE39" s="239">
        <v>0.26100000000000001</v>
      </c>
    </row>
    <row r="42" spans="1:31">
      <c r="C42" s="293" t="s">
        <v>719</v>
      </c>
      <c r="D42" s="295"/>
      <c r="E42" s="295"/>
      <c r="F42" s="295"/>
      <c r="G42" s="295"/>
      <c r="H42" s="295"/>
      <c r="I42" s="295"/>
      <c r="J42" s="295"/>
      <c r="K42" s="295"/>
      <c r="L42" s="295"/>
    </row>
    <row r="43" spans="1:31">
      <c r="C43" s="295"/>
      <c r="D43" s="295"/>
      <c r="E43" s="295"/>
      <c r="F43" s="295"/>
      <c r="G43" s="295"/>
      <c r="H43" s="295"/>
      <c r="I43" s="295"/>
      <c r="J43" s="295"/>
      <c r="K43" s="295"/>
      <c r="L43" s="295"/>
    </row>
    <row r="44" spans="1:31" ht="13.8" thickBot="1">
      <c r="C44" s="296"/>
      <c r="D44" s="296"/>
      <c r="E44" s="296"/>
      <c r="F44" s="296"/>
      <c r="G44" s="296"/>
      <c r="H44" s="296"/>
      <c r="I44" s="296"/>
      <c r="J44" s="296"/>
      <c r="K44" s="296"/>
      <c r="L44" s="296"/>
    </row>
    <row r="45" spans="1:31" ht="15" thickBot="1">
      <c r="A45" s="226" t="s">
        <v>646</v>
      </c>
      <c r="B45" s="226" t="s">
        <v>647</v>
      </c>
      <c r="C45" s="226" t="s">
        <v>2</v>
      </c>
      <c r="D45" s="226" t="s">
        <v>1</v>
      </c>
      <c r="E45" s="226" t="s">
        <v>720</v>
      </c>
      <c r="F45" s="226" t="s">
        <v>100</v>
      </c>
      <c r="G45" s="226" t="s">
        <v>101</v>
      </c>
      <c r="H45" s="226" t="s">
        <v>378</v>
      </c>
      <c r="I45" s="226" t="s">
        <v>47</v>
      </c>
      <c r="J45" s="226" t="s">
        <v>17</v>
      </c>
      <c r="K45" s="226" t="s">
        <v>102</v>
      </c>
      <c r="L45" s="226" t="s">
        <v>10</v>
      </c>
      <c r="M45" s="226" t="s">
        <v>16</v>
      </c>
      <c r="N45" s="226" t="s">
        <v>11</v>
      </c>
      <c r="O45" s="226" t="s">
        <v>106</v>
      </c>
      <c r="P45" s="226" t="s">
        <v>721</v>
      </c>
      <c r="Q45" s="226" t="s">
        <v>105</v>
      </c>
    </row>
    <row r="46" spans="1:31">
      <c r="A46" s="227" t="s">
        <v>658</v>
      </c>
      <c r="B46" s="228" t="s">
        <v>659</v>
      </c>
      <c r="C46" s="228">
        <v>6</v>
      </c>
      <c r="D46" s="228">
        <v>4</v>
      </c>
      <c r="E46" s="228">
        <v>0</v>
      </c>
      <c r="F46" s="228">
        <v>0</v>
      </c>
      <c r="G46" s="228">
        <v>0</v>
      </c>
      <c r="H46" s="228">
        <v>0</v>
      </c>
      <c r="I46" s="228">
        <v>6</v>
      </c>
      <c r="J46" s="228">
        <v>3</v>
      </c>
      <c r="K46" s="228">
        <v>3</v>
      </c>
      <c r="L46" s="228">
        <v>4</v>
      </c>
      <c r="M46" s="228">
        <v>9</v>
      </c>
      <c r="N46" s="228">
        <v>0</v>
      </c>
      <c r="O46" s="229">
        <v>4.5</v>
      </c>
      <c r="P46" s="229">
        <v>1.667</v>
      </c>
      <c r="Q46" s="230">
        <v>2</v>
      </c>
    </row>
    <row r="47" spans="1:31">
      <c r="A47" s="222" t="s">
        <v>662</v>
      </c>
      <c r="B47" s="202" t="s">
        <v>663</v>
      </c>
      <c r="C47" s="202">
        <v>20.100000000000001</v>
      </c>
      <c r="D47" s="202">
        <v>9</v>
      </c>
      <c r="E47" s="202">
        <v>2</v>
      </c>
      <c r="F47" s="202">
        <v>1</v>
      </c>
      <c r="G47" s="202">
        <v>0</v>
      </c>
      <c r="H47" s="202">
        <v>4</v>
      </c>
      <c r="I47" s="202">
        <v>7</v>
      </c>
      <c r="J47" s="202">
        <v>6</v>
      </c>
      <c r="K47" s="202">
        <v>5</v>
      </c>
      <c r="L47" s="202">
        <v>16</v>
      </c>
      <c r="M47" s="202">
        <v>29</v>
      </c>
      <c r="N47" s="202">
        <v>1</v>
      </c>
      <c r="O47" s="231">
        <v>2.2130000000000001</v>
      </c>
      <c r="P47" s="231">
        <v>1.131</v>
      </c>
      <c r="Q47" s="223">
        <v>5</v>
      </c>
    </row>
    <row r="48" spans="1:31">
      <c r="A48" s="222" t="s">
        <v>666</v>
      </c>
      <c r="B48" s="202" t="s">
        <v>667</v>
      </c>
      <c r="C48" s="202">
        <v>2</v>
      </c>
      <c r="D48" s="202">
        <v>1</v>
      </c>
      <c r="E48" s="202">
        <v>0</v>
      </c>
      <c r="F48" s="202">
        <v>0</v>
      </c>
      <c r="G48" s="202">
        <v>1</v>
      </c>
      <c r="H48" s="202">
        <v>0</v>
      </c>
      <c r="I48" s="202">
        <v>2</v>
      </c>
      <c r="J48" s="202">
        <v>2</v>
      </c>
      <c r="K48" s="202">
        <v>2</v>
      </c>
      <c r="L48" s="202">
        <v>2</v>
      </c>
      <c r="M48" s="202">
        <v>0</v>
      </c>
      <c r="N48" s="202">
        <v>0</v>
      </c>
      <c r="O48" s="231">
        <v>9</v>
      </c>
      <c r="P48" s="231">
        <v>2</v>
      </c>
      <c r="Q48" s="223">
        <v>0</v>
      </c>
    </row>
    <row r="49" spans="1:17">
      <c r="A49" s="222" t="s">
        <v>676</v>
      </c>
      <c r="B49" s="202" t="s">
        <v>669</v>
      </c>
      <c r="C49" s="202">
        <v>33.1</v>
      </c>
      <c r="D49" s="202">
        <v>9</v>
      </c>
      <c r="E49" s="202">
        <v>5</v>
      </c>
      <c r="F49" s="202">
        <v>2</v>
      </c>
      <c r="G49" s="202">
        <v>3</v>
      </c>
      <c r="H49" s="202">
        <v>0</v>
      </c>
      <c r="I49" s="202">
        <v>31</v>
      </c>
      <c r="J49" s="202">
        <v>15</v>
      </c>
      <c r="K49" s="202">
        <v>14</v>
      </c>
      <c r="L49" s="202">
        <v>16</v>
      </c>
      <c r="M49" s="202">
        <v>21</v>
      </c>
      <c r="N49" s="202">
        <v>3</v>
      </c>
      <c r="O49" s="231">
        <v>3.78</v>
      </c>
      <c r="P49" s="231">
        <v>1.41</v>
      </c>
      <c r="Q49" s="223">
        <v>2</v>
      </c>
    </row>
    <row r="50" spans="1:17">
      <c r="A50" s="222" t="s">
        <v>677</v>
      </c>
      <c r="B50" s="202" t="s">
        <v>678</v>
      </c>
      <c r="C50" s="202">
        <v>1.2</v>
      </c>
      <c r="D50" s="202">
        <v>1</v>
      </c>
      <c r="E50" s="202">
        <v>0</v>
      </c>
      <c r="F50" s="202">
        <v>0</v>
      </c>
      <c r="G50" s="202">
        <v>0</v>
      </c>
      <c r="H50" s="202">
        <v>0</v>
      </c>
      <c r="I50" s="202">
        <v>0</v>
      </c>
      <c r="J50" s="202">
        <v>0</v>
      </c>
      <c r="K50" s="202">
        <v>0</v>
      </c>
      <c r="L50" s="202">
        <v>1</v>
      </c>
      <c r="M50" s="202">
        <v>1</v>
      </c>
      <c r="N50" s="202">
        <v>0</v>
      </c>
      <c r="O50" s="231">
        <v>0</v>
      </c>
      <c r="P50" s="231">
        <v>0.6</v>
      </c>
      <c r="Q50" s="223">
        <v>1</v>
      </c>
    </row>
    <row r="51" spans="1:17">
      <c r="A51" s="222" t="s">
        <v>679</v>
      </c>
      <c r="B51" s="202" t="s">
        <v>680</v>
      </c>
      <c r="C51" s="202">
        <v>5.2</v>
      </c>
      <c r="D51" s="202">
        <v>2</v>
      </c>
      <c r="E51" s="202">
        <v>0</v>
      </c>
      <c r="F51" s="202">
        <v>2</v>
      </c>
      <c r="G51" s="202">
        <v>0</v>
      </c>
      <c r="H51" s="202">
        <v>0</v>
      </c>
      <c r="I51" s="202">
        <v>1</v>
      </c>
      <c r="J51" s="202">
        <v>3</v>
      </c>
      <c r="K51" s="202">
        <v>3</v>
      </c>
      <c r="L51" s="202">
        <v>7</v>
      </c>
      <c r="M51" s="202">
        <v>6</v>
      </c>
      <c r="N51" s="202">
        <v>1</v>
      </c>
      <c r="O51" s="231">
        <v>4.7649999999999997</v>
      </c>
      <c r="P51" s="231">
        <v>1.4119999999999999</v>
      </c>
      <c r="Q51" s="223">
        <v>3</v>
      </c>
    </row>
    <row r="52" spans="1:17">
      <c r="A52" s="222" t="s">
        <v>681</v>
      </c>
      <c r="B52" s="202" t="s">
        <v>682</v>
      </c>
      <c r="C52" s="202">
        <v>56.2</v>
      </c>
      <c r="D52" s="202">
        <v>11</v>
      </c>
      <c r="E52" s="202">
        <v>10</v>
      </c>
      <c r="F52" s="202">
        <v>6</v>
      </c>
      <c r="G52" s="202">
        <v>3</v>
      </c>
      <c r="H52" s="202">
        <v>0</v>
      </c>
      <c r="I52" s="202">
        <v>44</v>
      </c>
      <c r="J52" s="202">
        <v>28</v>
      </c>
      <c r="K52" s="202">
        <v>16</v>
      </c>
      <c r="L52" s="202">
        <v>23</v>
      </c>
      <c r="M52" s="202">
        <v>59</v>
      </c>
      <c r="N52" s="202">
        <v>6</v>
      </c>
      <c r="O52" s="231">
        <v>2.5409999999999999</v>
      </c>
      <c r="P52" s="231">
        <v>1.1819999999999999</v>
      </c>
      <c r="Q52" s="223">
        <v>6</v>
      </c>
    </row>
    <row r="53" spans="1:17">
      <c r="A53" s="222" t="s">
        <v>684</v>
      </c>
      <c r="B53" s="202" t="s">
        <v>685</v>
      </c>
      <c r="C53" s="202">
        <v>1</v>
      </c>
      <c r="D53" s="202">
        <v>1</v>
      </c>
      <c r="E53" s="202">
        <v>0</v>
      </c>
      <c r="F53" s="202">
        <v>0</v>
      </c>
      <c r="G53" s="202">
        <v>0</v>
      </c>
      <c r="H53" s="202">
        <v>0</v>
      </c>
      <c r="I53" s="202">
        <v>2</v>
      </c>
      <c r="J53" s="202">
        <v>0</v>
      </c>
      <c r="K53" s="202">
        <v>0</v>
      </c>
      <c r="L53" s="202">
        <v>0</v>
      </c>
      <c r="M53" s="202">
        <v>1</v>
      </c>
      <c r="N53" s="202">
        <v>0</v>
      </c>
      <c r="O53" s="231">
        <v>0</v>
      </c>
      <c r="P53" s="231">
        <v>2</v>
      </c>
      <c r="Q53" s="223">
        <v>1</v>
      </c>
    </row>
    <row r="54" spans="1:17">
      <c r="A54" s="222" t="s">
        <v>686</v>
      </c>
      <c r="B54" s="202" t="s">
        <v>687</v>
      </c>
      <c r="C54" s="202">
        <v>34.1</v>
      </c>
      <c r="D54" s="202">
        <v>9</v>
      </c>
      <c r="E54" s="202">
        <v>7</v>
      </c>
      <c r="F54" s="202">
        <v>2</v>
      </c>
      <c r="G54" s="202">
        <v>2</v>
      </c>
      <c r="H54" s="202">
        <v>0</v>
      </c>
      <c r="I54" s="202">
        <v>36</v>
      </c>
      <c r="J54" s="202">
        <v>17</v>
      </c>
      <c r="K54" s="202">
        <v>10</v>
      </c>
      <c r="L54" s="202">
        <v>10</v>
      </c>
      <c r="M54" s="202">
        <v>24</v>
      </c>
      <c r="N54" s="202">
        <v>3</v>
      </c>
      <c r="O54" s="231">
        <v>2.621</v>
      </c>
      <c r="P54" s="231">
        <v>1.34</v>
      </c>
      <c r="Q54" s="223">
        <v>1</v>
      </c>
    </row>
    <row r="55" spans="1:17">
      <c r="A55" s="222" t="s">
        <v>688</v>
      </c>
      <c r="B55" s="202" t="s">
        <v>689</v>
      </c>
      <c r="C55" s="202">
        <v>3</v>
      </c>
      <c r="D55" s="202">
        <v>1</v>
      </c>
      <c r="E55" s="202">
        <v>0</v>
      </c>
      <c r="F55" s="202">
        <v>0</v>
      </c>
      <c r="G55" s="202">
        <v>0</v>
      </c>
      <c r="H55" s="202">
        <v>0</v>
      </c>
      <c r="I55" s="202">
        <v>4</v>
      </c>
      <c r="J55" s="202">
        <v>2</v>
      </c>
      <c r="K55" s="202">
        <v>2</v>
      </c>
      <c r="L55" s="202">
        <v>2</v>
      </c>
      <c r="M55" s="202">
        <v>1</v>
      </c>
      <c r="N55" s="202">
        <v>0</v>
      </c>
      <c r="O55" s="231">
        <v>6</v>
      </c>
      <c r="P55" s="231">
        <v>2</v>
      </c>
      <c r="Q55" s="223">
        <v>0</v>
      </c>
    </row>
    <row r="56" spans="1:17">
      <c r="A56" s="222" t="s">
        <v>690</v>
      </c>
      <c r="B56" s="202" t="s">
        <v>691</v>
      </c>
      <c r="C56" s="202">
        <v>55</v>
      </c>
      <c r="D56" s="202">
        <v>11</v>
      </c>
      <c r="E56" s="202">
        <v>5</v>
      </c>
      <c r="F56" s="202">
        <v>4</v>
      </c>
      <c r="G56" s="202">
        <v>2</v>
      </c>
      <c r="H56" s="202">
        <v>1</v>
      </c>
      <c r="I56" s="202">
        <v>52</v>
      </c>
      <c r="J56" s="202">
        <v>20</v>
      </c>
      <c r="K56" s="202">
        <v>15</v>
      </c>
      <c r="L56" s="202">
        <v>10</v>
      </c>
      <c r="M56" s="202">
        <v>45</v>
      </c>
      <c r="N56" s="202">
        <v>3</v>
      </c>
      <c r="O56" s="231">
        <v>2.4550000000000001</v>
      </c>
      <c r="P56" s="231">
        <v>1.127</v>
      </c>
      <c r="Q56" s="223">
        <v>1</v>
      </c>
    </row>
    <row r="57" spans="1:17">
      <c r="A57" s="222" t="s">
        <v>692</v>
      </c>
      <c r="B57" s="202" t="s">
        <v>693</v>
      </c>
      <c r="C57" s="202">
        <v>16.2</v>
      </c>
      <c r="D57" s="202">
        <v>7</v>
      </c>
      <c r="E57" s="202">
        <v>2</v>
      </c>
      <c r="F57" s="202">
        <v>3</v>
      </c>
      <c r="G57" s="202">
        <v>1</v>
      </c>
      <c r="H57" s="202">
        <v>1</v>
      </c>
      <c r="I57" s="202">
        <v>14</v>
      </c>
      <c r="J57" s="202">
        <v>10</v>
      </c>
      <c r="K57" s="202">
        <v>8</v>
      </c>
      <c r="L57" s="202">
        <v>10</v>
      </c>
      <c r="M57" s="202">
        <v>17</v>
      </c>
      <c r="N57" s="202">
        <v>2</v>
      </c>
      <c r="O57" s="231">
        <v>4.32</v>
      </c>
      <c r="P57" s="231">
        <v>1.44</v>
      </c>
      <c r="Q57" s="223">
        <v>1</v>
      </c>
    </row>
    <row r="58" spans="1:17">
      <c r="A58" s="222" t="s">
        <v>694</v>
      </c>
      <c r="B58" s="202" t="s">
        <v>695</v>
      </c>
      <c r="C58" s="202">
        <v>15</v>
      </c>
      <c r="D58" s="202">
        <v>6</v>
      </c>
      <c r="E58" s="202">
        <v>1</v>
      </c>
      <c r="F58" s="202">
        <v>0</v>
      </c>
      <c r="G58" s="202">
        <v>0</v>
      </c>
      <c r="H58" s="202">
        <v>2</v>
      </c>
      <c r="I58" s="202">
        <v>18</v>
      </c>
      <c r="J58" s="202">
        <v>5</v>
      </c>
      <c r="K58" s="202">
        <v>3</v>
      </c>
      <c r="L58" s="202">
        <v>3</v>
      </c>
      <c r="M58" s="202">
        <v>18</v>
      </c>
      <c r="N58" s="202">
        <v>1</v>
      </c>
      <c r="O58" s="231">
        <v>1.8</v>
      </c>
      <c r="P58" s="231">
        <v>1.4</v>
      </c>
      <c r="Q58" s="223">
        <v>0</v>
      </c>
    </row>
    <row r="59" spans="1:17">
      <c r="A59" s="222" t="s">
        <v>696</v>
      </c>
      <c r="B59" s="202" t="s">
        <v>697</v>
      </c>
      <c r="C59" s="202">
        <v>30.2</v>
      </c>
      <c r="D59" s="202">
        <v>6</v>
      </c>
      <c r="E59" s="202">
        <v>5</v>
      </c>
      <c r="F59" s="202">
        <v>4</v>
      </c>
      <c r="G59" s="202">
        <v>0</v>
      </c>
      <c r="H59" s="202">
        <v>1</v>
      </c>
      <c r="I59" s="202">
        <v>13</v>
      </c>
      <c r="J59" s="202">
        <v>4</v>
      </c>
      <c r="K59" s="202">
        <v>2</v>
      </c>
      <c r="L59" s="202">
        <v>15</v>
      </c>
      <c r="M59" s="202">
        <v>38</v>
      </c>
      <c r="N59" s="202">
        <v>1</v>
      </c>
      <c r="O59" s="231">
        <v>0.58699999999999997</v>
      </c>
      <c r="P59" s="231">
        <v>0.91300000000000003</v>
      </c>
      <c r="Q59" s="223">
        <v>2</v>
      </c>
    </row>
    <row r="60" spans="1:17">
      <c r="A60" s="222" t="s">
        <v>698</v>
      </c>
      <c r="B60" s="202" t="s">
        <v>699</v>
      </c>
      <c r="C60" s="202">
        <v>3</v>
      </c>
      <c r="D60" s="202">
        <v>1</v>
      </c>
      <c r="E60" s="202">
        <v>0</v>
      </c>
      <c r="F60" s="202">
        <v>0</v>
      </c>
      <c r="G60" s="202">
        <v>0</v>
      </c>
      <c r="H60" s="202">
        <v>0</v>
      </c>
      <c r="I60" s="202">
        <v>0</v>
      </c>
      <c r="J60" s="202">
        <v>0</v>
      </c>
      <c r="K60" s="202">
        <v>0</v>
      </c>
      <c r="L60" s="202">
        <v>0</v>
      </c>
      <c r="M60" s="202">
        <v>5</v>
      </c>
      <c r="N60" s="202">
        <v>0</v>
      </c>
      <c r="O60" s="231">
        <v>0</v>
      </c>
      <c r="P60" s="231">
        <v>0</v>
      </c>
      <c r="Q60" s="223">
        <v>0</v>
      </c>
    </row>
    <row r="61" spans="1:17">
      <c r="A61" s="222" t="s">
        <v>700</v>
      </c>
      <c r="B61" s="202" t="s">
        <v>701</v>
      </c>
      <c r="C61" s="202">
        <v>2</v>
      </c>
      <c r="D61" s="202">
        <v>1</v>
      </c>
      <c r="E61" s="202">
        <v>1</v>
      </c>
      <c r="F61" s="202">
        <v>0</v>
      </c>
      <c r="G61" s="202">
        <v>0</v>
      </c>
      <c r="H61" s="202">
        <v>0</v>
      </c>
      <c r="I61" s="202">
        <v>0</v>
      </c>
      <c r="J61" s="202">
        <v>0</v>
      </c>
      <c r="K61" s="202">
        <v>0</v>
      </c>
      <c r="L61" s="202">
        <v>2</v>
      </c>
      <c r="M61" s="202">
        <v>3</v>
      </c>
      <c r="N61" s="202">
        <v>0</v>
      </c>
      <c r="O61" s="231">
        <v>0</v>
      </c>
      <c r="P61" s="231">
        <v>1</v>
      </c>
      <c r="Q61" s="223">
        <v>0</v>
      </c>
    </row>
    <row r="62" spans="1:17">
      <c r="A62" s="222" t="s">
        <v>700</v>
      </c>
      <c r="B62" s="202" t="s">
        <v>659</v>
      </c>
      <c r="C62" s="202">
        <v>8</v>
      </c>
      <c r="D62" s="202">
        <v>2</v>
      </c>
      <c r="E62" s="202">
        <v>2</v>
      </c>
      <c r="F62" s="202">
        <v>0</v>
      </c>
      <c r="G62" s="202">
        <v>0</v>
      </c>
      <c r="H62" s="202">
        <v>0</v>
      </c>
      <c r="I62" s="202">
        <v>12</v>
      </c>
      <c r="J62" s="202">
        <v>7</v>
      </c>
      <c r="K62" s="202">
        <v>6</v>
      </c>
      <c r="L62" s="202">
        <v>8</v>
      </c>
      <c r="M62" s="202">
        <v>6</v>
      </c>
      <c r="N62" s="202">
        <v>1</v>
      </c>
      <c r="O62" s="231">
        <v>6.75</v>
      </c>
      <c r="P62" s="231">
        <v>2.5</v>
      </c>
      <c r="Q62" s="223">
        <v>0</v>
      </c>
    </row>
    <row r="63" spans="1:17">
      <c r="A63" s="222" t="s">
        <v>702</v>
      </c>
      <c r="B63" s="202" t="s">
        <v>703</v>
      </c>
      <c r="C63" s="202">
        <v>14.2</v>
      </c>
      <c r="D63" s="202">
        <v>2</v>
      </c>
      <c r="E63" s="202">
        <v>2</v>
      </c>
      <c r="F63" s="202">
        <v>0</v>
      </c>
      <c r="G63" s="202">
        <v>2</v>
      </c>
      <c r="H63" s="202">
        <v>0</v>
      </c>
      <c r="I63" s="202">
        <v>13</v>
      </c>
      <c r="J63" s="202">
        <v>8</v>
      </c>
      <c r="K63" s="202">
        <v>5</v>
      </c>
      <c r="L63" s="202">
        <v>5</v>
      </c>
      <c r="M63" s="202">
        <v>16</v>
      </c>
      <c r="N63" s="202">
        <v>2</v>
      </c>
      <c r="O63" s="231">
        <v>3.0680000000000001</v>
      </c>
      <c r="P63" s="231">
        <v>1.2270000000000001</v>
      </c>
      <c r="Q63" s="223">
        <v>0</v>
      </c>
    </row>
    <row r="64" spans="1:17">
      <c r="A64" s="222" t="s">
        <v>704</v>
      </c>
      <c r="B64" s="202" t="s">
        <v>705</v>
      </c>
      <c r="C64" s="202">
        <v>10</v>
      </c>
      <c r="D64" s="202">
        <v>4</v>
      </c>
      <c r="E64" s="202">
        <v>1</v>
      </c>
      <c r="F64" s="202">
        <v>1</v>
      </c>
      <c r="G64" s="202">
        <v>0</v>
      </c>
      <c r="H64" s="202">
        <v>0</v>
      </c>
      <c r="I64" s="202">
        <v>7</v>
      </c>
      <c r="J64" s="202">
        <v>1</v>
      </c>
      <c r="K64" s="202">
        <v>0</v>
      </c>
      <c r="L64" s="202">
        <v>3</v>
      </c>
      <c r="M64" s="202">
        <v>17</v>
      </c>
      <c r="N64" s="202">
        <v>0</v>
      </c>
      <c r="O64" s="231">
        <v>0</v>
      </c>
      <c r="P64" s="231">
        <v>1</v>
      </c>
      <c r="Q64" s="223">
        <v>1</v>
      </c>
    </row>
    <row r="65" spans="1:17">
      <c r="A65" s="222" t="s">
        <v>708</v>
      </c>
      <c r="B65" s="202" t="s">
        <v>709</v>
      </c>
      <c r="C65" s="202">
        <v>11.1</v>
      </c>
      <c r="D65" s="202">
        <v>5</v>
      </c>
      <c r="E65" s="202">
        <v>0</v>
      </c>
      <c r="F65" s="202">
        <v>0</v>
      </c>
      <c r="G65" s="202">
        <v>0</v>
      </c>
      <c r="H65" s="202">
        <v>1</v>
      </c>
      <c r="I65" s="202">
        <v>6</v>
      </c>
      <c r="J65" s="202">
        <v>1</v>
      </c>
      <c r="K65" s="202">
        <v>1</v>
      </c>
      <c r="L65" s="202">
        <v>3</v>
      </c>
      <c r="M65" s="202">
        <v>12</v>
      </c>
      <c r="N65" s="202">
        <v>0</v>
      </c>
      <c r="O65" s="231">
        <v>0.79400000000000004</v>
      </c>
      <c r="P65" s="231">
        <v>0.79400000000000004</v>
      </c>
      <c r="Q65" s="223">
        <v>1</v>
      </c>
    </row>
    <row r="66" spans="1:17">
      <c r="A66" s="222" t="s">
        <v>710</v>
      </c>
      <c r="B66" s="202" t="s">
        <v>711</v>
      </c>
      <c r="C66" s="202">
        <v>5.0999999999999996</v>
      </c>
      <c r="D66" s="202">
        <v>5</v>
      </c>
      <c r="E66" s="202">
        <v>0</v>
      </c>
      <c r="F66" s="202">
        <v>0</v>
      </c>
      <c r="G66" s="202">
        <v>1</v>
      </c>
      <c r="H66" s="202">
        <v>0</v>
      </c>
      <c r="I66" s="202">
        <v>8</v>
      </c>
      <c r="J66" s="202">
        <v>12</v>
      </c>
      <c r="K66" s="202">
        <v>9</v>
      </c>
      <c r="L66" s="202">
        <v>10</v>
      </c>
      <c r="M66" s="202">
        <v>4</v>
      </c>
      <c r="N66" s="202">
        <v>2</v>
      </c>
      <c r="O66" s="231">
        <v>15.188000000000001</v>
      </c>
      <c r="P66" s="231">
        <v>3.375</v>
      </c>
      <c r="Q66" s="223">
        <v>3</v>
      </c>
    </row>
    <row r="67" spans="1:17" ht="13.8" thickBot="1">
      <c r="A67" s="232" t="s">
        <v>658</v>
      </c>
      <c r="B67" s="204" t="s">
        <v>712</v>
      </c>
      <c r="C67" s="204">
        <v>25.1</v>
      </c>
      <c r="D67" s="204">
        <v>7</v>
      </c>
      <c r="E67" s="204">
        <v>4</v>
      </c>
      <c r="F67" s="204">
        <v>4</v>
      </c>
      <c r="G67" s="204">
        <v>0</v>
      </c>
      <c r="H67" s="204">
        <v>0</v>
      </c>
      <c r="I67" s="204">
        <v>18</v>
      </c>
      <c r="J67" s="204">
        <v>7</v>
      </c>
      <c r="K67" s="204">
        <v>4</v>
      </c>
      <c r="L67" s="204">
        <v>15</v>
      </c>
      <c r="M67" s="204">
        <v>18</v>
      </c>
      <c r="N67" s="204">
        <v>3</v>
      </c>
      <c r="O67" s="233">
        <v>1.421</v>
      </c>
      <c r="P67" s="233">
        <v>1.3029999999999999</v>
      </c>
      <c r="Q67" s="234">
        <v>2</v>
      </c>
    </row>
    <row r="68" spans="1:17" s="221" customFormat="1" ht="15" thickBot="1">
      <c r="A68" s="235" t="s">
        <v>426</v>
      </c>
      <c r="B68" s="235"/>
      <c r="C68" s="235">
        <v>361</v>
      </c>
      <c r="D68" s="235">
        <v>48</v>
      </c>
      <c r="E68" s="235">
        <v>47</v>
      </c>
      <c r="F68" s="235">
        <v>29</v>
      </c>
      <c r="G68" s="235">
        <v>15</v>
      </c>
      <c r="H68" s="235">
        <v>10</v>
      </c>
      <c r="I68" s="235">
        <v>294</v>
      </c>
      <c r="J68" s="235">
        <v>151</v>
      </c>
      <c r="K68" s="235">
        <v>108</v>
      </c>
      <c r="L68" s="235">
        <v>165</v>
      </c>
      <c r="M68" s="235">
        <v>350</v>
      </c>
      <c r="N68" s="235">
        <v>29</v>
      </c>
      <c r="O68" s="236">
        <v>2.6930000000000001</v>
      </c>
      <c r="P68" s="236">
        <v>1.2709999999999999</v>
      </c>
      <c r="Q68" s="235">
        <v>32</v>
      </c>
    </row>
  </sheetData>
  <mergeCells count="2">
    <mergeCell ref="C1:M2"/>
    <mergeCell ref="C42:L4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5"/>
  <sheetViews>
    <sheetView workbookViewId="0">
      <selection activeCell="X24" sqref="X24"/>
    </sheetView>
  </sheetViews>
  <sheetFormatPr defaultRowHeight="13.2"/>
  <cols>
    <col min="1" max="1" width="21" customWidth="1"/>
    <col min="2" max="2" width="8.33203125" customWidth="1"/>
    <col min="3" max="3" width="6" bestFit="1" customWidth="1"/>
    <col min="4" max="4" width="6.33203125" bestFit="1" customWidth="1"/>
    <col min="5" max="5" width="10.44140625" bestFit="1" customWidth="1"/>
    <col min="6" max="6" width="7.44140625" customWidth="1"/>
    <col min="7" max="7" width="4.6640625" customWidth="1"/>
    <col min="8" max="8" width="5.44140625" bestFit="1" customWidth="1"/>
    <col min="9" max="11" width="4.6640625" customWidth="1"/>
    <col min="12" max="12" width="4.88671875" bestFit="1" customWidth="1"/>
    <col min="13" max="14" width="4.6640625" customWidth="1"/>
    <col min="15" max="15" width="5.44140625" bestFit="1" customWidth="1"/>
    <col min="16" max="16" width="5" bestFit="1" customWidth="1"/>
    <col min="17" max="17" width="5.6640625" bestFit="1" customWidth="1"/>
    <col min="18" max="18" width="6.5546875" bestFit="1" customWidth="1"/>
    <col min="19" max="19" width="7.44140625" bestFit="1" customWidth="1"/>
    <col min="20" max="21" width="6.33203125" bestFit="1" customWidth="1"/>
  </cols>
  <sheetData>
    <row r="1" spans="1:21">
      <c r="A1" s="297" t="s">
        <v>622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</row>
    <row r="2" spans="1:21">
      <c r="A2" s="297"/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</row>
    <row r="3" spans="1:21">
      <c r="A3" s="297"/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</row>
    <row r="4" spans="1:21">
      <c r="A4" s="297"/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</row>
    <row r="5" spans="1:21">
      <c r="A5" s="297"/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</row>
    <row r="6" spans="1:21" ht="22.8">
      <c r="A6" s="298" t="s">
        <v>397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</row>
    <row r="7" spans="1:21" ht="53.4" thickBot="1">
      <c r="A7" s="171" t="s">
        <v>398</v>
      </c>
      <c r="B7" s="171" t="s">
        <v>399</v>
      </c>
      <c r="C7" s="171" t="s">
        <v>18</v>
      </c>
      <c r="D7" s="171" t="s">
        <v>400</v>
      </c>
      <c r="E7" s="171" t="s">
        <v>17</v>
      </c>
      <c r="F7" s="171" t="s">
        <v>47</v>
      </c>
      <c r="G7" s="171" t="s">
        <v>6</v>
      </c>
      <c r="H7" s="171" t="s">
        <v>7</v>
      </c>
      <c r="I7" s="171" t="s">
        <v>8</v>
      </c>
      <c r="J7" s="171" t="s">
        <v>48</v>
      </c>
      <c r="K7" s="171" t="s">
        <v>14</v>
      </c>
      <c r="L7" s="171" t="s">
        <v>50</v>
      </c>
      <c r="M7" s="171" t="s">
        <v>16</v>
      </c>
      <c r="N7" s="171" t="s">
        <v>10</v>
      </c>
      <c r="O7" s="171" t="s">
        <v>11</v>
      </c>
      <c r="P7" s="171" t="s">
        <v>12</v>
      </c>
      <c r="Q7" s="172" t="s">
        <v>401</v>
      </c>
      <c r="R7" s="171" t="s">
        <v>402</v>
      </c>
      <c r="S7" s="171" t="s">
        <v>403</v>
      </c>
      <c r="T7" s="173" t="s">
        <v>404</v>
      </c>
      <c r="U7" s="173" t="s">
        <v>405</v>
      </c>
    </row>
    <row r="8" spans="1:21" ht="13.8" thickBot="1">
      <c r="A8" s="186" t="s">
        <v>134</v>
      </c>
      <c r="B8" s="186">
        <v>3</v>
      </c>
      <c r="C8" s="174">
        <f t="shared" ref="C8:C32" si="0">D8+N8+O8+P8</f>
        <v>4</v>
      </c>
      <c r="D8" s="174">
        <v>1</v>
      </c>
      <c r="E8" s="174">
        <v>1</v>
      </c>
      <c r="F8" s="174">
        <v>1</v>
      </c>
      <c r="G8" s="174">
        <v>0</v>
      </c>
      <c r="H8" s="174">
        <v>0</v>
      </c>
      <c r="I8" s="174">
        <v>0</v>
      </c>
      <c r="J8" s="174">
        <v>1</v>
      </c>
      <c r="K8" s="174">
        <v>0</v>
      </c>
      <c r="L8" s="174">
        <v>0</v>
      </c>
      <c r="M8" s="174">
        <v>0</v>
      </c>
      <c r="N8" s="174">
        <v>0</v>
      </c>
      <c r="O8" s="174">
        <v>3</v>
      </c>
      <c r="P8" s="174">
        <v>0</v>
      </c>
      <c r="Q8" s="174">
        <v>0</v>
      </c>
      <c r="R8" s="175">
        <f t="shared" ref="R8:R33" si="1">IF(D8=0,"NA",(F8/D8))</f>
        <v>1</v>
      </c>
      <c r="S8" s="175">
        <f t="shared" ref="S8:S33" si="2">IF(D8=0,"NA",(F8+N8+Q8+O8)/(D8+N8+O8))</f>
        <v>1</v>
      </c>
      <c r="T8" s="175">
        <f t="shared" ref="T8:T33" si="3">IF(D8=0,"NA",(F8+N8++O8)/(D8+N8+O8))</f>
        <v>1</v>
      </c>
      <c r="U8" s="175">
        <f t="shared" ref="U8:U33" si="4">IF(D8=0,"NA",(((F8-(G8+H8+I8))+(2*G8)+(3*H8)+(4*I8))/D8))</f>
        <v>1</v>
      </c>
    </row>
    <row r="9" spans="1:21" ht="13.8" thickBot="1">
      <c r="A9" s="216" t="s">
        <v>577</v>
      </c>
      <c r="B9" s="174">
        <v>27</v>
      </c>
      <c r="C9" s="174">
        <f t="shared" si="0"/>
        <v>93</v>
      </c>
      <c r="D9" s="186">
        <v>79</v>
      </c>
      <c r="E9" s="186">
        <v>13</v>
      </c>
      <c r="F9" s="186">
        <v>22</v>
      </c>
      <c r="G9" s="186">
        <v>4</v>
      </c>
      <c r="H9" s="186">
        <v>1</v>
      </c>
      <c r="I9" s="186">
        <v>0</v>
      </c>
      <c r="J9" s="186">
        <v>13</v>
      </c>
      <c r="K9" s="186">
        <v>1</v>
      </c>
      <c r="L9" s="186">
        <v>2</v>
      </c>
      <c r="M9" s="186">
        <v>18</v>
      </c>
      <c r="N9" s="186">
        <v>10</v>
      </c>
      <c r="O9" s="186">
        <v>2</v>
      </c>
      <c r="P9" s="186">
        <v>2</v>
      </c>
      <c r="Q9" s="186">
        <v>1</v>
      </c>
      <c r="R9" s="175">
        <f t="shared" si="1"/>
        <v>0.27848101265822783</v>
      </c>
      <c r="S9" s="175">
        <f t="shared" si="2"/>
        <v>0.38461538461538464</v>
      </c>
      <c r="T9" s="175">
        <f t="shared" si="3"/>
        <v>0.37362637362637363</v>
      </c>
      <c r="U9" s="175">
        <f t="shared" si="4"/>
        <v>0.35443037974683544</v>
      </c>
    </row>
    <row r="10" spans="1:21" ht="13.8" thickBot="1">
      <c r="A10" s="216" t="s">
        <v>630</v>
      </c>
      <c r="B10" s="186">
        <v>30</v>
      </c>
      <c r="C10" s="174">
        <f t="shared" si="0"/>
        <v>105</v>
      </c>
      <c r="D10" s="186">
        <v>89</v>
      </c>
      <c r="E10" s="186">
        <v>16</v>
      </c>
      <c r="F10" s="186">
        <v>17</v>
      </c>
      <c r="G10" s="186">
        <v>1</v>
      </c>
      <c r="H10" s="186">
        <v>1</v>
      </c>
      <c r="I10" s="186">
        <v>0</v>
      </c>
      <c r="J10" s="186">
        <v>12</v>
      </c>
      <c r="K10" s="186">
        <v>5</v>
      </c>
      <c r="L10" s="186">
        <v>5</v>
      </c>
      <c r="M10" s="186">
        <v>35</v>
      </c>
      <c r="N10" s="186">
        <v>14</v>
      </c>
      <c r="O10" s="186">
        <v>0</v>
      </c>
      <c r="P10" s="186">
        <v>2</v>
      </c>
      <c r="Q10" s="186">
        <v>2</v>
      </c>
      <c r="R10" s="175">
        <f t="shared" si="1"/>
        <v>0.19101123595505617</v>
      </c>
      <c r="S10" s="175">
        <f t="shared" si="2"/>
        <v>0.32038834951456313</v>
      </c>
      <c r="T10" s="175">
        <f t="shared" si="3"/>
        <v>0.30097087378640774</v>
      </c>
      <c r="U10" s="175">
        <f t="shared" si="4"/>
        <v>0.2247191011235955</v>
      </c>
    </row>
    <row r="11" spans="1:21" ht="13.8" thickBot="1">
      <c r="A11" s="216" t="s">
        <v>627</v>
      </c>
      <c r="B11" s="174">
        <v>24</v>
      </c>
      <c r="C11" s="174">
        <f t="shared" si="0"/>
        <v>64</v>
      </c>
      <c r="D11" s="174">
        <v>59</v>
      </c>
      <c r="E11" s="174">
        <v>8</v>
      </c>
      <c r="F11" s="174">
        <v>14</v>
      </c>
      <c r="G11" s="174">
        <v>3</v>
      </c>
      <c r="H11" s="174">
        <v>0</v>
      </c>
      <c r="I11" s="174">
        <v>0</v>
      </c>
      <c r="J11" s="174">
        <v>12</v>
      </c>
      <c r="K11" s="174">
        <v>6</v>
      </c>
      <c r="L11" s="174">
        <v>7</v>
      </c>
      <c r="M11" s="174">
        <v>10</v>
      </c>
      <c r="N11" s="186">
        <v>3</v>
      </c>
      <c r="O11" s="186">
        <v>1</v>
      </c>
      <c r="P11" s="186">
        <v>1</v>
      </c>
      <c r="Q11" s="186">
        <v>5</v>
      </c>
      <c r="R11" s="175">
        <f t="shared" si="1"/>
        <v>0.23728813559322035</v>
      </c>
      <c r="S11" s="175">
        <f t="shared" si="2"/>
        <v>0.36507936507936506</v>
      </c>
      <c r="T11" s="175">
        <f t="shared" si="3"/>
        <v>0.2857142857142857</v>
      </c>
      <c r="U11" s="175">
        <f t="shared" si="4"/>
        <v>0.28813559322033899</v>
      </c>
    </row>
    <row r="12" spans="1:21" ht="13.8" thickBot="1">
      <c r="A12" s="187" t="s">
        <v>35</v>
      </c>
      <c r="B12" s="174">
        <v>18</v>
      </c>
      <c r="C12" s="174">
        <f t="shared" si="0"/>
        <v>42</v>
      </c>
      <c r="D12" s="174">
        <v>35</v>
      </c>
      <c r="E12" s="186">
        <v>6</v>
      </c>
      <c r="F12" s="186">
        <v>8</v>
      </c>
      <c r="G12" s="186">
        <v>0</v>
      </c>
      <c r="H12" s="186">
        <v>0</v>
      </c>
      <c r="I12" s="186">
        <v>0</v>
      </c>
      <c r="J12" s="186">
        <v>0</v>
      </c>
      <c r="K12" s="186">
        <v>0</v>
      </c>
      <c r="L12" s="186">
        <v>0</v>
      </c>
      <c r="M12" s="186">
        <v>6</v>
      </c>
      <c r="N12" s="186">
        <v>5</v>
      </c>
      <c r="O12" s="186">
        <v>1</v>
      </c>
      <c r="P12" s="186">
        <v>1</v>
      </c>
      <c r="Q12" s="186">
        <v>1</v>
      </c>
      <c r="R12" s="175">
        <f t="shared" si="1"/>
        <v>0.22857142857142856</v>
      </c>
      <c r="S12" s="175">
        <f t="shared" si="2"/>
        <v>0.36585365853658536</v>
      </c>
      <c r="T12" s="175">
        <f t="shared" si="3"/>
        <v>0.34146341463414637</v>
      </c>
      <c r="U12" s="175">
        <f t="shared" si="4"/>
        <v>0.22857142857142856</v>
      </c>
    </row>
    <row r="13" spans="1:21" ht="13.8" thickBot="1">
      <c r="A13" s="216" t="s">
        <v>626</v>
      </c>
      <c r="B13" s="186">
        <v>7</v>
      </c>
      <c r="C13" s="174">
        <f t="shared" si="0"/>
        <v>14</v>
      </c>
      <c r="D13" s="186">
        <v>13</v>
      </c>
      <c r="E13" s="186">
        <v>1</v>
      </c>
      <c r="F13" s="186">
        <v>1</v>
      </c>
      <c r="G13" s="186">
        <v>1</v>
      </c>
      <c r="H13" s="186">
        <v>0</v>
      </c>
      <c r="I13" s="186">
        <v>0</v>
      </c>
      <c r="J13" s="186">
        <v>0</v>
      </c>
      <c r="K13" s="186">
        <v>0</v>
      </c>
      <c r="L13" s="186">
        <v>0</v>
      </c>
      <c r="M13" s="186">
        <v>6</v>
      </c>
      <c r="N13" s="186">
        <v>1</v>
      </c>
      <c r="O13" s="186">
        <v>0</v>
      </c>
      <c r="P13" s="186">
        <v>0</v>
      </c>
      <c r="Q13" s="186">
        <v>0</v>
      </c>
      <c r="R13" s="175">
        <f t="shared" si="1"/>
        <v>7.6923076923076927E-2</v>
      </c>
      <c r="S13" s="175">
        <f t="shared" si="2"/>
        <v>0.14285714285714285</v>
      </c>
      <c r="T13" s="175">
        <f t="shared" si="3"/>
        <v>0.14285714285714285</v>
      </c>
      <c r="U13" s="175">
        <f t="shared" si="4"/>
        <v>0.15384615384615385</v>
      </c>
    </row>
    <row r="14" spans="1:21" ht="13.8" thickBot="1">
      <c r="A14" s="186" t="s">
        <v>473</v>
      </c>
      <c r="B14" s="186">
        <v>31</v>
      </c>
      <c r="C14" s="174">
        <f t="shared" si="0"/>
        <v>113</v>
      </c>
      <c r="D14" s="186">
        <v>97</v>
      </c>
      <c r="E14" s="186">
        <v>25</v>
      </c>
      <c r="F14" s="186">
        <v>25</v>
      </c>
      <c r="G14" s="186">
        <v>3</v>
      </c>
      <c r="H14" s="186">
        <v>0</v>
      </c>
      <c r="I14" s="186">
        <v>1</v>
      </c>
      <c r="J14" s="186">
        <v>9</v>
      </c>
      <c r="K14" s="186">
        <v>8</v>
      </c>
      <c r="L14" s="186">
        <v>9</v>
      </c>
      <c r="M14" s="186">
        <v>12</v>
      </c>
      <c r="N14" s="186">
        <v>9</v>
      </c>
      <c r="O14" s="186">
        <v>5</v>
      </c>
      <c r="P14" s="186">
        <v>2</v>
      </c>
      <c r="Q14" s="186">
        <v>2</v>
      </c>
      <c r="R14" s="175">
        <f t="shared" si="1"/>
        <v>0.25773195876288657</v>
      </c>
      <c r="S14" s="175">
        <f t="shared" si="2"/>
        <v>0.36936936936936937</v>
      </c>
      <c r="T14" s="175">
        <f t="shared" si="3"/>
        <v>0.35135135135135137</v>
      </c>
      <c r="U14" s="175">
        <f t="shared" si="4"/>
        <v>0.31958762886597936</v>
      </c>
    </row>
    <row r="15" spans="1:21" ht="13.8" thickBot="1">
      <c r="A15" s="186" t="s">
        <v>614</v>
      </c>
      <c r="B15" s="174">
        <v>29</v>
      </c>
      <c r="C15" s="174">
        <f t="shared" si="0"/>
        <v>104</v>
      </c>
      <c r="D15" s="174">
        <v>85</v>
      </c>
      <c r="E15" s="174">
        <v>15</v>
      </c>
      <c r="F15" s="174">
        <v>25</v>
      </c>
      <c r="G15" s="174">
        <v>6</v>
      </c>
      <c r="H15" s="174">
        <v>0</v>
      </c>
      <c r="I15" s="174">
        <v>0</v>
      </c>
      <c r="J15" s="174">
        <v>16</v>
      </c>
      <c r="K15" s="174">
        <v>3</v>
      </c>
      <c r="L15" s="174">
        <v>3</v>
      </c>
      <c r="M15" s="174">
        <v>8</v>
      </c>
      <c r="N15" s="186">
        <v>13</v>
      </c>
      <c r="O15" s="186">
        <v>3</v>
      </c>
      <c r="P15" s="186">
        <v>3</v>
      </c>
      <c r="Q15" s="186">
        <v>3</v>
      </c>
      <c r="R15" s="175">
        <f t="shared" si="1"/>
        <v>0.29411764705882354</v>
      </c>
      <c r="S15" s="175">
        <f t="shared" si="2"/>
        <v>0.43564356435643564</v>
      </c>
      <c r="T15" s="175">
        <f t="shared" si="3"/>
        <v>0.40594059405940597</v>
      </c>
      <c r="U15" s="175">
        <f t="shared" si="4"/>
        <v>0.36470588235294116</v>
      </c>
    </row>
    <row r="16" spans="1:21" ht="13.8" thickBot="1">
      <c r="A16" s="216" t="s">
        <v>591</v>
      </c>
      <c r="B16" s="186">
        <v>34</v>
      </c>
      <c r="C16" s="174">
        <f t="shared" si="0"/>
        <v>133</v>
      </c>
      <c r="D16" s="186">
        <v>113</v>
      </c>
      <c r="E16" s="186">
        <v>19</v>
      </c>
      <c r="F16" s="186">
        <v>42</v>
      </c>
      <c r="G16" s="186">
        <v>10</v>
      </c>
      <c r="H16" s="186">
        <v>0</v>
      </c>
      <c r="I16" s="186">
        <v>1</v>
      </c>
      <c r="J16" s="186">
        <v>13</v>
      </c>
      <c r="K16" s="186">
        <v>2</v>
      </c>
      <c r="L16" s="186">
        <v>3</v>
      </c>
      <c r="M16" s="186">
        <v>31</v>
      </c>
      <c r="N16" s="186">
        <v>14</v>
      </c>
      <c r="O16" s="186">
        <v>2</v>
      </c>
      <c r="P16" s="186">
        <v>4</v>
      </c>
      <c r="Q16" s="186">
        <v>0</v>
      </c>
      <c r="R16" s="175">
        <f t="shared" si="1"/>
        <v>0.37168141592920356</v>
      </c>
      <c r="S16" s="175">
        <f t="shared" si="2"/>
        <v>0.44961240310077522</v>
      </c>
      <c r="T16" s="175">
        <f t="shared" si="3"/>
        <v>0.44961240310077522</v>
      </c>
      <c r="U16" s="175">
        <f t="shared" si="4"/>
        <v>0.48672566371681414</v>
      </c>
    </row>
    <row r="17" spans="1:21" ht="13.8" thickBot="1">
      <c r="A17" s="216" t="s">
        <v>628</v>
      </c>
      <c r="B17" s="186">
        <v>20</v>
      </c>
      <c r="C17" s="174">
        <f t="shared" si="0"/>
        <v>48</v>
      </c>
      <c r="D17" s="174">
        <v>41</v>
      </c>
      <c r="E17" s="174">
        <v>11</v>
      </c>
      <c r="F17" s="174">
        <v>9</v>
      </c>
      <c r="G17" s="174">
        <v>1</v>
      </c>
      <c r="H17" s="174">
        <v>0</v>
      </c>
      <c r="I17" s="174">
        <v>0</v>
      </c>
      <c r="J17" s="174">
        <v>2</v>
      </c>
      <c r="K17" s="174">
        <v>1</v>
      </c>
      <c r="L17" s="174">
        <v>1</v>
      </c>
      <c r="M17" s="174">
        <v>9</v>
      </c>
      <c r="N17" s="174">
        <v>6</v>
      </c>
      <c r="O17" s="186">
        <v>0</v>
      </c>
      <c r="P17" s="186">
        <v>1</v>
      </c>
      <c r="Q17" s="186">
        <v>1</v>
      </c>
      <c r="R17" s="175">
        <f t="shared" si="1"/>
        <v>0.21951219512195122</v>
      </c>
      <c r="S17" s="175">
        <f t="shared" si="2"/>
        <v>0.34042553191489361</v>
      </c>
      <c r="T17" s="175">
        <f t="shared" si="3"/>
        <v>0.31914893617021278</v>
      </c>
      <c r="U17" s="175">
        <f t="shared" si="4"/>
        <v>0.24390243902439024</v>
      </c>
    </row>
    <row r="18" spans="1:21" ht="13.8" thickBot="1">
      <c r="A18" s="216" t="s">
        <v>631</v>
      </c>
      <c r="B18" s="186">
        <v>2</v>
      </c>
      <c r="C18" s="174">
        <f t="shared" si="0"/>
        <v>3</v>
      </c>
      <c r="D18" s="186">
        <v>1</v>
      </c>
      <c r="E18" s="186">
        <v>1</v>
      </c>
      <c r="F18" s="186">
        <v>0</v>
      </c>
      <c r="G18" s="186">
        <v>0</v>
      </c>
      <c r="H18" s="186">
        <v>0</v>
      </c>
      <c r="I18" s="186">
        <v>0</v>
      </c>
      <c r="J18" s="186">
        <v>0</v>
      </c>
      <c r="K18" s="186">
        <v>0</v>
      </c>
      <c r="L18" s="186">
        <v>0</v>
      </c>
      <c r="M18" s="186">
        <v>1</v>
      </c>
      <c r="N18" s="186">
        <v>2</v>
      </c>
      <c r="O18" s="186">
        <v>0</v>
      </c>
      <c r="P18" s="186">
        <v>0</v>
      </c>
      <c r="Q18" s="186">
        <v>0</v>
      </c>
      <c r="R18" s="175">
        <f t="shared" si="1"/>
        <v>0</v>
      </c>
      <c r="S18" s="175">
        <f t="shared" si="2"/>
        <v>0.66666666666666663</v>
      </c>
      <c r="T18" s="175">
        <f t="shared" si="3"/>
        <v>0.66666666666666663</v>
      </c>
      <c r="U18" s="175">
        <f t="shared" si="4"/>
        <v>0</v>
      </c>
    </row>
    <row r="19" spans="1:21" ht="13.8" thickBot="1">
      <c r="A19" s="186" t="s">
        <v>483</v>
      </c>
      <c r="B19" s="186">
        <v>1</v>
      </c>
      <c r="C19" s="174">
        <f t="shared" si="0"/>
        <v>1</v>
      </c>
      <c r="D19" s="186">
        <v>1</v>
      </c>
      <c r="E19" s="186">
        <v>0</v>
      </c>
      <c r="F19" s="186">
        <v>0</v>
      </c>
      <c r="G19" s="186">
        <v>0</v>
      </c>
      <c r="H19" s="186">
        <v>0</v>
      </c>
      <c r="I19" s="186">
        <v>0</v>
      </c>
      <c r="J19" s="186">
        <v>1</v>
      </c>
      <c r="K19" s="186">
        <v>0</v>
      </c>
      <c r="L19" s="186">
        <v>0</v>
      </c>
      <c r="M19" s="186">
        <v>0</v>
      </c>
      <c r="N19" s="186">
        <v>0</v>
      </c>
      <c r="O19" s="186">
        <v>0</v>
      </c>
      <c r="P19" s="186">
        <v>0</v>
      </c>
      <c r="Q19" s="186">
        <v>0</v>
      </c>
      <c r="R19" s="175">
        <f t="shared" si="1"/>
        <v>0</v>
      </c>
      <c r="S19" s="175">
        <f t="shared" si="2"/>
        <v>0</v>
      </c>
      <c r="T19" s="175">
        <f t="shared" si="3"/>
        <v>0</v>
      </c>
      <c r="U19" s="175">
        <f t="shared" si="4"/>
        <v>0</v>
      </c>
    </row>
    <row r="20" spans="1:21" ht="13.8" thickBot="1">
      <c r="A20" s="187" t="s">
        <v>583</v>
      </c>
      <c r="B20" s="186">
        <v>3</v>
      </c>
      <c r="C20" s="174">
        <f t="shared" si="0"/>
        <v>6</v>
      </c>
      <c r="D20" s="174">
        <v>5</v>
      </c>
      <c r="E20" s="186">
        <v>0</v>
      </c>
      <c r="F20" s="186">
        <v>0</v>
      </c>
      <c r="G20" s="186">
        <v>0</v>
      </c>
      <c r="H20" s="186">
        <v>0</v>
      </c>
      <c r="I20" s="186">
        <v>0</v>
      </c>
      <c r="J20" s="186">
        <v>0</v>
      </c>
      <c r="K20" s="186">
        <v>0</v>
      </c>
      <c r="L20" s="186">
        <v>0</v>
      </c>
      <c r="M20" s="186">
        <v>0</v>
      </c>
      <c r="N20" s="186">
        <v>1</v>
      </c>
      <c r="O20" s="186">
        <v>0</v>
      </c>
      <c r="P20" s="186">
        <v>0</v>
      </c>
      <c r="Q20" s="186">
        <v>0</v>
      </c>
      <c r="R20" s="175">
        <f t="shared" si="1"/>
        <v>0</v>
      </c>
      <c r="S20" s="175">
        <f t="shared" si="2"/>
        <v>0.16666666666666666</v>
      </c>
      <c r="T20" s="175">
        <f t="shared" si="3"/>
        <v>0.16666666666666666</v>
      </c>
      <c r="U20" s="175">
        <f t="shared" si="4"/>
        <v>0</v>
      </c>
    </row>
    <row r="21" spans="1:21" ht="13.8" thickBot="1">
      <c r="A21" s="186" t="s">
        <v>29</v>
      </c>
      <c r="B21" s="186">
        <v>11</v>
      </c>
      <c r="C21" s="174">
        <f t="shared" si="0"/>
        <v>44</v>
      </c>
      <c r="D21" s="186">
        <v>35</v>
      </c>
      <c r="E21" s="186">
        <v>6</v>
      </c>
      <c r="F21" s="186">
        <v>14</v>
      </c>
      <c r="G21" s="186">
        <v>3</v>
      </c>
      <c r="H21" s="186">
        <v>0</v>
      </c>
      <c r="I21" s="186">
        <v>0</v>
      </c>
      <c r="J21" s="186">
        <v>7</v>
      </c>
      <c r="K21" s="186">
        <v>3</v>
      </c>
      <c r="L21" s="186">
        <v>3</v>
      </c>
      <c r="M21" s="186">
        <v>4</v>
      </c>
      <c r="N21" s="186">
        <v>7</v>
      </c>
      <c r="O21" s="186">
        <v>0</v>
      </c>
      <c r="P21" s="186">
        <v>2</v>
      </c>
      <c r="Q21" s="186">
        <v>1</v>
      </c>
      <c r="R21" s="175">
        <f t="shared" si="1"/>
        <v>0.4</v>
      </c>
      <c r="S21" s="175">
        <f t="shared" si="2"/>
        <v>0.52380952380952384</v>
      </c>
      <c r="T21" s="175">
        <f t="shared" si="3"/>
        <v>0.5</v>
      </c>
      <c r="U21" s="175">
        <f t="shared" si="4"/>
        <v>0.48571428571428571</v>
      </c>
    </row>
    <row r="22" spans="1:21" ht="13.8" thickBot="1">
      <c r="A22" s="186" t="s">
        <v>415</v>
      </c>
      <c r="B22" s="186">
        <v>3</v>
      </c>
      <c r="C22" s="174">
        <f t="shared" si="0"/>
        <v>8</v>
      </c>
      <c r="D22" s="186">
        <v>5</v>
      </c>
      <c r="E22" s="186">
        <v>1</v>
      </c>
      <c r="F22" s="186">
        <v>2</v>
      </c>
      <c r="G22" s="186">
        <v>1</v>
      </c>
      <c r="H22" s="186">
        <v>0</v>
      </c>
      <c r="I22" s="186">
        <v>0</v>
      </c>
      <c r="J22" s="186">
        <v>0</v>
      </c>
      <c r="K22" s="186">
        <v>1</v>
      </c>
      <c r="L22" s="186">
        <v>1</v>
      </c>
      <c r="M22" s="186">
        <v>1</v>
      </c>
      <c r="N22" s="186">
        <v>3</v>
      </c>
      <c r="O22" s="186">
        <v>0</v>
      </c>
      <c r="P22" s="186">
        <v>0</v>
      </c>
      <c r="Q22" s="186">
        <v>0</v>
      </c>
      <c r="R22" s="175">
        <f t="shared" si="1"/>
        <v>0.4</v>
      </c>
      <c r="S22" s="175">
        <f t="shared" si="2"/>
        <v>0.625</v>
      </c>
      <c r="T22" s="175">
        <f t="shared" si="3"/>
        <v>0.625</v>
      </c>
      <c r="U22" s="175">
        <f t="shared" si="4"/>
        <v>0.6</v>
      </c>
    </row>
    <row r="23" spans="1:21" ht="13.8" thickBot="1">
      <c r="A23" s="186" t="s">
        <v>170</v>
      </c>
      <c r="B23" s="174">
        <v>35</v>
      </c>
      <c r="C23" s="174">
        <f t="shared" si="0"/>
        <v>129</v>
      </c>
      <c r="D23" s="174">
        <v>111</v>
      </c>
      <c r="E23" s="174">
        <v>14</v>
      </c>
      <c r="F23" s="174">
        <v>26</v>
      </c>
      <c r="G23" s="174">
        <v>4</v>
      </c>
      <c r="H23" s="174">
        <v>0</v>
      </c>
      <c r="I23" s="174">
        <v>0</v>
      </c>
      <c r="J23" s="174">
        <v>18</v>
      </c>
      <c r="K23" s="174">
        <v>2</v>
      </c>
      <c r="L23" s="174">
        <v>2</v>
      </c>
      <c r="M23" s="174">
        <v>18</v>
      </c>
      <c r="N23" s="186">
        <v>13</v>
      </c>
      <c r="O23" s="186">
        <v>3</v>
      </c>
      <c r="P23" s="186">
        <v>2</v>
      </c>
      <c r="Q23" s="186">
        <v>2</v>
      </c>
      <c r="R23" s="175">
        <f t="shared" si="1"/>
        <v>0.23423423423423423</v>
      </c>
      <c r="S23" s="175">
        <f t="shared" si="2"/>
        <v>0.34645669291338582</v>
      </c>
      <c r="T23" s="175">
        <f t="shared" si="3"/>
        <v>0.33070866141732286</v>
      </c>
      <c r="U23" s="175">
        <f t="shared" si="4"/>
        <v>0.27027027027027029</v>
      </c>
    </row>
    <row r="24" spans="1:21" ht="13.8" thickBot="1">
      <c r="A24" s="217" t="s">
        <v>633</v>
      </c>
      <c r="B24" s="174">
        <v>6</v>
      </c>
      <c r="C24" s="174">
        <f t="shared" si="0"/>
        <v>16</v>
      </c>
      <c r="D24" s="174">
        <v>14</v>
      </c>
      <c r="E24" s="174">
        <v>0</v>
      </c>
      <c r="F24" s="174">
        <v>2</v>
      </c>
      <c r="G24" s="174">
        <v>0</v>
      </c>
      <c r="H24" s="174">
        <v>1</v>
      </c>
      <c r="I24" s="174">
        <v>0</v>
      </c>
      <c r="J24" s="174">
        <v>1</v>
      </c>
      <c r="K24" s="174">
        <v>0</v>
      </c>
      <c r="L24" s="174">
        <v>0</v>
      </c>
      <c r="M24" s="174">
        <v>3</v>
      </c>
      <c r="N24" s="186">
        <v>1</v>
      </c>
      <c r="O24" s="186">
        <v>1</v>
      </c>
      <c r="P24" s="186">
        <v>0</v>
      </c>
      <c r="Q24" s="186">
        <v>0</v>
      </c>
      <c r="R24" s="175">
        <f t="shared" si="1"/>
        <v>0.14285714285714285</v>
      </c>
      <c r="S24" s="175">
        <f t="shared" si="2"/>
        <v>0.25</v>
      </c>
      <c r="T24" s="175">
        <f t="shared" si="3"/>
        <v>0.25</v>
      </c>
      <c r="U24" s="175">
        <f t="shared" si="4"/>
        <v>0.2857142857142857</v>
      </c>
    </row>
    <row r="25" spans="1:21" ht="13.8" thickBot="1">
      <c r="A25" s="216" t="s">
        <v>624</v>
      </c>
      <c r="B25" s="186">
        <v>4</v>
      </c>
      <c r="C25" s="174">
        <f t="shared" si="0"/>
        <v>7</v>
      </c>
      <c r="D25" s="186">
        <v>6</v>
      </c>
      <c r="E25" s="186">
        <v>0</v>
      </c>
      <c r="F25" s="186">
        <v>2</v>
      </c>
      <c r="G25" s="186">
        <v>1</v>
      </c>
      <c r="H25" s="186">
        <v>0</v>
      </c>
      <c r="I25" s="186">
        <v>0</v>
      </c>
      <c r="J25" s="186">
        <v>1</v>
      </c>
      <c r="K25" s="186">
        <v>0</v>
      </c>
      <c r="L25" s="186">
        <v>0</v>
      </c>
      <c r="M25" s="186">
        <v>2</v>
      </c>
      <c r="N25" s="186">
        <v>1</v>
      </c>
      <c r="O25" s="186">
        <v>0</v>
      </c>
      <c r="P25" s="186">
        <v>0</v>
      </c>
      <c r="Q25" s="186">
        <v>0</v>
      </c>
      <c r="R25" s="175">
        <f t="shared" si="1"/>
        <v>0.33333333333333331</v>
      </c>
      <c r="S25" s="175">
        <f t="shared" si="2"/>
        <v>0.42857142857142855</v>
      </c>
      <c r="T25" s="175">
        <f t="shared" si="3"/>
        <v>0.42857142857142855</v>
      </c>
      <c r="U25" s="175">
        <f t="shared" si="4"/>
        <v>0.5</v>
      </c>
    </row>
    <row r="26" spans="1:21" ht="13.8" thickBot="1">
      <c r="A26" s="216" t="s">
        <v>575</v>
      </c>
      <c r="B26" s="186">
        <v>33</v>
      </c>
      <c r="C26" s="174">
        <f t="shared" si="0"/>
        <v>120</v>
      </c>
      <c r="D26" s="186">
        <v>106</v>
      </c>
      <c r="E26" s="186">
        <v>22</v>
      </c>
      <c r="F26" s="186">
        <v>35</v>
      </c>
      <c r="G26" s="186">
        <v>6</v>
      </c>
      <c r="H26" s="186">
        <v>0</v>
      </c>
      <c r="I26" s="186">
        <v>0</v>
      </c>
      <c r="J26" s="186">
        <v>10</v>
      </c>
      <c r="K26" s="186">
        <v>5</v>
      </c>
      <c r="L26" s="186">
        <v>6</v>
      </c>
      <c r="M26" s="186">
        <v>14</v>
      </c>
      <c r="N26" s="186">
        <v>8</v>
      </c>
      <c r="O26" s="186">
        <v>3</v>
      </c>
      <c r="P26" s="186">
        <v>3</v>
      </c>
      <c r="Q26" s="186">
        <v>2</v>
      </c>
      <c r="R26" s="175">
        <f t="shared" si="1"/>
        <v>0.330188679245283</v>
      </c>
      <c r="S26" s="175">
        <f t="shared" si="2"/>
        <v>0.41025641025641024</v>
      </c>
      <c r="T26" s="175">
        <f t="shared" si="3"/>
        <v>0.39316239316239315</v>
      </c>
      <c r="U26" s="175">
        <f t="shared" si="4"/>
        <v>0.3867924528301887</v>
      </c>
    </row>
    <row r="27" spans="1:21" ht="13.8" thickBot="1">
      <c r="A27" s="216" t="s">
        <v>623</v>
      </c>
      <c r="B27" s="186">
        <v>31</v>
      </c>
      <c r="C27" s="174">
        <f t="shared" si="0"/>
        <v>111</v>
      </c>
      <c r="D27" s="174">
        <v>97</v>
      </c>
      <c r="E27" s="174">
        <v>13</v>
      </c>
      <c r="F27" s="174">
        <v>30</v>
      </c>
      <c r="G27" s="174">
        <v>5</v>
      </c>
      <c r="H27" s="174">
        <v>0</v>
      </c>
      <c r="I27" s="174">
        <v>0</v>
      </c>
      <c r="J27" s="174">
        <v>13</v>
      </c>
      <c r="K27" s="174">
        <v>2</v>
      </c>
      <c r="L27" s="174">
        <v>2</v>
      </c>
      <c r="M27" s="174">
        <v>11</v>
      </c>
      <c r="N27" s="174">
        <v>13</v>
      </c>
      <c r="O27" s="174">
        <v>0</v>
      </c>
      <c r="P27" s="174">
        <v>1</v>
      </c>
      <c r="Q27" s="174">
        <v>0</v>
      </c>
      <c r="R27" s="175">
        <f t="shared" si="1"/>
        <v>0.30927835051546393</v>
      </c>
      <c r="S27" s="175">
        <f t="shared" si="2"/>
        <v>0.39090909090909093</v>
      </c>
      <c r="T27" s="175">
        <f t="shared" si="3"/>
        <v>0.39090909090909093</v>
      </c>
      <c r="U27" s="175">
        <f t="shared" si="4"/>
        <v>0.36082474226804123</v>
      </c>
    </row>
    <row r="28" spans="1:21" ht="13.8" thickBot="1">
      <c r="A28" s="216" t="s">
        <v>608</v>
      </c>
      <c r="B28" s="186">
        <v>2</v>
      </c>
      <c r="C28" s="174">
        <f t="shared" si="0"/>
        <v>3</v>
      </c>
      <c r="D28" s="186">
        <v>3</v>
      </c>
      <c r="E28" s="186">
        <v>0</v>
      </c>
      <c r="F28" s="186">
        <v>0</v>
      </c>
      <c r="G28" s="186">
        <v>0</v>
      </c>
      <c r="H28" s="186">
        <v>0</v>
      </c>
      <c r="I28" s="186">
        <v>0</v>
      </c>
      <c r="J28" s="186">
        <v>1</v>
      </c>
      <c r="K28" s="186">
        <v>0</v>
      </c>
      <c r="L28" s="186">
        <v>0</v>
      </c>
      <c r="M28" s="186">
        <v>1</v>
      </c>
      <c r="N28" s="186">
        <v>0</v>
      </c>
      <c r="O28" s="186">
        <v>0</v>
      </c>
      <c r="P28" s="186">
        <v>0</v>
      </c>
      <c r="Q28" s="186">
        <v>0</v>
      </c>
      <c r="R28" s="175">
        <f t="shared" si="1"/>
        <v>0</v>
      </c>
      <c r="S28" s="175">
        <f t="shared" si="2"/>
        <v>0</v>
      </c>
      <c r="T28" s="175">
        <f t="shared" si="3"/>
        <v>0</v>
      </c>
      <c r="U28" s="175">
        <f t="shared" si="4"/>
        <v>0</v>
      </c>
    </row>
    <row r="29" spans="1:21" ht="13.8" thickBot="1">
      <c r="A29" s="216" t="s">
        <v>632</v>
      </c>
      <c r="B29" s="186">
        <v>4</v>
      </c>
      <c r="C29" s="174">
        <f t="shared" si="0"/>
        <v>7</v>
      </c>
      <c r="D29" s="186">
        <v>7</v>
      </c>
      <c r="E29" s="186">
        <v>1</v>
      </c>
      <c r="F29" s="186">
        <v>2</v>
      </c>
      <c r="G29" s="186">
        <v>0</v>
      </c>
      <c r="H29" s="186">
        <v>0</v>
      </c>
      <c r="I29" s="186">
        <v>0</v>
      </c>
      <c r="J29" s="186">
        <v>1</v>
      </c>
      <c r="K29" s="186">
        <v>0</v>
      </c>
      <c r="L29" s="186">
        <v>0</v>
      </c>
      <c r="M29" s="186">
        <v>0</v>
      </c>
      <c r="N29" s="186">
        <v>0</v>
      </c>
      <c r="O29" s="186">
        <v>0</v>
      </c>
      <c r="P29" s="186">
        <v>0</v>
      </c>
      <c r="Q29" s="186">
        <v>0</v>
      </c>
      <c r="R29" s="175">
        <f t="shared" si="1"/>
        <v>0.2857142857142857</v>
      </c>
      <c r="S29" s="175">
        <f t="shared" si="2"/>
        <v>0.2857142857142857</v>
      </c>
      <c r="T29" s="175">
        <f t="shared" si="3"/>
        <v>0.2857142857142857</v>
      </c>
      <c r="U29" s="175">
        <f t="shared" si="4"/>
        <v>0.2857142857142857</v>
      </c>
    </row>
    <row r="30" spans="1:21" ht="13.8" thickBot="1">
      <c r="A30" s="216" t="s">
        <v>576</v>
      </c>
      <c r="B30" s="186">
        <v>27</v>
      </c>
      <c r="C30" s="174">
        <f t="shared" si="0"/>
        <v>92</v>
      </c>
      <c r="D30" s="186">
        <v>79</v>
      </c>
      <c r="E30" s="186">
        <v>21</v>
      </c>
      <c r="F30" s="186">
        <v>29</v>
      </c>
      <c r="G30" s="186">
        <v>2</v>
      </c>
      <c r="H30" s="186">
        <v>0</v>
      </c>
      <c r="I30" s="186">
        <v>0</v>
      </c>
      <c r="J30" s="186">
        <v>11</v>
      </c>
      <c r="K30" s="186">
        <v>4</v>
      </c>
      <c r="L30" s="186">
        <v>5</v>
      </c>
      <c r="M30" s="186">
        <v>13</v>
      </c>
      <c r="N30" s="186">
        <v>8</v>
      </c>
      <c r="O30" s="186">
        <v>1</v>
      </c>
      <c r="P30" s="186">
        <v>4</v>
      </c>
      <c r="Q30" s="186">
        <v>1</v>
      </c>
      <c r="R30" s="175">
        <f t="shared" si="1"/>
        <v>0.36708860759493672</v>
      </c>
      <c r="S30" s="175">
        <f t="shared" si="2"/>
        <v>0.44318181818181818</v>
      </c>
      <c r="T30" s="175">
        <f t="shared" si="3"/>
        <v>0.43181818181818182</v>
      </c>
      <c r="U30" s="175">
        <f t="shared" si="4"/>
        <v>0.39240506329113922</v>
      </c>
    </row>
    <row r="31" spans="1:21" ht="13.8" thickBot="1">
      <c r="A31" s="216" t="s">
        <v>625</v>
      </c>
      <c r="B31" s="174">
        <v>2</v>
      </c>
      <c r="C31" s="174">
        <f t="shared" si="0"/>
        <v>3</v>
      </c>
      <c r="D31" s="186">
        <v>3</v>
      </c>
      <c r="E31" s="186">
        <v>1</v>
      </c>
      <c r="F31" s="186">
        <v>1</v>
      </c>
      <c r="G31" s="186">
        <v>1</v>
      </c>
      <c r="H31" s="186">
        <v>0</v>
      </c>
      <c r="I31" s="186">
        <v>0</v>
      </c>
      <c r="J31" s="186">
        <v>0</v>
      </c>
      <c r="K31" s="186">
        <v>0</v>
      </c>
      <c r="L31" s="186">
        <v>0</v>
      </c>
      <c r="M31" s="186">
        <v>0</v>
      </c>
      <c r="N31" s="186">
        <v>0</v>
      </c>
      <c r="O31" s="186">
        <v>0</v>
      </c>
      <c r="P31" s="174">
        <v>0</v>
      </c>
      <c r="Q31" s="174">
        <v>0</v>
      </c>
      <c r="R31" s="175">
        <f t="shared" si="1"/>
        <v>0.33333333333333331</v>
      </c>
      <c r="S31" s="175">
        <f t="shared" si="2"/>
        <v>0.33333333333333331</v>
      </c>
      <c r="T31" s="175">
        <f t="shared" si="3"/>
        <v>0.33333333333333331</v>
      </c>
      <c r="U31" s="175">
        <f t="shared" si="4"/>
        <v>0.66666666666666663</v>
      </c>
    </row>
    <row r="32" spans="1:21" ht="13.8" thickBot="1">
      <c r="A32" s="186" t="s">
        <v>424</v>
      </c>
      <c r="B32" s="186">
        <v>27</v>
      </c>
      <c r="C32" s="174">
        <f t="shared" si="0"/>
        <v>106</v>
      </c>
      <c r="D32" s="186">
        <v>97</v>
      </c>
      <c r="E32" s="186">
        <v>23</v>
      </c>
      <c r="F32" s="186">
        <v>36</v>
      </c>
      <c r="G32" s="186">
        <v>4</v>
      </c>
      <c r="H32" s="186">
        <v>1</v>
      </c>
      <c r="I32" s="186">
        <v>0</v>
      </c>
      <c r="J32" s="186">
        <v>20</v>
      </c>
      <c r="K32" s="186">
        <v>8</v>
      </c>
      <c r="L32" s="186">
        <v>9</v>
      </c>
      <c r="M32" s="186">
        <v>17</v>
      </c>
      <c r="N32" s="186">
        <v>7</v>
      </c>
      <c r="O32" s="186">
        <v>1</v>
      </c>
      <c r="P32" s="186">
        <v>1</v>
      </c>
      <c r="Q32" s="186">
        <v>1</v>
      </c>
      <c r="R32" s="175">
        <f t="shared" si="1"/>
        <v>0.37113402061855671</v>
      </c>
      <c r="S32" s="175">
        <f t="shared" si="2"/>
        <v>0.42857142857142855</v>
      </c>
      <c r="T32" s="175">
        <f t="shared" si="3"/>
        <v>0.41904761904761906</v>
      </c>
      <c r="U32" s="175">
        <f t="shared" si="4"/>
        <v>0.4329896907216495</v>
      </c>
    </row>
    <row r="33" spans="1:21" ht="13.8" thickBot="1">
      <c r="A33" s="178" t="s">
        <v>426</v>
      </c>
      <c r="B33" s="178"/>
      <c r="C33" s="179">
        <f t="shared" ref="C33:Q33" si="5">SUM(C8:C32)</f>
        <v>1376</v>
      </c>
      <c r="D33" s="179">
        <f t="shared" si="5"/>
        <v>1182</v>
      </c>
      <c r="E33" s="179">
        <f t="shared" si="5"/>
        <v>218</v>
      </c>
      <c r="F33" s="179">
        <f t="shared" si="5"/>
        <v>343</v>
      </c>
      <c r="G33" s="179">
        <f t="shared" si="5"/>
        <v>56</v>
      </c>
      <c r="H33" s="179">
        <f t="shared" si="5"/>
        <v>4</v>
      </c>
      <c r="I33" s="179">
        <f t="shared" si="5"/>
        <v>2</v>
      </c>
      <c r="J33" s="179">
        <f t="shared" si="5"/>
        <v>162</v>
      </c>
      <c r="K33" s="179">
        <f t="shared" si="5"/>
        <v>51</v>
      </c>
      <c r="L33" s="179">
        <f t="shared" si="5"/>
        <v>58</v>
      </c>
      <c r="M33" s="179">
        <f t="shared" si="5"/>
        <v>220</v>
      </c>
      <c r="N33" s="179">
        <f t="shared" si="5"/>
        <v>139</v>
      </c>
      <c r="O33" s="179">
        <f t="shared" si="5"/>
        <v>26</v>
      </c>
      <c r="P33" s="179">
        <f t="shared" si="5"/>
        <v>29</v>
      </c>
      <c r="Q33" s="179">
        <f t="shared" si="5"/>
        <v>22</v>
      </c>
      <c r="R33" s="175">
        <f t="shared" si="1"/>
        <v>0.29018612521150594</v>
      </c>
      <c r="S33" s="175">
        <f t="shared" si="2"/>
        <v>0.39346696362286565</v>
      </c>
      <c r="T33" s="175">
        <f t="shared" si="3"/>
        <v>0.37713437268002969</v>
      </c>
      <c r="U33" s="175">
        <f t="shared" si="4"/>
        <v>0.34940778341793571</v>
      </c>
    </row>
    <row r="35" spans="1:21" ht="13.8" thickBot="1"/>
    <row r="36" spans="1:21" ht="23.4" thickBot="1">
      <c r="A36" s="299" t="s">
        <v>432</v>
      </c>
      <c r="B36" s="300"/>
      <c r="C36" s="300"/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1"/>
    </row>
    <row r="37" spans="1:21" ht="21.6" thickBot="1">
      <c r="A37" s="178" t="s">
        <v>0</v>
      </c>
      <c r="B37" s="178" t="s">
        <v>433</v>
      </c>
      <c r="C37" s="178" t="s">
        <v>434</v>
      </c>
      <c r="D37" s="178" t="s">
        <v>435</v>
      </c>
      <c r="E37" s="178" t="s">
        <v>436</v>
      </c>
      <c r="F37" s="180" t="s">
        <v>437</v>
      </c>
      <c r="G37" s="178" t="s">
        <v>3</v>
      </c>
      <c r="H37" s="178" t="s">
        <v>109</v>
      </c>
      <c r="I37" s="178" t="s">
        <v>102</v>
      </c>
      <c r="J37" s="178" t="s">
        <v>16</v>
      </c>
      <c r="K37" s="178" t="s">
        <v>10</v>
      </c>
      <c r="L37" s="178" t="s">
        <v>105</v>
      </c>
      <c r="M37" s="178" t="s">
        <v>11</v>
      </c>
      <c r="N37" s="178" t="s">
        <v>111</v>
      </c>
      <c r="O37" s="178" t="s">
        <v>108</v>
      </c>
      <c r="P37" s="178" t="s">
        <v>438</v>
      </c>
      <c r="Q37" s="178" t="s">
        <v>439</v>
      </c>
      <c r="R37" s="178" t="s">
        <v>106</v>
      </c>
      <c r="S37" s="181" t="s">
        <v>440</v>
      </c>
    </row>
    <row r="38" spans="1:21" ht="13.8" thickBot="1">
      <c r="A38" s="216" t="s">
        <v>134</v>
      </c>
      <c r="B38" s="186">
        <v>14</v>
      </c>
      <c r="C38" s="186">
        <v>11</v>
      </c>
      <c r="D38" s="186">
        <v>3</v>
      </c>
      <c r="E38" s="188">
        <v>57</v>
      </c>
      <c r="F38" s="186">
        <v>124</v>
      </c>
      <c r="G38" s="186">
        <v>37</v>
      </c>
      <c r="H38" s="186">
        <v>12</v>
      </c>
      <c r="I38" s="186">
        <v>8</v>
      </c>
      <c r="J38" s="186">
        <v>50</v>
      </c>
      <c r="K38" s="186">
        <v>12</v>
      </c>
      <c r="L38" s="186">
        <v>2</v>
      </c>
      <c r="M38" s="186">
        <v>6</v>
      </c>
      <c r="N38" s="186">
        <v>0</v>
      </c>
      <c r="O38" s="186">
        <v>6</v>
      </c>
      <c r="P38" s="186">
        <v>1</v>
      </c>
      <c r="Q38" s="186">
        <v>0</v>
      </c>
      <c r="R38" s="183">
        <f t="shared" ref="R38:R54" si="6">IF(E38=0,"NA",(I38/E38)*9)</f>
        <v>1.263157894736842</v>
      </c>
      <c r="S38" s="175">
        <f t="shared" ref="S38:S55" si="7">IF(F38=0,"NA",G38/(F38-K38))</f>
        <v>0.33035714285714285</v>
      </c>
    </row>
    <row r="39" spans="1:21" ht="13.8" thickBot="1">
      <c r="A39" s="216" t="s">
        <v>634</v>
      </c>
      <c r="B39" s="174">
        <v>1</v>
      </c>
      <c r="C39" s="174"/>
      <c r="D39" s="174">
        <v>1</v>
      </c>
      <c r="E39" s="182">
        <v>1</v>
      </c>
      <c r="F39" s="174"/>
      <c r="G39" s="174">
        <v>0</v>
      </c>
      <c r="H39" s="186">
        <v>0</v>
      </c>
      <c r="I39" s="186">
        <v>0</v>
      </c>
      <c r="J39" s="186">
        <v>2</v>
      </c>
      <c r="K39" s="186">
        <v>1</v>
      </c>
      <c r="L39" s="186">
        <v>0</v>
      </c>
      <c r="M39" s="186">
        <v>0</v>
      </c>
      <c r="N39" s="186">
        <v>0</v>
      </c>
      <c r="O39" s="186">
        <v>0</v>
      </c>
      <c r="P39" s="186">
        <v>0</v>
      </c>
      <c r="Q39" s="186">
        <v>0</v>
      </c>
      <c r="R39" s="183">
        <f t="shared" si="6"/>
        <v>0</v>
      </c>
      <c r="S39" s="175" t="str">
        <f t="shared" si="7"/>
        <v>NA</v>
      </c>
    </row>
    <row r="40" spans="1:21" ht="13.8" thickBot="1">
      <c r="A40" s="216" t="s">
        <v>626</v>
      </c>
      <c r="B40" s="186">
        <v>10</v>
      </c>
      <c r="C40" s="186">
        <v>6</v>
      </c>
      <c r="D40" s="186">
        <v>4</v>
      </c>
      <c r="E40" s="188">
        <v>36.33</v>
      </c>
      <c r="F40" s="186">
        <v>121</v>
      </c>
      <c r="G40" s="186">
        <v>24</v>
      </c>
      <c r="H40" s="186">
        <v>6</v>
      </c>
      <c r="I40" s="186">
        <v>3</v>
      </c>
      <c r="J40" s="186">
        <v>27</v>
      </c>
      <c r="K40" s="186">
        <v>19</v>
      </c>
      <c r="L40" s="186">
        <v>0</v>
      </c>
      <c r="M40" s="186">
        <v>3</v>
      </c>
      <c r="N40" s="186">
        <v>0</v>
      </c>
      <c r="O40" s="186">
        <v>4</v>
      </c>
      <c r="P40" s="186">
        <v>2</v>
      </c>
      <c r="Q40" s="186"/>
      <c r="R40" s="183">
        <f t="shared" si="6"/>
        <v>0.74318744838976059</v>
      </c>
      <c r="S40" s="175">
        <f t="shared" si="7"/>
        <v>0.23529411764705882</v>
      </c>
    </row>
    <row r="41" spans="1:21" ht="13.8" thickBot="1">
      <c r="A41" s="216" t="s">
        <v>628</v>
      </c>
      <c r="B41" s="174">
        <v>8</v>
      </c>
      <c r="C41" s="174"/>
      <c r="D41" s="174">
        <v>8</v>
      </c>
      <c r="E41" s="182">
        <v>12.67</v>
      </c>
      <c r="F41" s="174">
        <v>33</v>
      </c>
      <c r="G41" s="174">
        <v>7</v>
      </c>
      <c r="H41" s="174">
        <v>8</v>
      </c>
      <c r="I41" s="174">
        <v>7</v>
      </c>
      <c r="J41" s="174">
        <v>9</v>
      </c>
      <c r="K41" s="174">
        <v>4</v>
      </c>
      <c r="L41" s="174">
        <v>1</v>
      </c>
      <c r="M41" s="174">
        <v>2</v>
      </c>
      <c r="N41" s="174">
        <v>0</v>
      </c>
      <c r="O41" s="174">
        <v>2</v>
      </c>
      <c r="P41" s="174">
        <v>0</v>
      </c>
      <c r="Q41" s="174">
        <v>0</v>
      </c>
      <c r="R41" s="183">
        <f t="shared" si="6"/>
        <v>4.972375690607735</v>
      </c>
      <c r="S41" s="175">
        <f t="shared" si="7"/>
        <v>0.2413793103448276</v>
      </c>
    </row>
    <row r="42" spans="1:21" ht="13.8" thickBot="1">
      <c r="A42" s="216" t="s">
        <v>631</v>
      </c>
      <c r="B42" s="174">
        <v>5</v>
      </c>
      <c r="C42" s="174">
        <v>2</v>
      </c>
      <c r="D42" s="174">
        <v>3</v>
      </c>
      <c r="E42" s="182">
        <v>11</v>
      </c>
      <c r="F42" s="186">
        <v>63</v>
      </c>
      <c r="G42" s="186">
        <v>5</v>
      </c>
      <c r="H42" s="186">
        <v>6</v>
      </c>
      <c r="I42" s="186">
        <v>3</v>
      </c>
      <c r="J42" s="186">
        <v>16</v>
      </c>
      <c r="K42" s="186">
        <v>12</v>
      </c>
      <c r="L42" s="186">
        <v>3</v>
      </c>
      <c r="M42" s="186">
        <v>1</v>
      </c>
      <c r="N42" s="186"/>
      <c r="O42" s="186">
        <v>1</v>
      </c>
      <c r="P42" s="186"/>
      <c r="Q42" s="186"/>
      <c r="R42" s="183">
        <f t="shared" si="6"/>
        <v>2.4545454545454541</v>
      </c>
      <c r="S42" s="175">
        <f t="shared" si="7"/>
        <v>9.8039215686274508E-2</v>
      </c>
    </row>
    <row r="43" spans="1:21" ht="13.8" thickBot="1">
      <c r="A43" s="216" t="s">
        <v>483</v>
      </c>
      <c r="B43" s="186">
        <v>9</v>
      </c>
      <c r="C43" s="186">
        <v>2</v>
      </c>
      <c r="D43" s="186">
        <v>7</v>
      </c>
      <c r="E43" s="188">
        <v>17.670000000000002</v>
      </c>
      <c r="F43" s="186">
        <v>48</v>
      </c>
      <c r="G43" s="186">
        <v>14</v>
      </c>
      <c r="H43" s="186">
        <v>2</v>
      </c>
      <c r="I43" s="186">
        <v>0</v>
      </c>
      <c r="J43" s="186">
        <v>14</v>
      </c>
      <c r="K43" s="186">
        <v>6</v>
      </c>
      <c r="L43" s="186">
        <v>0</v>
      </c>
      <c r="M43" s="186">
        <v>1</v>
      </c>
      <c r="N43" s="186">
        <v>0</v>
      </c>
      <c r="O43" s="186">
        <v>2</v>
      </c>
      <c r="P43" s="186">
        <v>0</v>
      </c>
      <c r="Q43" s="186">
        <v>0</v>
      </c>
      <c r="R43" s="183">
        <f t="shared" si="6"/>
        <v>0</v>
      </c>
      <c r="S43" s="175">
        <f t="shared" si="7"/>
        <v>0.33333333333333331</v>
      </c>
    </row>
    <row r="44" spans="1:21" ht="13.8" thickBot="1">
      <c r="A44" s="216" t="s">
        <v>583</v>
      </c>
      <c r="B44" s="186">
        <v>3</v>
      </c>
      <c r="C44" s="186">
        <v>3</v>
      </c>
      <c r="D44" s="186"/>
      <c r="E44" s="188">
        <v>10</v>
      </c>
      <c r="F44" s="186">
        <v>16</v>
      </c>
      <c r="G44" s="186">
        <v>6</v>
      </c>
      <c r="H44" s="186">
        <v>4</v>
      </c>
      <c r="I44" s="186">
        <v>1</v>
      </c>
      <c r="J44" s="186">
        <v>9</v>
      </c>
      <c r="K44" s="186">
        <v>3</v>
      </c>
      <c r="L44" s="186">
        <v>0</v>
      </c>
      <c r="M44" s="186">
        <v>0</v>
      </c>
      <c r="N44" s="186">
        <v>0</v>
      </c>
      <c r="O44" s="186">
        <v>0</v>
      </c>
      <c r="P44" s="186">
        <v>0</v>
      </c>
      <c r="Q44" s="186">
        <v>0</v>
      </c>
      <c r="R44" s="183">
        <f t="shared" si="6"/>
        <v>0.9</v>
      </c>
      <c r="S44" s="175">
        <f t="shared" si="7"/>
        <v>0.46153846153846156</v>
      </c>
    </row>
    <row r="45" spans="1:21" s="189" customFormat="1" ht="13.8" thickBot="1">
      <c r="A45" s="216" t="s">
        <v>29</v>
      </c>
      <c r="B45" s="174">
        <v>3</v>
      </c>
      <c r="C45" s="174"/>
      <c r="D45" s="174">
        <v>3</v>
      </c>
      <c r="E45" s="182">
        <v>3</v>
      </c>
      <c r="F45" s="174">
        <v>14</v>
      </c>
      <c r="G45" s="174">
        <v>2</v>
      </c>
      <c r="H45" s="174">
        <v>4</v>
      </c>
      <c r="I45" s="174">
        <v>2</v>
      </c>
      <c r="J45" s="174">
        <v>7</v>
      </c>
      <c r="K45" s="174">
        <v>3</v>
      </c>
      <c r="L45" s="174">
        <v>2</v>
      </c>
      <c r="M45" s="174"/>
      <c r="N45" s="174"/>
      <c r="O45" s="174">
        <v>1</v>
      </c>
      <c r="P45" s="174"/>
      <c r="Q45" s="174"/>
      <c r="R45" s="183">
        <f t="shared" si="6"/>
        <v>6</v>
      </c>
      <c r="S45" s="175">
        <f t="shared" si="7"/>
        <v>0.18181818181818182</v>
      </c>
    </row>
    <row r="46" spans="1:21" ht="13.8" thickBot="1">
      <c r="A46" s="216" t="s">
        <v>629</v>
      </c>
      <c r="B46" s="186">
        <v>2</v>
      </c>
      <c r="C46" s="186"/>
      <c r="D46" s="186">
        <v>2</v>
      </c>
      <c r="E46" s="188">
        <v>2</v>
      </c>
      <c r="F46" s="186">
        <v>3</v>
      </c>
      <c r="G46" s="186">
        <v>2</v>
      </c>
      <c r="H46" s="186">
        <v>1</v>
      </c>
      <c r="I46" s="186">
        <v>1</v>
      </c>
      <c r="J46" s="186">
        <v>3</v>
      </c>
      <c r="K46" s="186">
        <v>0</v>
      </c>
      <c r="L46" s="186">
        <v>0</v>
      </c>
      <c r="M46" s="186">
        <v>0</v>
      </c>
      <c r="N46" s="186">
        <v>0</v>
      </c>
      <c r="O46" s="186">
        <v>0</v>
      </c>
      <c r="P46" s="186">
        <v>0</v>
      </c>
      <c r="Q46" s="186">
        <v>0</v>
      </c>
      <c r="R46" s="183">
        <f t="shared" si="6"/>
        <v>4.5</v>
      </c>
      <c r="S46" s="175">
        <f t="shared" si="7"/>
        <v>0.66666666666666663</v>
      </c>
    </row>
    <row r="47" spans="1:21" ht="13.8" thickBot="1">
      <c r="A47" s="216" t="s">
        <v>484</v>
      </c>
      <c r="B47" s="174">
        <v>2</v>
      </c>
      <c r="C47" s="174">
        <v>1</v>
      </c>
      <c r="D47" s="174">
        <v>1</v>
      </c>
      <c r="E47" s="174">
        <v>11</v>
      </c>
      <c r="F47" s="174">
        <v>41</v>
      </c>
      <c r="G47" s="174">
        <v>6</v>
      </c>
      <c r="H47" s="174">
        <v>2</v>
      </c>
      <c r="I47" s="174">
        <v>1</v>
      </c>
      <c r="J47" s="174">
        <v>17</v>
      </c>
      <c r="K47" s="174">
        <v>2</v>
      </c>
      <c r="L47" s="174"/>
      <c r="M47" s="174"/>
      <c r="N47" s="174"/>
      <c r="O47" s="174">
        <v>1</v>
      </c>
      <c r="P47" s="174">
        <v>1</v>
      </c>
      <c r="Q47" s="174"/>
      <c r="R47" s="183">
        <f t="shared" si="6"/>
        <v>0.81818181818181823</v>
      </c>
      <c r="S47" s="175">
        <f t="shared" si="7"/>
        <v>0.15384615384615385</v>
      </c>
    </row>
    <row r="48" spans="1:21" ht="13.8" thickBot="1">
      <c r="A48" s="216" t="s">
        <v>624</v>
      </c>
      <c r="B48" s="174">
        <v>11</v>
      </c>
      <c r="C48" s="174"/>
      <c r="D48" s="174">
        <v>11</v>
      </c>
      <c r="E48" s="182">
        <v>18</v>
      </c>
      <c r="F48" s="174">
        <v>33</v>
      </c>
      <c r="G48" s="174">
        <v>5</v>
      </c>
      <c r="H48" s="174">
        <v>0</v>
      </c>
      <c r="I48" s="174">
        <v>0</v>
      </c>
      <c r="J48" s="174">
        <v>37</v>
      </c>
      <c r="K48" s="174">
        <v>5</v>
      </c>
      <c r="L48" s="174">
        <v>0</v>
      </c>
      <c r="M48" s="174">
        <v>0</v>
      </c>
      <c r="N48" s="174">
        <v>0</v>
      </c>
      <c r="O48" s="174">
        <v>1</v>
      </c>
      <c r="P48" s="174"/>
      <c r="Q48" s="174">
        <v>4</v>
      </c>
      <c r="R48" s="183">
        <f t="shared" si="6"/>
        <v>0</v>
      </c>
      <c r="S48" s="175">
        <f t="shared" si="7"/>
        <v>0.17857142857142858</v>
      </c>
    </row>
    <row r="49" spans="1:19" ht="13.8" thickBot="1">
      <c r="A49" s="216" t="s">
        <v>575</v>
      </c>
      <c r="B49" s="174">
        <v>3</v>
      </c>
      <c r="C49" s="174"/>
      <c r="D49" s="174">
        <v>3</v>
      </c>
      <c r="E49" s="182">
        <v>6.33</v>
      </c>
      <c r="F49" s="174">
        <v>27</v>
      </c>
      <c r="G49" s="174">
        <v>6</v>
      </c>
      <c r="H49" s="174">
        <v>6</v>
      </c>
      <c r="I49" s="174">
        <v>4</v>
      </c>
      <c r="J49" s="174">
        <v>7</v>
      </c>
      <c r="K49" s="174">
        <v>2</v>
      </c>
      <c r="L49" s="174">
        <v>0</v>
      </c>
      <c r="M49" s="174"/>
      <c r="N49" s="174"/>
      <c r="O49" s="174"/>
      <c r="P49" s="174">
        <v>1</v>
      </c>
      <c r="Q49" s="174"/>
      <c r="R49" s="183">
        <f t="shared" si="6"/>
        <v>5.6872037914691944</v>
      </c>
      <c r="S49" s="175">
        <f t="shared" si="7"/>
        <v>0.24</v>
      </c>
    </row>
    <row r="50" spans="1:19" ht="13.8" thickBot="1">
      <c r="A50" s="216" t="s">
        <v>623</v>
      </c>
      <c r="B50" s="186">
        <v>9</v>
      </c>
      <c r="C50" s="186"/>
      <c r="D50" s="186">
        <v>9</v>
      </c>
      <c r="E50" s="188">
        <v>16</v>
      </c>
      <c r="F50" s="186">
        <v>29</v>
      </c>
      <c r="G50" s="186">
        <v>12</v>
      </c>
      <c r="H50" s="186">
        <v>5</v>
      </c>
      <c r="I50" s="186">
        <v>5</v>
      </c>
      <c r="J50" s="186">
        <v>22</v>
      </c>
      <c r="K50" s="186">
        <v>8</v>
      </c>
      <c r="L50" s="186">
        <v>0</v>
      </c>
      <c r="M50" s="186">
        <v>2</v>
      </c>
      <c r="N50" s="186">
        <v>0</v>
      </c>
      <c r="O50" s="186">
        <v>2</v>
      </c>
      <c r="P50" s="186">
        <v>2</v>
      </c>
      <c r="Q50" s="186">
        <v>1</v>
      </c>
      <c r="R50" s="183">
        <f t="shared" si="6"/>
        <v>2.8125</v>
      </c>
      <c r="S50" s="175">
        <f t="shared" si="7"/>
        <v>0.5714285714285714</v>
      </c>
    </row>
    <row r="51" spans="1:19" ht="13.8" thickBot="1">
      <c r="A51" s="216" t="s">
        <v>608</v>
      </c>
      <c r="B51" s="186">
        <v>12</v>
      </c>
      <c r="C51" s="186">
        <v>6</v>
      </c>
      <c r="D51" s="186">
        <v>6</v>
      </c>
      <c r="E51" s="188">
        <v>38.33</v>
      </c>
      <c r="F51" s="186">
        <v>58</v>
      </c>
      <c r="G51" s="186">
        <v>30</v>
      </c>
      <c r="H51" s="186">
        <v>21</v>
      </c>
      <c r="I51" s="186">
        <v>17</v>
      </c>
      <c r="J51" s="186">
        <v>38</v>
      </c>
      <c r="K51" s="186">
        <v>19</v>
      </c>
      <c r="L51" s="186">
        <v>2</v>
      </c>
      <c r="M51" s="186">
        <v>5</v>
      </c>
      <c r="N51" s="186"/>
      <c r="O51" s="186">
        <v>4</v>
      </c>
      <c r="P51" s="186">
        <v>1</v>
      </c>
      <c r="Q51" s="186"/>
      <c r="R51" s="183">
        <f t="shared" si="6"/>
        <v>3.991651447951996</v>
      </c>
      <c r="S51" s="175">
        <f t="shared" si="7"/>
        <v>0.76923076923076927</v>
      </c>
    </row>
    <row r="52" spans="1:19" ht="13.8" thickBot="1">
      <c r="A52" s="216" t="s">
        <v>576</v>
      </c>
      <c r="B52" s="174">
        <v>6</v>
      </c>
      <c r="C52" s="174">
        <v>2</v>
      </c>
      <c r="D52" s="174">
        <v>4</v>
      </c>
      <c r="E52" s="182">
        <v>12.67</v>
      </c>
      <c r="F52" s="174">
        <v>31</v>
      </c>
      <c r="G52" s="174">
        <v>12</v>
      </c>
      <c r="H52" s="174">
        <v>9</v>
      </c>
      <c r="I52" s="174">
        <v>6</v>
      </c>
      <c r="J52" s="174">
        <v>9</v>
      </c>
      <c r="K52" s="174">
        <v>4</v>
      </c>
      <c r="L52" s="174">
        <v>0</v>
      </c>
      <c r="M52" s="174">
        <v>0</v>
      </c>
      <c r="N52" s="174">
        <v>0</v>
      </c>
      <c r="O52" s="174">
        <v>0</v>
      </c>
      <c r="P52" s="174">
        <v>0</v>
      </c>
      <c r="Q52" s="174">
        <v>0</v>
      </c>
      <c r="R52" s="183">
        <f t="shared" si="6"/>
        <v>4.2620363062352009</v>
      </c>
      <c r="S52" s="175">
        <f t="shared" si="7"/>
        <v>0.44444444444444442</v>
      </c>
    </row>
    <row r="53" spans="1:19" ht="13.8" thickBot="1">
      <c r="A53" s="216" t="s">
        <v>625</v>
      </c>
      <c r="B53" s="174">
        <v>11</v>
      </c>
      <c r="C53" s="174"/>
      <c r="D53" s="174">
        <v>11</v>
      </c>
      <c r="E53" s="182">
        <v>16.670000000000002</v>
      </c>
      <c r="F53" s="174">
        <v>34</v>
      </c>
      <c r="G53" s="174">
        <v>8</v>
      </c>
      <c r="H53" s="174">
        <v>2</v>
      </c>
      <c r="I53" s="174">
        <v>1</v>
      </c>
      <c r="J53" s="174">
        <v>24</v>
      </c>
      <c r="K53" s="174">
        <v>11</v>
      </c>
      <c r="L53" s="174">
        <v>2</v>
      </c>
      <c r="M53" s="174">
        <v>4</v>
      </c>
      <c r="N53" s="174">
        <v>0</v>
      </c>
      <c r="O53" s="174">
        <v>1</v>
      </c>
      <c r="P53" s="174">
        <v>1</v>
      </c>
      <c r="Q53" s="174">
        <v>0</v>
      </c>
      <c r="R53" s="183">
        <f t="shared" si="6"/>
        <v>0.53989202159568084</v>
      </c>
      <c r="S53" s="175">
        <f t="shared" si="7"/>
        <v>0.34782608695652173</v>
      </c>
    </row>
    <row r="54" spans="1:19" ht="13.8" thickBot="1">
      <c r="A54" s="216" t="s">
        <v>522</v>
      </c>
      <c r="B54" s="186">
        <v>8</v>
      </c>
      <c r="C54" s="186">
        <v>5</v>
      </c>
      <c r="D54" s="186">
        <v>3</v>
      </c>
      <c r="E54" s="188">
        <v>28</v>
      </c>
      <c r="F54" s="186">
        <v>89</v>
      </c>
      <c r="G54" s="186">
        <v>43</v>
      </c>
      <c r="H54" s="186">
        <v>26</v>
      </c>
      <c r="I54" s="186">
        <v>16</v>
      </c>
      <c r="J54" s="186">
        <v>14</v>
      </c>
      <c r="K54" s="186">
        <v>8</v>
      </c>
      <c r="L54" s="186">
        <v>0</v>
      </c>
      <c r="M54" s="186">
        <v>1</v>
      </c>
      <c r="N54" s="186">
        <v>0</v>
      </c>
      <c r="O54" s="186">
        <v>2</v>
      </c>
      <c r="P54" s="186">
        <v>2</v>
      </c>
      <c r="Q54" s="186"/>
      <c r="R54" s="183">
        <f t="shared" si="6"/>
        <v>5.1428571428571423</v>
      </c>
      <c r="S54" s="175">
        <f t="shared" si="7"/>
        <v>0.53086419753086422</v>
      </c>
    </row>
    <row r="55" spans="1:19" ht="13.8" thickBot="1">
      <c r="A55" s="178" t="s">
        <v>426</v>
      </c>
      <c r="B55" s="178"/>
      <c r="C55" s="178"/>
      <c r="D55" s="178"/>
      <c r="E55" s="179">
        <f t="shared" ref="E55:Q55" si="8">SUM(E38:E54)</f>
        <v>297.67</v>
      </c>
      <c r="F55" s="179">
        <f t="shared" si="8"/>
        <v>764</v>
      </c>
      <c r="G55" s="179">
        <f t="shared" si="8"/>
        <v>219</v>
      </c>
      <c r="H55" s="179">
        <f t="shared" si="8"/>
        <v>114</v>
      </c>
      <c r="I55" s="179">
        <f t="shared" si="8"/>
        <v>75</v>
      </c>
      <c r="J55" s="179">
        <f t="shared" si="8"/>
        <v>305</v>
      </c>
      <c r="K55" s="179">
        <f t="shared" si="8"/>
        <v>119</v>
      </c>
      <c r="L55" s="179">
        <f t="shared" si="8"/>
        <v>12</v>
      </c>
      <c r="M55" s="179">
        <f t="shared" si="8"/>
        <v>25</v>
      </c>
      <c r="N55" s="179">
        <f t="shared" si="8"/>
        <v>0</v>
      </c>
      <c r="O55" s="179">
        <f t="shared" si="8"/>
        <v>27</v>
      </c>
      <c r="P55" s="179">
        <f t="shared" si="8"/>
        <v>11</v>
      </c>
      <c r="Q55" s="179">
        <f t="shared" si="8"/>
        <v>5</v>
      </c>
      <c r="R55" s="183">
        <f>IF(E55=0,"NA",(I55/E55)*7)</f>
        <v>1.7636980548930021</v>
      </c>
      <c r="S55" s="175">
        <f t="shared" si="7"/>
        <v>0.33953488372093021</v>
      </c>
    </row>
  </sheetData>
  <autoFilter ref="A37:S55" xr:uid="{00000000-0009-0000-0000-000004000000}"/>
  <sortState xmlns:xlrd2="http://schemas.microsoft.com/office/spreadsheetml/2017/richdata2" ref="A38:Q54">
    <sortCondition ref="A38"/>
  </sortState>
  <mergeCells count="3">
    <mergeCell ref="A1:U5"/>
    <mergeCell ref="A6:U6"/>
    <mergeCell ref="A36:S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10</vt:i4>
      </vt:variant>
    </vt:vector>
  </HeadingPairs>
  <TitlesOfParts>
    <vt:vector size="39" baseType="lpstr">
      <vt:lpstr>career hitting</vt:lpstr>
      <vt:lpstr>career pitching</vt:lpstr>
      <vt:lpstr>2023 Season</vt:lpstr>
      <vt:lpstr>2022 Season</vt:lpstr>
      <vt:lpstr>2021 Season</vt:lpstr>
      <vt:lpstr>2020 Season</vt:lpstr>
      <vt:lpstr>2019 Season</vt:lpstr>
      <vt:lpstr>2018 Season</vt:lpstr>
      <vt:lpstr>2017 Season</vt:lpstr>
      <vt:lpstr>2016 Season</vt:lpstr>
      <vt:lpstr>2015 Season</vt:lpstr>
      <vt:lpstr>2014 Season</vt:lpstr>
      <vt:lpstr>2013 Season</vt:lpstr>
      <vt:lpstr>2012 Season</vt:lpstr>
      <vt:lpstr>2010 Season</vt:lpstr>
      <vt:lpstr>2008 season batting</vt:lpstr>
      <vt:lpstr>2008 season pitching</vt:lpstr>
      <vt:lpstr>2007 season batting</vt:lpstr>
      <vt:lpstr>2007 season pitching</vt:lpstr>
      <vt:lpstr>2006 season batting</vt:lpstr>
      <vt:lpstr>2006 season pitching</vt:lpstr>
      <vt:lpstr>2005 season batting</vt:lpstr>
      <vt:lpstr>2005 season pitching</vt:lpstr>
      <vt:lpstr>2004 season hitting</vt:lpstr>
      <vt:lpstr>2004 season pitching</vt:lpstr>
      <vt:lpstr>2003 season hitting</vt:lpstr>
      <vt:lpstr>2003 season pitching</vt:lpstr>
      <vt:lpstr>2002 season hitting</vt:lpstr>
      <vt:lpstr>2002 season pitching</vt:lpstr>
      <vt:lpstr>'2002 season hitting'!Print_Area</vt:lpstr>
      <vt:lpstr>'2002 season pitching'!Print_Area</vt:lpstr>
      <vt:lpstr>'2003 season hitting'!Print_Area</vt:lpstr>
      <vt:lpstr>'2003 season pitching'!Print_Area</vt:lpstr>
      <vt:lpstr>'2004 season hitting'!Print_Area</vt:lpstr>
      <vt:lpstr>'2004 season pitching'!Print_Area</vt:lpstr>
      <vt:lpstr>'career hitting'!Print_Area</vt:lpstr>
      <vt:lpstr>'career pitching'!Print_Area</vt:lpstr>
      <vt:lpstr>'career hitting'!Print_Titles</vt:lpstr>
      <vt:lpstr>'career pitching'!Print_Titles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 Erm</cp:lastModifiedBy>
  <cp:lastPrinted>2008-08-11T01:07:46Z</cp:lastPrinted>
  <dcterms:created xsi:type="dcterms:W3CDTF">2002-08-16T02:42:56Z</dcterms:created>
  <dcterms:modified xsi:type="dcterms:W3CDTF">2024-01-14T23:40:14Z</dcterms:modified>
</cp:coreProperties>
</file>