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uperSMITHProg\PackageMegaDemo\smithdat\"/>
    </mc:Choice>
  </mc:AlternateContent>
  <bookViews>
    <workbookView xWindow="120" yWindow="60" windowWidth="12396" windowHeight="9312"/>
  </bookViews>
  <sheets>
    <sheet name="Index" sheetId="2" r:id="rId1"/>
    <sheet name="Pumps" sheetId="3" r:id="rId2"/>
    <sheet name="Air Bleed" sheetId="4" r:id="rId3"/>
    <sheet name="Prob4-2" sheetId="6" r:id="rId4"/>
    <sheet name="Fig6-10" sheetId="11" r:id="rId5"/>
    <sheet name="Table 8-2" sheetId="12" r:id="rId6"/>
    <sheet name="Fig9-13" sheetId="13" r:id="rId7"/>
    <sheet name="PT45" sheetId="7" r:id="rId8"/>
    <sheet name="Binomial" sheetId="8" r:id="rId9"/>
    <sheet name="Poison" sheetId="10" r:id="rId10"/>
    <sheet name="MedRanks" sheetId="5" r:id="rId11"/>
  </sheets>
  <definedNames>
    <definedName name="beta" comment="Weibull Beta" localSheetId="4">'Fig6-10'!$C$9</definedName>
    <definedName name="Conf" comment="Confidence value" localSheetId="4">'Fig6-10'!$E$9</definedName>
    <definedName name="Events" comment="Total Events" localSheetId="8">Binomial!$C$7</definedName>
    <definedName name="p" comment="Probability of event" localSheetId="8">Binomial!$C$6</definedName>
    <definedName name="_xlnm.Print_Area" localSheetId="4">'Fig6-10'!$B$1:$N$47</definedName>
    <definedName name="Z" comment="Expected Events" localSheetId="9">Poison!$C$6</definedName>
  </definedNames>
  <calcPr calcId="152511"/>
</workbook>
</file>

<file path=xl/calcChain.xml><?xml version="1.0" encoding="utf-8"?>
<calcChain xmlns="http://schemas.openxmlformats.org/spreadsheetml/2006/main">
  <c r="G111" i="5" l="1"/>
  <c r="F111" i="5"/>
  <c r="E111" i="5"/>
  <c r="D111" i="5"/>
  <c r="C111" i="5"/>
  <c r="B111" i="5"/>
  <c r="G110" i="5"/>
  <c r="F110" i="5"/>
  <c r="E110" i="5"/>
  <c r="D110" i="5"/>
  <c r="C110" i="5"/>
  <c r="G109" i="5"/>
  <c r="F109" i="5"/>
  <c r="E109" i="5"/>
  <c r="D109" i="5"/>
  <c r="C109" i="5"/>
  <c r="G108" i="5"/>
  <c r="F108" i="5"/>
  <c r="E108" i="5"/>
  <c r="D108" i="5"/>
  <c r="C108" i="5"/>
  <c r="G107" i="5"/>
  <c r="F107" i="5"/>
  <c r="E107" i="5"/>
  <c r="D107" i="5"/>
  <c r="C107" i="5"/>
  <c r="G106" i="5"/>
  <c r="F106" i="5"/>
  <c r="E106" i="5"/>
  <c r="D106" i="5"/>
  <c r="C106" i="5"/>
  <c r="G105" i="5"/>
  <c r="F105" i="5"/>
  <c r="E105" i="5"/>
  <c r="D105" i="5"/>
  <c r="C105" i="5"/>
  <c r="G104" i="5"/>
  <c r="F104" i="5"/>
  <c r="E104" i="5"/>
  <c r="D104" i="5"/>
  <c r="M104" i="5" s="1"/>
  <c r="C104" i="5"/>
  <c r="G103" i="5"/>
  <c r="F103" i="5"/>
  <c r="E103" i="5"/>
  <c r="D103" i="5"/>
  <c r="C103" i="5"/>
  <c r="G102" i="5"/>
  <c r="F102" i="5"/>
  <c r="E102" i="5"/>
  <c r="D102" i="5"/>
  <c r="C102" i="5"/>
  <c r="G101" i="5"/>
  <c r="F101" i="5"/>
  <c r="E101" i="5"/>
  <c r="D101" i="5"/>
  <c r="C101" i="5"/>
  <c r="G100" i="5"/>
  <c r="F100" i="5"/>
  <c r="E100" i="5"/>
  <c r="D100" i="5"/>
  <c r="C100" i="5"/>
  <c r="G99" i="5"/>
  <c r="F99" i="5"/>
  <c r="E99" i="5"/>
  <c r="D99" i="5"/>
  <c r="C99" i="5"/>
  <c r="G98" i="5"/>
  <c r="F98" i="5"/>
  <c r="E98" i="5"/>
  <c r="D98" i="5"/>
  <c r="C98" i="5"/>
  <c r="G97" i="5"/>
  <c r="F97" i="5"/>
  <c r="E97" i="5"/>
  <c r="D97" i="5"/>
  <c r="C97" i="5"/>
  <c r="G96" i="5"/>
  <c r="F96" i="5"/>
  <c r="E96" i="5"/>
  <c r="D96" i="5"/>
  <c r="C96" i="5"/>
  <c r="G95" i="5"/>
  <c r="F95" i="5"/>
  <c r="E95" i="5"/>
  <c r="D95" i="5"/>
  <c r="C95" i="5"/>
  <c r="G94" i="5"/>
  <c r="F94" i="5"/>
  <c r="E94" i="5"/>
  <c r="D94" i="5"/>
  <c r="C94" i="5"/>
  <c r="G93" i="5"/>
  <c r="F93" i="5"/>
  <c r="E93" i="5"/>
  <c r="D93" i="5"/>
  <c r="C93" i="5"/>
  <c r="G92" i="5"/>
  <c r="F92" i="5"/>
  <c r="E92" i="5"/>
  <c r="D92" i="5"/>
  <c r="C92" i="5"/>
  <c r="G91" i="5"/>
  <c r="F91" i="5"/>
  <c r="E91" i="5"/>
  <c r="D91" i="5"/>
  <c r="C91" i="5"/>
  <c r="G90" i="5"/>
  <c r="F90" i="5"/>
  <c r="E90" i="5"/>
  <c r="D90" i="5"/>
  <c r="C90" i="5"/>
  <c r="G89" i="5"/>
  <c r="F89" i="5"/>
  <c r="E89" i="5"/>
  <c r="D89" i="5"/>
  <c r="C89" i="5"/>
  <c r="G88" i="5"/>
  <c r="F88" i="5"/>
  <c r="E88" i="5"/>
  <c r="D88" i="5"/>
  <c r="C88" i="5"/>
  <c r="G87" i="5"/>
  <c r="F87" i="5"/>
  <c r="E87" i="5"/>
  <c r="D87" i="5"/>
  <c r="C87" i="5"/>
  <c r="G86" i="5"/>
  <c r="F86" i="5"/>
  <c r="E86" i="5"/>
  <c r="D86" i="5"/>
  <c r="C86" i="5"/>
  <c r="G85" i="5"/>
  <c r="F85" i="5"/>
  <c r="E85" i="5"/>
  <c r="D85" i="5"/>
  <c r="C85" i="5"/>
  <c r="G84" i="5"/>
  <c r="F84" i="5"/>
  <c r="E84" i="5"/>
  <c r="D84" i="5"/>
  <c r="C84" i="5"/>
  <c r="G83" i="5"/>
  <c r="F83" i="5"/>
  <c r="E83" i="5"/>
  <c r="D83" i="5"/>
  <c r="C83" i="5"/>
  <c r="G82" i="5"/>
  <c r="F82" i="5"/>
  <c r="E82" i="5"/>
  <c r="D82" i="5"/>
  <c r="C82" i="5"/>
  <c r="G81" i="5"/>
  <c r="F81" i="5"/>
  <c r="E81" i="5"/>
  <c r="D81" i="5"/>
  <c r="C81" i="5"/>
  <c r="G80" i="5"/>
  <c r="F80" i="5"/>
  <c r="E80" i="5"/>
  <c r="D80" i="5"/>
  <c r="C80" i="5"/>
  <c r="G79" i="5"/>
  <c r="F79" i="5"/>
  <c r="E79" i="5"/>
  <c r="D79" i="5"/>
  <c r="C79" i="5"/>
  <c r="G78" i="5"/>
  <c r="F78" i="5"/>
  <c r="E78" i="5"/>
  <c r="D78" i="5"/>
  <c r="C78" i="5"/>
  <c r="G77" i="5"/>
  <c r="F77" i="5"/>
  <c r="E77" i="5"/>
  <c r="D77" i="5"/>
  <c r="C77" i="5"/>
  <c r="G76" i="5"/>
  <c r="F76" i="5"/>
  <c r="E76" i="5"/>
  <c r="D76" i="5"/>
  <c r="C76" i="5"/>
  <c r="G75" i="5"/>
  <c r="F75" i="5"/>
  <c r="E75" i="5"/>
  <c r="D75" i="5"/>
  <c r="C75" i="5"/>
  <c r="G74" i="5"/>
  <c r="F74" i="5"/>
  <c r="E74" i="5"/>
  <c r="D74" i="5"/>
  <c r="C74" i="5"/>
  <c r="G73" i="5"/>
  <c r="F73" i="5"/>
  <c r="E73" i="5"/>
  <c r="D73" i="5"/>
  <c r="C73" i="5"/>
  <c r="G72" i="5"/>
  <c r="F72" i="5"/>
  <c r="E72" i="5"/>
  <c r="D72" i="5"/>
  <c r="C72" i="5"/>
  <c r="G71" i="5"/>
  <c r="F71" i="5"/>
  <c r="E71" i="5"/>
  <c r="D71" i="5"/>
  <c r="C71" i="5"/>
  <c r="G70" i="5"/>
  <c r="F70" i="5"/>
  <c r="E70" i="5"/>
  <c r="D70" i="5"/>
  <c r="C70" i="5"/>
  <c r="G69" i="5"/>
  <c r="F69" i="5"/>
  <c r="E69" i="5"/>
  <c r="D69" i="5"/>
  <c r="C69" i="5"/>
  <c r="G68" i="5"/>
  <c r="F68" i="5"/>
  <c r="E68" i="5"/>
  <c r="D68" i="5"/>
  <c r="C68" i="5"/>
  <c r="G67" i="5"/>
  <c r="F67" i="5"/>
  <c r="E67" i="5"/>
  <c r="D67" i="5"/>
  <c r="C67" i="5"/>
  <c r="G66" i="5"/>
  <c r="F66" i="5"/>
  <c r="E66" i="5"/>
  <c r="D66" i="5"/>
  <c r="C66" i="5"/>
  <c r="G65" i="5"/>
  <c r="F65" i="5"/>
  <c r="E65" i="5"/>
  <c r="D65" i="5"/>
  <c r="C65" i="5"/>
  <c r="G64" i="5"/>
  <c r="F64" i="5"/>
  <c r="E64" i="5"/>
  <c r="D64" i="5"/>
  <c r="C64" i="5"/>
  <c r="G63" i="5"/>
  <c r="F63" i="5"/>
  <c r="E63" i="5"/>
  <c r="D63" i="5"/>
  <c r="C63" i="5"/>
  <c r="G62" i="5"/>
  <c r="F62" i="5"/>
  <c r="E62" i="5"/>
  <c r="D62" i="5"/>
  <c r="C62" i="5"/>
  <c r="G61" i="5"/>
  <c r="F61" i="5"/>
  <c r="E61" i="5"/>
  <c r="D61" i="5"/>
  <c r="C61" i="5"/>
  <c r="G60" i="5"/>
  <c r="F60" i="5"/>
  <c r="E60" i="5"/>
  <c r="D60" i="5"/>
  <c r="C60" i="5"/>
  <c r="G59" i="5"/>
  <c r="F59" i="5"/>
  <c r="E59" i="5"/>
  <c r="D59" i="5"/>
  <c r="C59" i="5"/>
  <c r="G58" i="5"/>
  <c r="F58" i="5"/>
  <c r="E58" i="5"/>
  <c r="D58" i="5"/>
  <c r="C58" i="5"/>
  <c r="G57" i="5"/>
  <c r="F57" i="5"/>
  <c r="E57" i="5"/>
  <c r="D57" i="5"/>
  <c r="C57" i="5"/>
  <c r="G56" i="5"/>
  <c r="F56" i="5"/>
  <c r="E56" i="5"/>
  <c r="D56" i="5"/>
  <c r="C56" i="5"/>
  <c r="G55" i="5"/>
  <c r="F55" i="5"/>
  <c r="E55" i="5"/>
  <c r="D55" i="5"/>
  <c r="C55" i="5"/>
  <c r="G54" i="5"/>
  <c r="F54" i="5"/>
  <c r="E54" i="5"/>
  <c r="D54" i="5"/>
  <c r="C54" i="5"/>
  <c r="G53" i="5"/>
  <c r="F53" i="5"/>
  <c r="E53" i="5"/>
  <c r="D53" i="5"/>
  <c r="C53" i="5"/>
  <c r="G52" i="5"/>
  <c r="F52" i="5"/>
  <c r="E52" i="5"/>
  <c r="D52" i="5"/>
  <c r="C52" i="5"/>
  <c r="G51" i="5"/>
  <c r="F51" i="5"/>
  <c r="E51" i="5"/>
  <c r="D51" i="5"/>
  <c r="C51" i="5"/>
  <c r="G50" i="5"/>
  <c r="F50" i="5"/>
  <c r="E50" i="5"/>
  <c r="D50" i="5"/>
  <c r="C50" i="5"/>
  <c r="G49" i="5"/>
  <c r="F49" i="5"/>
  <c r="E49" i="5"/>
  <c r="D49" i="5"/>
  <c r="C49" i="5"/>
  <c r="G48" i="5"/>
  <c r="F48" i="5"/>
  <c r="E48" i="5"/>
  <c r="D48" i="5"/>
  <c r="C48" i="5"/>
  <c r="G47" i="5"/>
  <c r="F47" i="5"/>
  <c r="E47" i="5"/>
  <c r="D47" i="5"/>
  <c r="C47" i="5"/>
  <c r="G46" i="5"/>
  <c r="F46" i="5"/>
  <c r="E46" i="5"/>
  <c r="D46" i="5"/>
  <c r="C46" i="5"/>
  <c r="G45" i="5"/>
  <c r="F45" i="5"/>
  <c r="E45" i="5"/>
  <c r="D45" i="5"/>
  <c r="C45" i="5"/>
  <c r="G44" i="5"/>
  <c r="F44" i="5"/>
  <c r="E44" i="5"/>
  <c r="D44" i="5"/>
  <c r="C44" i="5"/>
  <c r="G43" i="5"/>
  <c r="F43" i="5"/>
  <c r="E43" i="5"/>
  <c r="D43" i="5"/>
  <c r="C43" i="5"/>
  <c r="G42" i="5"/>
  <c r="F42" i="5"/>
  <c r="E42" i="5"/>
  <c r="D42" i="5"/>
  <c r="C42" i="5"/>
  <c r="G41" i="5"/>
  <c r="F41" i="5"/>
  <c r="E41" i="5"/>
  <c r="D41" i="5"/>
  <c r="C41" i="5"/>
  <c r="G40" i="5"/>
  <c r="F40" i="5"/>
  <c r="E40" i="5"/>
  <c r="D40" i="5"/>
  <c r="C40" i="5"/>
  <c r="G39" i="5"/>
  <c r="F39" i="5"/>
  <c r="E39" i="5"/>
  <c r="D39" i="5"/>
  <c r="C39" i="5"/>
  <c r="G38" i="5"/>
  <c r="F38" i="5"/>
  <c r="E38" i="5"/>
  <c r="D38" i="5"/>
  <c r="C38" i="5"/>
  <c r="G37" i="5"/>
  <c r="F37" i="5"/>
  <c r="E37" i="5"/>
  <c r="D37" i="5"/>
  <c r="C37" i="5"/>
  <c r="G36" i="5"/>
  <c r="F36" i="5"/>
  <c r="E36" i="5"/>
  <c r="D36" i="5"/>
  <c r="C36" i="5"/>
  <c r="G35" i="5"/>
  <c r="F35" i="5"/>
  <c r="E35" i="5"/>
  <c r="D35" i="5"/>
  <c r="C35" i="5"/>
  <c r="G34" i="5"/>
  <c r="F34" i="5"/>
  <c r="E34" i="5"/>
  <c r="D34" i="5"/>
  <c r="C34" i="5"/>
  <c r="G33" i="5"/>
  <c r="F33" i="5"/>
  <c r="E33" i="5"/>
  <c r="D33" i="5"/>
  <c r="C33" i="5"/>
  <c r="G32" i="5"/>
  <c r="F32" i="5"/>
  <c r="E32" i="5"/>
  <c r="D32" i="5"/>
  <c r="C32" i="5"/>
  <c r="G31" i="5"/>
  <c r="F31" i="5"/>
  <c r="E31" i="5"/>
  <c r="D31" i="5"/>
  <c r="C31" i="5"/>
  <c r="G30" i="5"/>
  <c r="F30" i="5"/>
  <c r="E30" i="5"/>
  <c r="D30" i="5"/>
  <c r="C30" i="5"/>
  <c r="G29" i="5"/>
  <c r="F29" i="5"/>
  <c r="E29" i="5"/>
  <c r="D29" i="5"/>
  <c r="C29" i="5"/>
  <c r="G28" i="5"/>
  <c r="F28" i="5"/>
  <c r="E28" i="5"/>
  <c r="D28" i="5"/>
  <c r="C28" i="5"/>
  <c r="G27" i="5"/>
  <c r="F27" i="5"/>
  <c r="E27" i="5"/>
  <c r="D27" i="5"/>
  <c r="C27" i="5"/>
  <c r="G26" i="5"/>
  <c r="F26" i="5"/>
  <c r="E26" i="5"/>
  <c r="D26" i="5"/>
  <c r="C26" i="5"/>
  <c r="G25" i="5"/>
  <c r="F25" i="5"/>
  <c r="E25" i="5"/>
  <c r="D25" i="5"/>
  <c r="C25" i="5"/>
  <c r="G24" i="5"/>
  <c r="F24" i="5"/>
  <c r="E24" i="5"/>
  <c r="D24" i="5"/>
  <c r="C24" i="5"/>
  <c r="G23" i="5"/>
  <c r="F23" i="5"/>
  <c r="E23" i="5"/>
  <c r="D23" i="5"/>
  <c r="C23" i="5"/>
  <c r="G22" i="5"/>
  <c r="F22" i="5"/>
  <c r="E22" i="5"/>
  <c r="D22" i="5"/>
  <c r="C22" i="5"/>
  <c r="G21" i="5"/>
  <c r="F21" i="5"/>
  <c r="E21" i="5"/>
  <c r="D21" i="5"/>
  <c r="C21" i="5"/>
  <c r="G20" i="5"/>
  <c r="F20" i="5"/>
  <c r="E20" i="5"/>
  <c r="D20" i="5"/>
  <c r="C20" i="5"/>
  <c r="Y19" i="5"/>
  <c r="X19" i="5"/>
  <c r="W19" i="5"/>
  <c r="V19" i="5"/>
  <c r="U19" i="5"/>
  <c r="G19" i="5"/>
  <c r="F19" i="5"/>
  <c r="E19" i="5"/>
  <c r="D19" i="5"/>
  <c r="C19" i="5"/>
  <c r="G18" i="5"/>
  <c r="F18" i="5"/>
  <c r="E18" i="5"/>
  <c r="D18" i="5"/>
  <c r="C18" i="5"/>
  <c r="Y17" i="5"/>
  <c r="X17" i="5"/>
  <c r="W17" i="5"/>
  <c r="V17" i="5"/>
  <c r="U17" i="5"/>
  <c r="G17" i="5"/>
  <c r="F17" i="5"/>
  <c r="E17" i="5"/>
  <c r="D17" i="5"/>
  <c r="C17" i="5"/>
  <c r="G16" i="5"/>
  <c r="F16" i="5"/>
  <c r="E16" i="5"/>
  <c r="D16" i="5"/>
  <c r="C16" i="5"/>
  <c r="G15" i="5"/>
  <c r="F15" i="5"/>
  <c r="E15" i="5"/>
  <c r="D15" i="5"/>
  <c r="C15" i="5"/>
  <c r="G14" i="5"/>
  <c r="F14" i="5"/>
  <c r="E14" i="5"/>
  <c r="D14" i="5"/>
  <c r="C14" i="5"/>
  <c r="G13" i="5"/>
  <c r="F13" i="5"/>
  <c r="E13" i="5"/>
  <c r="D13" i="5"/>
  <c r="C13" i="5"/>
  <c r="G12" i="5"/>
  <c r="F12" i="5"/>
  <c r="E12" i="5"/>
  <c r="D12" i="5"/>
  <c r="C12" i="5"/>
  <c r="Y9" i="5"/>
  <c r="X9" i="5"/>
  <c r="W9" i="5"/>
  <c r="V9" i="5"/>
  <c r="U9" i="5"/>
  <c r="Y8" i="5"/>
  <c r="X8" i="5"/>
  <c r="W8" i="5"/>
  <c r="V8" i="5"/>
  <c r="U8" i="5"/>
  <c r="Y7" i="5"/>
  <c r="X7" i="5"/>
  <c r="W7" i="5"/>
  <c r="V7" i="5"/>
  <c r="U7" i="5"/>
  <c r="Y6" i="5"/>
  <c r="X6" i="5"/>
  <c r="W6" i="5"/>
  <c r="V6" i="5"/>
  <c r="U6" i="5"/>
  <c r="M16" i="5" l="1"/>
  <c r="J18" i="5"/>
  <c r="L20" i="5"/>
  <c r="K41" i="5"/>
  <c r="K43" i="5"/>
  <c r="K49" i="5"/>
  <c r="J50" i="5"/>
  <c r="J54" i="5"/>
  <c r="L62" i="5"/>
  <c r="K77" i="5"/>
  <c r="J78" i="5"/>
  <c r="L96" i="5"/>
  <c r="M80" i="5"/>
  <c r="M43" i="5"/>
  <c r="K12" i="5"/>
  <c r="M13" i="5"/>
  <c r="I14" i="5"/>
  <c r="K34" i="5"/>
  <c r="L36" i="5"/>
  <c r="L37" i="5"/>
  <c r="J38" i="5"/>
  <c r="J39" i="5"/>
  <c r="L53" i="5"/>
  <c r="I60" i="5"/>
  <c r="K66" i="5"/>
  <c r="K67" i="5"/>
  <c r="I76" i="5"/>
  <c r="J82" i="5"/>
  <c r="L84" i="5"/>
  <c r="L92" i="5"/>
  <c r="L30" i="5"/>
  <c r="K31" i="5"/>
  <c r="I32" i="5"/>
  <c r="J52" i="5"/>
  <c r="J60" i="5"/>
  <c r="K65" i="5"/>
  <c r="K82" i="5"/>
  <c r="L100" i="5"/>
  <c r="L108" i="5"/>
  <c r="J21" i="5"/>
  <c r="L22" i="5"/>
  <c r="L23" i="5"/>
  <c r="J24" i="5"/>
  <c r="J25" i="5"/>
  <c r="L26" i="5"/>
  <c r="L27" i="5"/>
  <c r="I29" i="5"/>
  <c r="I45" i="5"/>
  <c r="L47" i="5"/>
  <c r="I58" i="5"/>
  <c r="K72" i="5"/>
  <c r="I73" i="5"/>
  <c r="L79" i="5"/>
  <c r="K80" i="5"/>
  <c r="M88" i="5"/>
  <c r="M96" i="5"/>
  <c r="I108" i="5"/>
  <c r="K29" i="5"/>
  <c r="J32" i="5"/>
  <c r="K39" i="5"/>
  <c r="K16" i="5"/>
  <c r="L18" i="5"/>
  <c r="I20" i="5"/>
  <c r="I22" i="5"/>
  <c r="L24" i="5"/>
  <c r="K27" i="5"/>
  <c r="J29" i="5"/>
  <c r="K32" i="5"/>
  <c r="L34" i="5"/>
  <c r="J36" i="5"/>
  <c r="J74" i="5"/>
  <c r="M84" i="5"/>
  <c r="I100" i="5"/>
  <c r="M100" i="5"/>
  <c r="L13" i="5"/>
  <c r="K15" i="5"/>
  <c r="M31" i="5"/>
  <c r="L39" i="5"/>
  <c r="I40" i="5"/>
  <c r="L42" i="5"/>
  <c r="J44" i="5"/>
  <c r="M44" i="5"/>
  <c r="L45" i="5"/>
  <c r="J46" i="5"/>
  <c r="J47" i="5"/>
  <c r="K47" i="5"/>
  <c r="I56" i="5"/>
  <c r="M60" i="5"/>
  <c r="K64" i="5"/>
  <c r="J65" i="5"/>
  <c r="I68" i="5"/>
  <c r="M68" i="5"/>
  <c r="M76" i="5"/>
  <c r="L88" i="5"/>
  <c r="L104" i="5"/>
  <c r="M14" i="5"/>
  <c r="M36" i="5"/>
  <c r="K13" i="5"/>
  <c r="K14" i="5"/>
  <c r="M17" i="5"/>
  <c r="J19" i="5"/>
  <c r="M20" i="5"/>
  <c r="I26" i="5"/>
  <c r="M27" i="5"/>
  <c r="L31" i="5"/>
  <c r="J58" i="5"/>
  <c r="L72" i="5"/>
  <c r="I84" i="5"/>
  <c r="K96" i="5"/>
  <c r="L12" i="5"/>
  <c r="J14" i="5"/>
  <c r="M15" i="5"/>
  <c r="K17" i="5"/>
  <c r="K19" i="5"/>
  <c r="K20" i="5"/>
  <c r="K22" i="5"/>
  <c r="M23" i="5"/>
  <c r="I24" i="5"/>
  <c r="M24" i="5"/>
  <c r="K26" i="5"/>
  <c r="L28" i="5"/>
  <c r="M28" i="5"/>
  <c r="L29" i="5"/>
  <c r="Q29" i="5" s="1"/>
  <c r="L32" i="5"/>
  <c r="M32" i="5"/>
  <c r="K33" i="5"/>
  <c r="K35" i="5"/>
  <c r="M35" i="5"/>
  <c r="J37" i="5"/>
  <c r="K37" i="5"/>
  <c r="M39" i="5"/>
  <c r="K40" i="5"/>
  <c r="M41" i="5"/>
  <c r="I42" i="5"/>
  <c r="M42" i="5"/>
  <c r="L43" i="5"/>
  <c r="L46" i="5"/>
  <c r="M48" i="5"/>
  <c r="L51" i="5"/>
  <c r="J56" i="5"/>
  <c r="L61" i="5"/>
  <c r="M63" i="5"/>
  <c r="J68" i="5"/>
  <c r="L74" i="5"/>
  <c r="L76" i="5"/>
  <c r="K78" i="5"/>
  <c r="L80" i="5"/>
  <c r="K88" i="5"/>
  <c r="I92" i="5"/>
  <c r="M92" i="5"/>
  <c r="K104" i="5"/>
  <c r="M108" i="5"/>
  <c r="I48" i="5"/>
  <c r="I54" i="5"/>
  <c r="L59" i="5"/>
  <c r="K60" i="5"/>
  <c r="L67" i="5"/>
  <c r="K70" i="5"/>
  <c r="I72" i="5"/>
  <c r="M72" i="5"/>
  <c r="K73" i="5"/>
  <c r="K76" i="5"/>
  <c r="L78" i="5"/>
  <c r="I80" i="5"/>
  <c r="L111" i="5"/>
  <c r="M12" i="5"/>
  <c r="L14" i="5"/>
  <c r="J15" i="5"/>
  <c r="L16" i="5"/>
  <c r="L17" i="5"/>
  <c r="M18" i="5"/>
  <c r="I19" i="5"/>
  <c r="M19" i="5"/>
  <c r="J20" i="5"/>
  <c r="K21" i="5"/>
  <c r="M21" i="5"/>
  <c r="K23" i="5"/>
  <c r="K25" i="5"/>
  <c r="M25" i="5"/>
  <c r="J28" i="5"/>
  <c r="J30" i="5"/>
  <c r="J31" i="5"/>
  <c r="M33" i="5"/>
  <c r="I34" i="5"/>
  <c r="M34" i="5"/>
  <c r="L35" i="5"/>
  <c r="I37" i="5"/>
  <c r="L38" i="5"/>
  <c r="M40" i="5"/>
  <c r="K42" i="5"/>
  <c r="L44" i="5"/>
  <c r="J45" i="5"/>
  <c r="M47" i="5"/>
  <c r="K48" i="5"/>
  <c r="M49" i="5"/>
  <c r="I50" i="5"/>
  <c r="I52" i="5"/>
  <c r="L55" i="5"/>
  <c r="L57" i="5"/>
  <c r="L65" i="5"/>
  <c r="I67" i="5"/>
  <c r="M67" i="5"/>
  <c r="K68" i="5"/>
  <c r="L70" i="5"/>
  <c r="K74" i="5"/>
  <c r="I77" i="5"/>
  <c r="K84" i="5"/>
  <c r="J86" i="5"/>
  <c r="I88" i="5"/>
  <c r="K92" i="5"/>
  <c r="J94" i="5"/>
  <c r="I96" i="5"/>
  <c r="K100" i="5"/>
  <c r="J102" i="5"/>
  <c r="I104" i="5"/>
  <c r="K108" i="5"/>
  <c r="J110" i="5"/>
  <c r="I12" i="5"/>
  <c r="J13" i="5"/>
  <c r="L15" i="5"/>
  <c r="I16" i="5"/>
  <c r="J17" i="5"/>
  <c r="M22" i="5"/>
  <c r="J23" i="5"/>
  <c r="K24" i="5"/>
  <c r="L25" i="5"/>
  <c r="K30" i="5"/>
  <c r="I33" i="5"/>
  <c r="K38" i="5"/>
  <c r="J40" i="5"/>
  <c r="K46" i="5"/>
  <c r="J48" i="5"/>
  <c r="I49" i="5"/>
  <c r="M53" i="5"/>
  <c r="M55" i="5"/>
  <c r="M89" i="5"/>
  <c r="J89" i="5"/>
  <c r="J12" i="5"/>
  <c r="I15" i="5"/>
  <c r="J16" i="5"/>
  <c r="K18" i="5"/>
  <c r="L19" i="5"/>
  <c r="I21" i="5"/>
  <c r="J22" i="5"/>
  <c r="I25" i="5"/>
  <c r="J26" i="5"/>
  <c r="J27" i="5"/>
  <c r="I27" i="5"/>
  <c r="I28" i="5"/>
  <c r="M29" i="5"/>
  <c r="J33" i="5"/>
  <c r="J34" i="5"/>
  <c r="J35" i="5"/>
  <c r="I35" i="5"/>
  <c r="I36" i="5"/>
  <c r="M37" i="5"/>
  <c r="L40" i="5"/>
  <c r="J41" i="5"/>
  <c r="J42" i="5"/>
  <c r="J43" i="5"/>
  <c r="I43" i="5"/>
  <c r="I44" i="5"/>
  <c r="M45" i="5"/>
  <c r="L48" i="5"/>
  <c r="J49" i="5"/>
  <c r="K50" i="5"/>
  <c r="L50" i="5"/>
  <c r="K52" i="5"/>
  <c r="L52" i="5"/>
  <c r="K54" i="5"/>
  <c r="L54" i="5"/>
  <c r="K56" i="5"/>
  <c r="L56" i="5"/>
  <c r="K58" i="5"/>
  <c r="L58" i="5"/>
  <c r="K59" i="5"/>
  <c r="J59" i="5"/>
  <c r="I59" i="5"/>
  <c r="J61" i="5"/>
  <c r="K61" i="5"/>
  <c r="K62" i="5"/>
  <c r="L63" i="5"/>
  <c r="J66" i="5"/>
  <c r="I66" i="5"/>
  <c r="M66" i="5"/>
  <c r="I70" i="5"/>
  <c r="J70" i="5"/>
  <c r="M70" i="5"/>
  <c r="I83" i="5"/>
  <c r="K83" i="5"/>
  <c r="M83" i="5"/>
  <c r="M97" i="5"/>
  <c r="J97" i="5"/>
  <c r="I97" i="5"/>
  <c r="J106" i="5"/>
  <c r="K106" i="5"/>
  <c r="I41" i="5"/>
  <c r="K45" i="5"/>
  <c r="M51" i="5"/>
  <c r="M57" i="5"/>
  <c r="I89" i="5"/>
  <c r="J98" i="5"/>
  <c r="K98" i="5"/>
  <c r="I107" i="5"/>
  <c r="K107" i="5"/>
  <c r="M107" i="5"/>
  <c r="K28" i="5"/>
  <c r="I30" i="5"/>
  <c r="M30" i="5"/>
  <c r="L33" i="5"/>
  <c r="K36" i="5"/>
  <c r="I38" i="5"/>
  <c r="M38" i="5"/>
  <c r="L41" i="5"/>
  <c r="K44" i="5"/>
  <c r="I46" i="5"/>
  <c r="M46" i="5"/>
  <c r="L49" i="5"/>
  <c r="J51" i="5"/>
  <c r="I51" i="5"/>
  <c r="J53" i="5"/>
  <c r="I53" i="5"/>
  <c r="J55" i="5"/>
  <c r="I55" i="5"/>
  <c r="J57" i="5"/>
  <c r="I57" i="5"/>
  <c r="M59" i="5"/>
  <c r="I64" i="5"/>
  <c r="M64" i="5"/>
  <c r="L66" i="5"/>
  <c r="L71" i="5"/>
  <c r="I91" i="5"/>
  <c r="K91" i="5"/>
  <c r="M91" i="5"/>
  <c r="M105" i="5"/>
  <c r="J105" i="5"/>
  <c r="I105" i="5"/>
  <c r="L21" i="5"/>
  <c r="I13" i="5"/>
  <c r="I17" i="5"/>
  <c r="I18" i="5"/>
  <c r="I23" i="5"/>
  <c r="M26" i="5"/>
  <c r="I31" i="5"/>
  <c r="I39" i="5"/>
  <c r="I47" i="5"/>
  <c r="M50" i="5"/>
  <c r="K51" i="5"/>
  <c r="M52" i="5"/>
  <c r="K53" i="5"/>
  <c r="M54" i="5"/>
  <c r="K55" i="5"/>
  <c r="M56" i="5"/>
  <c r="K57" i="5"/>
  <c r="M58" i="5"/>
  <c r="J62" i="5"/>
  <c r="I62" i="5"/>
  <c r="M62" i="5"/>
  <c r="K63" i="5"/>
  <c r="J63" i="5"/>
  <c r="I63" i="5"/>
  <c r="J64" i="5"/>
  <c r="M69" i="5"/>
  <c r="K69" i="5"/>
  <c r="J69" i="5"/>
  <c r="I69" i="5"/>
  <c r="K71" i="5"/>
  <c r="I71" i="5"/>
  <c r="M71" i="5"/>
  <c r="L75" i="5"/>
  <c r="K75" i="5"/>
  <c r="J90" i="5"/>
  <c r="K90" i="5"/>
  <c r="I99" i="5"/>
  <c r="K99" i="5"/>
  <c r="M99" i="5"/>
  <c r="L68" i="5"/>
  <c r="J71" i="5"/>
  <c r="I75" i="5"/>
  <c r="M75" i="5"/>
  <c r="K86" i="5"/>
  <c r="L87" i="5"/>
  <c r="K94" i="5"/>
  <c r="L95" i="5"/>
  <c r="K102" i="5"/>
  <c r="L103" i="5"/>
  <c r="K110" i="5"/>
  <c r="K111" i="5"/>
  <c r="L60" i="5"/>
  <c r="I61" i="5"/>
  <c r="M61" i="5"/>
  <c r="L64" i="5"/>
  <c r="I65" i="5"/>
  <c r="M65" i="5"/>
  <c r="L69" i="5"/>
  <c r="J73" i="5"/>
  <c r="J75" i="5"/>
  <c r="J77" i="5"/>
  <c r="M81" i="5"/>
  <c r="J81" i="5"/>
  <c r="I81" i="5"/>
  <c r="M85" i="5"/>
  <c r="J85" i="5"/>
  <c r="I85" i="5"/>
  <c r="I87" i="5"/>
  <c r="K87" i="5"/>
  <c r="M87" i="5"/>
  <c r="M93" i="5"/>
  <c r="J93" i="5"/>
  <c r="I93" i="5"/>
  <c r="I95" i="5"/>
  <c r="K95" i="5"/>
  <c r="M95" i="5"/>
  <c r="M101" i="5"/>
  <c r="J101" i="5"/>
  <c r="I101" i="5"/>
  <c r="I103" i="5"/>
  <c r="K103" i="5"/>
  <c r="M103" i="5"/>
  <c r="M109" i="5"/>
  <c r="J109" i="5"/>
  <c r="I109" i="5"/>
  <c r="J67" i="5"/>
  <c r="J72" i="5"/>
  <c r="L73" i="5"/>
  <c r="M73" i="5"/>
  <c r="I74" i="5"/>
  <c r="M74" i="5"/>
  <c r="J76" i="5"/>
  <c r="L77" i="5"/>
  <c r="M77" i="5"/>
  <c r="I78" i="5"/>
  <c r="I79" i="5"/>
  <c r="K79" i="5"/>
  <c r="M79" i="5"/>
  <c r="L83" i="5"/>
  <c r="L91" i="5"/>
  <c r="L99" i="5"/>
  <c r="L107" i="5"/>
  <c r="M78" i="5"/>
  <c r="J79" i="5"/>
  <c r="K81" i="5"/>
  <c r="L82" i="5"/>
  <c r="J83" i="5"/>
  <c r="K85" i="5"/>
  <c r="L86" i="5"/>
  <c r="J87" i="5"/>
  <c r="K89" i="5"/>
  <c r="L90" i="5"/>
  <c r="J91" i="5"/>
  <c r="K93" i="5"/>
  <c r="L94" i="5"/>
  <c r="J95" i="5"/>
  <c r="K97" i="5"/>
  <c r="L98" i="5"/>
  <c r="J99" i="5"/>
  <c r="K101" i="5"/>
  <c r="L102" i="5"/>
  <c r="J103" i="5"/>
  <c r="K105" i="5"/>
  <c r="L106" i="5"/>
  <c r="J107" i="5"/>
  <c r="K109" i="5"/>
  <c r="L110" i="5"/>
  <c r="I111" i="5"/>
  <c r="M111" i="5"/>
  <c r="J80" i="5"/>
  <c r="L81" i="5"/>
  <c r="I82" i="5"/>
  <c r="M82" i="5"/>
  <c r="J84" i="5"/>
  <c r="L85" i="5"/>
  <c r="I86" i="5"/>
  <c r="M86" i="5"/>
  <c r="J88" i="5"/>
  <c r="L89" i="5"/>
  <c r="I90" i="5"/>
  <c r="M90" i="5"/>
  <c r="J92" i="5"/>
  <c r="L93" i="5"/>
  <c r="I94" i="5"/>
  <c r="M94" i="5"/>
  <c r="J96" i="5"/>
  <c r="L97" i="5"/>
  <c r="I98" i="5"/>
  <c r="M98" i="5"/>
  <c r="J100" i="5"/>
  <c r="L101" i="5"/>
  <c r="I102" i="5"/>
  <c r="M102" i="5"/>
  <c r="J104" i="5"/>
  <c r="L105" i="5"/>
  <c r="I106" i="5"/>
  <c r="M106" i="5"/>
  <c r="J108" i="5"/>
  <c r="L109" i="5"/>
  <c r="I110" i="5"/>
  <c r="M110" i="5"/>
  <c r="J111" i="5"/>
  <c r="P20" i="5" l="1"/>
  <c r="Q52" i="5"/>
  <c r="R37" i="5"/>
  <c r="R73" i="5"/>
  <c r="P72" i="5"/>
  <c r="R56" i="5"/>
  <c r="O32" i="5"/>
  <c r="O34" i="5"/>
  <c r="O96" i="5"/>
  <c r="O84" i="5"/>
  <c r="P76" i="5"/>
  <c r="P50" i="5"/>
  <c r="R22" i="5"/>
  <c r="Q40" i="5"/>
  <c r="S20" i="5"/>
  <c r="R50" i="5"/>
  <c r="S32" i="5"/>
  <c r="P32" i="5"/>
  <c r="R108" i="5"/>
  <c r="S92" i="5"/>
  <c r="P88" i="5"/>
  <c r="P80" i="5"/>
  <c r="P67" i="5"/>
  <c r="Q50" i="5"/>
  <c r="R26" i="5"/>
  <c r="R68" i="5"/>
  <c r="R29" i="5"/>
  <c r="R80" i="5"/>
  <c r="S24" i="5"/>
  <c r="P37" i="5"/>
  <c r="O29" i="5"/>
  <c r="S19" i="5"/>
  <c r="P58" i="5"/>
  <c r="P68" i="5"/>
  <c r="Q34" i="5"/>
  <c r="Q48" i="5"/>
  <c r="R92" i="5"/>
  <c r="S14" i="5"/>
  <c r="R60" i="5"/>
  <c r="Q45" i="5"/>
  <c r="Q32" i="5"/>
  <c r="S108" i="5"/>
  <c r="S60" i="5"/>
  <c r="P104" i="5"/>
  <c r="R84" i="5"/>
  <c r="O80" i="5"/>
  <c r="O68" i="5"/>
  <c r="R14" i="5"/>
  <c r="P73" i="5"/>
  <c r="O67" i="5"/>
  <c r="P48" i="5"/>
  <c r="Q14" i="5"/>
  <c r="O20" i="5"/>
  <c r="P29" i="5"/>
  <c r="P77" i="5"/>
  <c r="R20" i="5"/>
  <c r="R54" i="5"/>
  <c r="R42" i="5"/>
  <c r="P24" i="5"/>
  <c r="O58" i="5"/>
  <c r="Q76" i="5"/>
  <c r="Q92" i="5"/>
  <c r="Q104" i="5"/>
  <c r="R88" i="5"/>
  <c r="R96" i="5"/>
  <c r="S26" i="5"/>
  <c r="R19" i="5"/>
  <c r="S45" i="5"/>
  <c r="O14" i="5"/>
  <c r="Q100" i="5"/>
  <c r="R34" i="5"/>
  <c r="S100" i="5"/>
  <c r="Q54" i="5"/>
  <c r="S34" i="5"/>
  <c r="P56" i="5"/>
  <c r="S52" i="5"/>
  <c r="P34" i="5"/>
  <c r="S40" i="5"/>
  <c r="O45" i="5"/>
  <c r="R32" i="5"/>
  <c r="O73" i="5"/>
  <c r="P100" i="5"/>
  <c r="Q73" i="5"/>
  <c r="S29" i="5"/>
  <c r="S37" i="5"/>
  <c r="Q19" i="5"/>
  <c r="S48" i="5"/>
  <c r="R72" i="5"/>
  <c r="P92" i="5"/>
  <c r="S77" i="5"/>
  <c r="S58" i="5"/>
  <c r="S42" i="5"/>
  <c r="O104" i="5"/>
  <c r="Q67" i="5"/>
  <c r="P60" i="5"/>
  <c r="Q58" i="5"/>
  <c r="O54" i="5"/>
  <c r="O50" i="5"/>
  <c r="P45" i="5"/>
  <c r="P42" i="5"/>
  <c r="Q37" i="5"/>
  <c r="O42" i="5"/>
  <c r="O37" i="5"/>
  <c r="P19" i="5"/>
  <c r="O48" i="5"/>
  <c r="R24" i="5"/>
  <c r="O40" i="5"/>
  <c r="P14" i="5"/>
  <c r="O26" i="5"/>
  <c r="Q20" i="5"/>
  <c r="S54" i="5"/>
  <c r="O56" i="5"/>
  <c r="S56" i="5"/>
  <c r="R48" i="5"/>
  <c r="R40" i="5"/>
  <c r="R104" i="5"/>
  <c r="Q56" i="5"/>
  <c r="S104" i="5"/>
  <c r="O100" i="5"/>
  <c r="Q84" i="5"/>
  <c r="O108" i="5"/>
  <c r="P84" i="5"/>
  <c r="Q80" i="5"/>
  <c r="Q68" i="5"/>
  <c r="R52" i="5"/>
  <c r="R76" i="5"/>
  <c r="Q42" i="5"/>
  <c r="O88" i="5"/>
  <c r="Q60" i="5"/>
  <c r="S96" i="5"/>
  <c r="S22" i="5"/>
  <c r="P22" i="5"/>
  <c r="P40" i="5"/>
  <c r="S50" i="5"/>
  <c r="S103" i="5"/>
  <c r="O103" i="5"/>
  <c r="R103" i="5"/>
  <c r="P103" i="5"/>
  <c r="Q103" i="5"/>
  <c r="Q93" i="5"/>
  <c r="P93" i="5"/>
  <c r="O93" i="5"/>
  <c r="S93" i="5"/>
  <c r="R93" i="5"/>
  <c r="Q63" i="5"/>
  <c r="P63" i="5"/>
  <c r="S63" i="5"/>
  <c r="O63" i="5"/>
  <c r="R63" i="5"/>
  <c r="S47" i="5"/>
  <c r="O47" i="5"/>
  <c r="P47" i="5"/>
  <c r="R47" i="5"/>
  <c r="Q47" i="5"/>
  <c r="R17" i="5"/>
  <c r="Q17" i="5"/>
  <c r="P17" i="5"/>
  <c r="S17" i="5"/>
  <c r="O17" i="5"/>
  <c r="Q105" i="5"/>
  <c r="P105" i="5"/>
  <c r="O105" i="5"/>
  <c r="S105" i="5"/>
  <c r="R105" i="5"/>
  <c r="R64" i="5"/>
  <c r="Q64" i="5"/>
  <c r="P64" i="5"/>
  <c r="S64" i="5"/>
  <c r="O64" i="5"/>
  <c r="S83" i="5"/>
  <c r="O83" i="5"/>
  <c r="R83" i="5"/>
  <c r="P83" i="5"/>
  <c r="Q83" i="5"/>
  <c r="O72" i="5"/>
  <c r="P25" i="5"/>
  <c r="S25" i="5"/>
  <c r="O25" i="5"/>
  <c r="Q25" i="5"/>
  <c r="R25" i="5"/>
  <c r="S49" i="5"/>
  <c r="Q49" i="5"/>
  <c r="R49" i="5"/>
  <c r="O49" i="5"/>
  <c r="P49" i="5"/>
  <c r="R74" i="5"/>
  <c r="Q74" i="5"/>
  <c r="P74" i="5"/>
  <c r="O74" i="5"/>
  <c r="S74" i="5"/>
  <c r="Q108" i="5"/>
  <c r="P108" i="5"/>
  <c r="Q101" i="5"/>
  <c r="P101" i="5"/>
  <c r="O101" i="5"/>
  <c r="S101" i="5"/>
  <c r="R101" i="5"/>
  <c r="R100" i="5"/>
  <c r="O92" i="5"/>
  <c r="S84" i="5"/>
  <c r="S80" i="5"/>
  <c r="S71" i="5"/>
  <c r="O71" i="5"/>
  <c r="R71" i="5"/>
  <c r="Q71" i="5"/>
  <c r="P71" i="5"/>
  <c r="R58" i="5"/>
  <c r="P54" i="5"/>
  <c r="P52" i="5"/>
  <c r="R13" i="5"/>
  <c r="S13" i="5"/>
  <c r="Q13" i="5"/>
  <c r="O13" i="5"/>
  <c r="P13" i="5"/>
  <c r="O76" i="5"/>
  <c r="O60" i="5"/>
  <c r="Q55" i="5"/>
  <c r="S55" i="5"/>
  <c r="O55" i="5"/>
  <c r="R55" i="5"/>
  <c r="P55" i="5"/>
  <c r="Q51" i="5"/>
  <c r="S51" i="5"/>
  <c r="O51" i="5"/>
  <c r="R51" i="5"/>
  <c r="P51" i="5"/>
  <c r="R46" i="5"/>
  <c r="P46" i="5"/>
  <c r="O46" i="5"/>
  <c r="Q46" i="5"/>
  <c r="S46" i="5"/>
  <c r="Q89" i="5"/>
  <c r="P89" i="5"/>
  <c r="O89" i="5"/>
  <c r="S89" i="5"/>
  <c r="R89" i="5"/>
  <c r="S88" i="5"/>
  <c r="S73" i="5"/>
  <c r="Q96" i="5"/>
  <c r="P96" i="5"/>
  <c r="O77" i="5"/>
  <c r="Q77" i="5"/>
  <c r="S72" i="5"/>
  <c r="R70" i="5"/>
  <c r="S70" i="5"/>
  <c r="Q70" i="5"/>
  <c r="P70" i="5"/>
  <c r="O70" i="5"/>
  <c r="Q59" i="5"/>
  <c r="P59" i="5"/>
  <c r="S59" i="5"/>
  <c r="O59" i="5"/>
  <c r="R59" i="5"/>
  <c r="P44" i="5"/>
  <c r="R44" i="5"/>
  <c r="Q44" i="5"/>
  <c r="S44" i="5"/>
  <c r="O44" i="5"/>
  <c r="P36" i="5"/>
  <c r="R36" i="5"/>
  <c r="Q36" i="5"/>
  <c r="S36" i="5"/>
  <c r="O36" i="5"/>
  <c r="S27" i="5"/>
  <c r="O27" i="5"/>
  <c r="R27" i="5"/>
  <c r="Q27" i="5"/>
  <c r="P27" i="5"/>
  <c r="S67" i="5"/>
  <c r="Q12" i="5"/>
  <c r="P12" i="5"/>
  <c r="S12" i="5"/>
  <c r="R12" i="5"/>
  <c r="O12" i="5"/>
  <c r="O19" i="5"/>
  <c r="R45" i="5"/>
  <c r="O24" i="5"/>
  <c r="P26" i="5"/>
  <c r="O22" i="5"/>
  <c r="Q22" i="5"/>
  <c r="S65" i="5"/>
  <c r="O65" i="5"/>
  <c r="R65" i="5"/>
  <c r="Q65" i="5"/>
  <c r="P65" i="5"/>
  <c r="S68" i="5"/>
  <c r="P62" i="5"/>
  <c r="S62" i="5"/>
  <c r="O62" i="5"/>
  <c r="R62" i="5"/>
  <c r="Q62" i="5"/>
  <c r="S31" i="5"/>
  <c r="O31" i="5"/>
  <c r="P31" i="5"/>
  <c r="R31" i="5"/>
  <c r="Q31" i="5"/>
  <c r="P28" i="5"/>
  <c r="R28" i="5"/>
  <c r="Q28" i="5"/>
  <c r="S28" i="5"/>
  <c r="O28" i="5"/>
  <c r="Q109" i="5"/>
  <c r="P109" i="5"/>
  <c r="O109" i="5"/>
  <c r="S109" i="5"/>
  <c r="R109" i="5"/>
  <c r="S87" i="5"/>
  <c r="O87" i="5"/>
  <c r="R87" i="5"/>
  <c r="P87" i="5"/>
  <c r="Q87" i="5"/>
  <c r="S75" i="5"/>
  <c r="O75" i="5"/>
  <c r="R75" i="5"/>
  <c r="Q75" i="5"/>
  <c r="P75" i="5"/>
  <c r="S39" i="5"/>
  <c r="O39" i="5"/>
  <c r="P39" i="5"/>
  <c r="Q39" i="5"/>
  <c r="R39" i="5"/>
  <c r="R23" i="5"/>
  <c r="S23" i="5"/>
  <c r="Q23" i="5"/>
  <c r="O23" i="5"/>
  <c r="P23" i="5"/>
  <c r="S91" i="5"/>
  <c r="O91" i="5"/>
  <c r="R91" i="5"/>
  <c r="P91" i="5"/>
  <c r="Q91" i="5"/>
  <c r="S76" i="5"/>
  <c r="R38" i="5"/>
  <c r="P38" i="5"/>
  <c r="O38" i="5"/>
  <c r="Q38" i="5"/>
  <c r="S38" i="5"/>
  <c r="R30" i="5"/>
  <c r="P30" i="5"/>
  <c r="Q30" i="5"/>
  <c r="O30" i="5"/>
  <c r="S30" i="5"/>
  <c r="S107" i="5"/>
  <c r="O107" i="5"/>
  <c r="R107" i="5"/>
  <c r="P107" i="5"/>
  <c r="Q107" i="5"/>
  <c r="Q88" i="5"/>
  <c r="Q41" i="5"/>
  <c r="S41" i="5"/>
  <c r="R41" i="5"/>
  <c r="O41" i="5"/>
  <c r="P41" i="5"/>
  <c r="Q97" i="5"/>
  <c r="P97" i="5"/>
  <c r="O97" i="5"/>
  <c r="S97" i="5"/>
  <c r="R97" i="5"/>
  <c r="R77" i="5"/>
  <c r="Q72" i="5"/>
  <c r="S43" i="5"/>
  <c r="O43" i="5"/>
  <c r="R43" i="5"/>
  <c r="Q43" i="5"/>
  <c r="P43" i="5"/>
  <c r="S35" i="5"/>
  <c r="O35" i="5"/>
  <c r="R35" i="5"/>
  <c r="Q35" i="5"/>
  <c r="P35" i="5"/>
  <c r="P21" i="5"/>
  <c r="S21" i="5"/>
  <c r="O21" i="5"/>
  <c r="R21" i="5"/>
  <c r="Q21" i="5"/>
  <c r="P15" i="5"/>
  <c r="Q15" i="5"/>
  <c r="S15" i="5"/>
  <c r="O15" i="5"/>
  <c r="R15" i="5"/>
  <c r="R67" i="5"/>
  <c r="Q16" i="5"/>
  <c r="P16" i="5"/>
  <c r="S16" i="5"/>
  <c r="O16" i="5"/>
  <c r="R16" i="5"/>
  <c r="O52" i="5"/>
  <c r="Q24" i="5"/>
  <c r="Q26" i="5"/>
  <c r="R78" i="5"/>
  <c r="Q78" i="5"/>
  <c r="P78" i="5"/>
  <c r="O78" i="5"/>
  <c r="S78" i="5"/>
  <c r="R110" i="5"/>
  <c r="Q110" i="5"/>
  <c r="S110" i="5"/>
  <c r="P110" i="5"/>
  <c r="O110" i="5"/>
  <c r="R106" i="5"/>
  <c r="Q106" i="5"/>
  <c r="S106" i="5"/>
  <c r="P106" i="5"/>
  <c r="O106" i="5"/>
  <c r="R102" i="5"/>
  <c r="Q102" i="5"/>
  <c r="S102" i="5"/>
  <c r="P102" i="5"/>
  <c r="O102" i="5"/>
  <c r="R98" i="5"/>
  <c r="Q98" i="5"/>
  <c r="S98" i="5"/>
  <c r="P98" i="5"/>
  <c r="O98" i="5"/>
  <c r="R94" i="5"/>
  <c r="Q94" i="5"/>
  <c r="S94" i="5"/>
  <c r="P94" i="5"/>
  <c r="O94" i="5"/>
  <c r="R90" i="5"/>
  <c r="Q90" i="5"/>
  <c r="S90" i="5"/>
  <c r="P90" i="5"/>
  <c r="O90" i="5"/>
  <c r="R86" i="5"/>
  <c r="Q86" i="5"/>
  <c r="S86" i="5"/>
  <c r="P86" i="5"/>
  <c r="O86" i="5"/>
  <c r="R82" i="5"/>
  <c r="Q82" i="5"/>
  <c r="S82" i="5"/>
  <c r="P82" i="5"/>
  <c r="O82" i="5"/>
  <c r="S111" i="5"/>
  <c r="O111" i="5"/>
  <c r="R111" i="5"/>
  <c r="Q111" i="5"/>
  <c r="P111" i="5"/>
  <c r="S79" i="5"/>
  <c r="O79" i="5"/>
  <c r="R79" i="5"/>
  <c r="Q79" i="5"/>
  <c r="P79" i="5"/>
  <c r="S95" i="5"/>
  <c r="O95" i="5"/>
  <c r="R95" i="5"/>
  <c r="P95" i="5"/>
  <c r="Q95" i="5"/>
  <c r="Q85" i="5"/>
  <c r="P85" i="5"/>
  <c r="O85" i="5"/>
  <c r="S85" i="5"/>
  <c r="R85" i="5"/>
  <c r="Q81" i="5"/>
  <c r="P81" i="5"/>
  <c r="S81" i="5"/>
  <c r="O81" i="5"/>
  <c r="R81" i="5"/>
  <c r="S61" i="5"/>
  <c r="O61" i="5"/>
  <c r="R61" i="5"/>
  <c r="Q61" i="5"/>
  <c r="P61" i="5"/>
  <c r="S99" i="5"/>
  <c r="O99" i="5"/>
  <c r="R99" i="5"/>
  <c r="P99" i="5"/>
  <c r="Q99" i="5"/>
  <c r="Q69" i="5"/>
  <c r="S69" i="5"/>
  <c r="R69" i="5"/>
  <c r="P69" i="5"/>
  <c r="O69" i="5"/>
  <c r="R18" i="5"/>
  <c r="S18" i="5"/>
  <c r="O18" i="5"/>
  <c r="Q18" i="5"/>
  <c r="P18" i="5"/>
  <c r="S57" i="5"/>
  <c r="O57" i="5"/>
  <c r="Q57" i="5"/>
  <c r="R57" i="5"/>
  <c r="P57" i="5"/>
  <c r="S53" i="5"/>
  <c r="O53" i="5"/>
  <c r="Q53" i="5"/>
  <c r="R53" i="5"/>
  <c r="P53" i="5"/>
  <c r="R66" i="5"/>
  <c r="P66" i="5"/>
  <c r="O66" i="5"/>
  <c r="S66" i="5"/>
  <c r="Q66" i="5"/>
  <c r="Q33" i="5"/>
  <c r="S33" i="5"/>
  <c r="R33" i="5"/>
  <c r="O33" i="5"/>
  <c r="P33" i="5"/>
  <c r="X5" i="5" l="1"/>
  <c r="X2" i="5"/>
  <c r="X4" i="5"/>
  <c r="X3" i="5"/>
  <c r="X11" i="5" s="1"/>
  <c r="U4" i="5"/>
  <c r="U5" i="5"/>
  <c r="U3" i="5"/>
  <c r="U11" i="5" s="1"/>
  <c r="U10" i="5"/>
  <c r="U2" i="5"/>
  <c r="Y4" i="5"/>
  <c r="Y5" i="5"/>
  <c r="Y3" i="5"/>
  <c r="Y11" i="5" s="1"/>
  <c r="Y2" i="5"/>
  <c r="W2" i="5"/>
  <c r="W3" i="5"/>
  <c r="W11" i="5" s="1"/>
  <c r="W5" i="5"/>
  <c r="W4" i="5"/>
  <c r="V3" i="5"/>
  <c r="V11" i="5" s="1"/>
  <c r="V4" i="5"/>
  <c r="V2" i="5"/>
  <c r="V5" i="5"/>
  <c r="C11" i="11" l="1"/>
  <c r="D11" i="11" s="1"/>
  <c r="F11" i="11" s="1"/>
  <c r="B12" i="11"/>
  <c r="C12" i="11" s="1"/>
  <c r="D12" i="11" l="1"/>
  <c r="F12" i="11" s="1"/>
  <c r="B13" i="11"/>
  <c r="C13" i="11" s="1"/>
  <c r="D13" i="11" l="1"/>
  <c r="F13" i="11" s="1"/>
  <c r="B14" i="11"/>
  <c r="C14" i="11" s="1"/>
  <c r="D14" i="11" l="1"/>
  <c r="F14" i="11" s="1"/>
  <c r="B15" i="11"/>
  <c r="C15" i="11" s="1"/>
  <c r="D15" i="11" l="1"/>
  <c r="F15" i="11" s="1"/>
  <c r="B16" i="11"/>
  <c r="C16" i="11" s="1"/>
  <c r="D16" i="11" l="1"/>
  <c r="F16" i="11" s="1"/>
  <c r="B17" i="11"/>
  <c r="C17" i="11" s="1"/>
  <c r="D17" i="11" l="1"/>
  <c r="F17" i="11" s="1"/>
  <c r="B18" i="11"/>
  <c r="C18" i="11" s="1"/>
  <c r="D18" i="11" l="1"/>
  <c r="F18" i="11" s="1"/>
  <c r="B19" i="11"/>
  <c r="C19" i="11" s="1"/>
  <c r="D19" i="11" l="1"/>
  <c r="F19" i="11" s="1"/>
  <c r="B20" i="11"/>
  <c r="C20" i="11" s="1"/>
  <c r="D20" i="11" l="1"/>
  <c r="F20" i="11" s="1"/>
  <c r="B21" i="11"/>
  <c r="C21" i="11" s="1"/>
  <c r="D21" i="11" l="1"/>
  <c r="F21" i="11" s="1"/>
  <c r="B22" i="11"/>
  <c r="C22" i="11" s="1"/>
  <c r="D22" i="11" l="1"/>
  <c r="F22" i="11" s="1"/>
  <c r="B23" i="11"/>
  <c r="C23" i="11" s="1"/>
  <c r="D23" i="11" l="1"/>
  <c r="F23" i="11" s="1"/>
  <c r="B24" i="11"/>
  <c r="C24" i="11" s="1"/>
  <c r="D24" i="11" l="1"/>
  <c r="F24" i="11" s="1"/>
  <c r="B25" i="11"/>
  <c r="C25" i="11" s="1"/>
  <c r="B26" i="11" l="1"/>
  <c r="C26" i="11" s="1"/>
  <c r="D25" i="11"/>
  <c r="F25" i="11" s="1"/>
  <c r="D26" i="11" l="1"/>
  <c r="F26" i="11" s="1"/>
  <c r="B27" i="11"/>
  <c r="C27" i="11" s="1"/>
  <c r="B28" i="11" l="1"/>
  <c r="C28" i="11" s="1"/>
  <c r="D27" i="11"/>
  <c r="F27" i="11" s="1"/>
  <c r="D28" i="11" l="1"/>
  <c r="F28" i="11" s="1"/>
  <c r="B29" i="11"/>
  <c r="C29" i="11" s="1"/>
  <c r="B30" i="11" l="1"/>
  <c r="C30" i="11" s="1"/>
  <c r="D29" i="11"/>
  <c r="F29" i="11" s="1"/>
  <c r="D30" i="11" l="1"/>
  <c r="F30" i="11" s="1"/>
  <c r="B31" i="11"/>
  <c r="C31" i="11" s="1"/>
  <c r="B32" i="11" l="1"/>
  <c r="C32" i="11" s="1"/>
  <c r="D31" i="11"/>
  <c r="F31" i="11" s="1"/>
  <c r="D32" i="11" l="1"/>
  <c r="F32" i="11" s="1"/>
  <c r="B33" i="11"/>
  <c r="C33" i="11" s="1"/>
  <c r="B34" i="11" l="1"/>
  <c r="C34" i="11" s="1"/>
  <c r="D33" i="11"/>
  <c r="F33" i="11" s="1"/>
  <c r="D34" i="11" l="1"/>
  <c r="F34" i="11" s="1"/>
  <c r="B35" i="11"/>
  <c r="C35" i="11" s="1"/>
  <c r="B36" i="11" l="1"/>
  <c r="C36" i="11" s="1"/>
  <c r="D35" i="11"/>
  <c r="F35" i="11" s="1"/>
  <c r="D36" i="11" l="1"/>
  <c r="F36" i="11" s="1"/>
  <c r="B37" i="11"/>
  <c r="C37" i="11" s="1"/>
  <c r="B38" i="11" l="1"/>
  <c r="C38" i="11" s="1"/>
  <c r="D37" i="11"/>
  <c r="F37" i="11" s="1"/>
  <c r="D38" i="11" l="1"/>
  <c r="F38" i="11" s="1"/>
  <c r="B39" i="11"/>
  <c r="C39" i="11" s="1"/>
  <c r="B40" i="11" l="1"/>
  <c r="C40" i="11" s="1"/>
  <c r="D39" i="11"/>
  <c r="F39" i="11" s="1"/>
  <c r="B41" i="11" l="1"/>
  <c r="D40" i="11"/>
  <c r="F40" i="11" s="1"/>
  <c r="C41" i="11" l="1"/>
  <c r="D41" i="11" s="1"/>
  <c r="F41" i="11" s="1"/>
  <c r="B42" i="11"/>
  <c r="B43" i="11" s="1"/>
  <c r="B44" i="11" s="1"/>
  <c r="B45" i="11" s="1"/>
  <c r="B46" i="11" s="1"/>
  <c r="C42" i="11"/>
  <c r="C43" i="11" l="1"/>
  <c r="D42" i="11"/>
  <c r="F42" i="11" s="1"/>
  <c r="D43" i="11" l="1"/>
  <c r="F43" i="11" s="1"/>
  <c r="C44" i="11"/>
  <c r="C45" i="11" l="1"/>
  <c r="D44" i="11"/>
  <c r="F44" i="11" s="1"/>
  <c r="D45" i="11" l="1"/>
  <c r="F45" i="11" s="1"/>
  <c r="C46" i="11"/>
  <c r="D46" i="11" l="1"/>
  <c r="F46" i="11" s="1"/>
  <c r="C29" i="10" l="1"/>
  <c r="D29" i="10" s="1"/>
  <c r="C28" i="10"/>
  <c r="D28" i="10" s="1"/>
  <c r="C27" i="10"/>
  <c r="D27" i="10" s="1"/>
  <c r="C26" i="10"/>
  <c r="D26" i="10" s="1"/>
  <c r="C25" i="10"/>
  <c r="D25" i="10" s="1"/>
  <c r="C24" i="10"/>
  <c r="D24" i="10" s="1"/>
  <c r="C23" i="10"/>
  <c r="D23" i="10" s="1"/>
  <c r="C22" i="10"/>
  <c r="D22" i="10" s="1"/>
  <c r="C21" i="10"/>
  <c r="D21" i="10" s="1"/>
  <c r="C20" i="10"/>
  <c r="D20" i="10" s="1"/>
  <c r="C19" i="10"/>
  <c r="D19" i="10" s="1"/>
  <c r="C18" i="10"/>
  <c r="D18" i="10" s="1"/>
  <c r="C17" i="10"/>
  <c r="D17" i="10" s="1"/>
  <c r="C16" i="10"/>
  <c r="D16" i="10" s="1"/>
  <c r="C15" i="10"/>
  <c r="D15" i="10" s="1"/>
  <c r="C14" i="10"/>
  <c r="D14" i="10" s="1"/>
  <c r="C13" i="10"/>
  <c r="D13" i="10" s="1"/>
  <c r="C12" i="10"/>
  <c r="D12" i="10" s="1"/>
  <c r="C11" i="10"/>
  <c r="D11" i="10" s="1"/>
  <c r="C10" i="10"/>
  <c r="D10" i="10" s="1"/>
  <c r="C9" i="10"/>
  <c r="D9" i="10" s="1"/>
  <c r="B30" i="10"/>
  <c r="B31" i="10" s="1"/>
  <c r="C31" i="10" s="1"/>
  <c r="D31" i="10" s="1"/>
  <c r="C30" i="8"/>
  <c r="D30" i="8" s="1"/>
  <c r="C29" i="8"/>
  <c r="D29" i="8" s="1"/>
  <c r="C28" i="8"/>
  <c r="D28" i="8" s="1"/>
  <c r="C27" i="8"/>
  <c r="D27" i="8" s="1"/>
  <c r="C26" i="8"/>
  <c r="D26" i="8" s="1"/>
  <c r="C25" i="8"/>
  <c r="D25" i="8" s="1"/>
  <c r="C24" i="8"/>
  <c r="D24" i="8" s="1"/>
  <c r="C23" i="8"/>
  <c r="D23" i="8" s="1"/>
  <c r="C22" i="8"/>
  <c r="D22" i="8" s="1"/>
  <c r="C21" i="8"/>
  <c r="D21" i="8" s="1"/>
  <c r="C20" i="8"/>
  <c r="D20" i="8" s="1"/>
  <c r="C19" i="8"/>
  <c r="D19" i="8" s="1"/>
  <c r="C18" i="8"/>
  <c r="D18" i="8" s="1"/>
  <c r="C17" i="8"/>
  <c r="D17" i="8" s="1"/>
  <c r="C16" i="8"/>
  <c r="D16" i="8" s="1"/>
  <c r="C15" i="8"/>
  <c r="D15" i="8" s="1"/>
  <c r="C14" i="8"/>
  <c r="D14" i="8" s="1"/>
  <c r="C13" i="8"/>
  <c r="D13" i="8" s="1"/>
  <c r="C12" i="8"/>
  <c r="D12" i="8" s="1"/>
  <c r="C11" i="8"/>
  <c r="D11" i="8" s="1"/>
  <c r="C10" i="8"/>
  <c r="D10" i="8" s="1"/>
  <c r="C31" i="8"/>
  <c r="B31" i="8"/>
  <c r="B32" i="8" s="1"/>
  <c r="D32" i="8" l="1"/>
  <c r="B33" i="8"/>
  <c r="C32" i="8"/>
  <c r="D31" i="8"/>
  <c r="C30" i="10"/>
  <c r="D30" i="10" s="1"/>
  <c r="B32" i="10"/>
  <c r="C32" i="10" s="1"/>
  <c r="D32" i="10" s="1"/>
  <c r="B34" i="8"/>
  <c r="E19" i="3"/>
  <c r="E18" i="3"/>
  <c r="E17" i="3"/>
  <c r="E16" i="3"/>
  <c r="D11" i="3"/>
  <c r="F19" i="3" s="1"/>
  <c r="D10" i="3"/>
  <c r="E10" i="3" s="1"/>
  <c r="D9" i="3"/>
  <c r="F17" i="3" s="1"/>
  <c r="D8" i="3"/>
  <c r="F16" i="3" s="1"/>
  <c r="G20" i="3"/>
  <c r="E8" i="3"/>
  <c r="C34" i="8" l="1"/>
  <c r="D34" i="8"/>
  <c r="D33" i="8"/>
  <c r="C33" i="8"/>
  <c r="F18" i="3"/>
  <c r="B33" i="10"/>
  <c r="C33" i="10" s="1"/>
  <c r="D33" i="10" s="1"/>
  <c r="B35" i="8"/>
  <c r="E9" i="3"/>
  <c r="E11" i="3"/>
  <c r="C35" i="8" l="1"/>
  <c r="D35" i="8"/>
  <c r="E12" i="3"/>
  <c r="B34" i="10"/>
  <c r="C34" i="10" s="1"/>
  <c r="D34" i="10" s="1"/>
  <c r="B36" i="8"/>
  <c r="D36" i="8" l="1"/>
  <c r="C36" i="8"/>
  <c r="B35" i="10"/>
  <c r="C35" i="10" s="1"/>
  <c r="D35" i="10" s="1"/>
  <c r="B37" i="8"/>
  <c r="D37" i="8" l="1"/>
  <c r="C37" i="8"/>
  <c r="B36" i="10"/>
  <c r="C36" i="10" s="1"/>
  <c r="D36" i="10" s="1"/>
  <c r="B38" i="8"/>
  <c r="C38" i="8" l="1"/>
  <c r="D38" i="8"/>
  <c r="B37" i="10"/>
  <c r="C37" i="10" s="1"/>
  <c r="D37" i="10" s="1"/>
  <c r="B39" i="8"/>
  <c r="D39" i="8" l="1"/>
  <c r="C39" i="8"/>
  <c r="B38" i="10"/>
  <c r="C38" i="10" s="1"/>
  <c r="D38" i="10" s="1"/>
  <c r="B40" i="8"/>
  <c r="D40" i="8" l="1"/>
  <c r="C40" i="8"/>
  <c r="B39" i="10"/>
  <c r="C39" i="10" s="1"/>
  <c r="D39" i="10" s="1"/>
  <c r="B41" i="8"/>
  <c r="D41" i="8" l="1"/>
  <c r="C41" i="8"/>
  <c r="B40" i="10"/>
  <c r="C40" i="10" s="1"/>
  <c r="D40" i="10" s="1"/>
  <c r="B42" i="8"/>
  <c r="C42" i="8" l="1"/>
  <c r="D42" i="8"/>
  <c r="B41" i="10"/>
  <c r="C41" i="10" s="1"/>
  <c r="D41" i="10" s="1"/>
  <c r="B43" i="8"/>
  <c r="D43" i="8" l="1"/>
  <c r="C43" i="8"/>
  <c r="B42" i="10"/>
  <c r="C42" i="10" s="1"/>
  <c r="D42" i="10" s="1"/>
  <c r="B44" i="8"/>
  <c r="D44" i="8" l="1"/>
  <c r="C44" i="8"/>
  <c r="B43" i="10"/>
  <c r="C43" i="10" s="1"/>
  <c r="D43" i="10" s="1"/>
  <c r="B45" i="8"/>
  <c r="D45" i="8" l="1"/>
  <c r="C45" i="8"/>
  <c r="B44" i="10"/>
  <c r="C44" i="10" s="1"/>
  <c r="D44" i="10" s="1"/>
  <c r="B46" i="8"/>
  <c r="C46" i="8" l="1"/>
  <c r="D46" i="8"/>
  <c r="B45" i="10"/>
  <c r="C45" i="10" s="1"/>
  <c r="D45" i="10" s="1"/>
  <c r="B47" i="8"/>
  <c r="D47" i="8" l="1"/>
  <c r="C47" i="8"/>
  <c r="B46" i="10"/>
  <c r="C46" i="10" s="1"/>
  <c r="D46" i="10" s="1"/>
  <c r="B48" i="8"/>
  <c r="D48" i="8" l="1"/>
  <c r="C48" i="8"/>
  <c r="B47" i="10"/>
  <c r="C47" i="10" s="1"/>
  <c r="D47" i="10" s="1"/>
  <c r="B49" i="8"/>
  <c r="D49" i="8" l="1"/>
  <c r="C49" i="8"/>
  <c r="B48" i="10"/>
  <c r="C48" i="10" s="1"/>
  <c r="D48" i="10" s="1"/>
  <c r="B50" i="8"/>
  <c r="C50" i="8" l="1"/>
  <c r="D50" i="8"/>
  <c r="B49" i="10"/>
  <c r="C49" i="10" s="1"/>
  <c r="D49" i="10" s="1"/>
</calcChain>
</file>

<file path=xl/comments1.xml><?xml version="1.0" encoding="utf-8"?>
<comments xmlns="http://schemas.openxmlformats.org/spreadsheetml/2006/main">
  <authors>
    <author>Carl</author>
  </authors>
  <commentList>
    <comment ref="E3" authorId="0" shapeId="0">
      <text>
        <r>
          <rPr>
            <sz val="9"/>
            <color indexed="81"/>
            <rFont val="Tahoma"/>
            <family val="2"/>
          </rPr>
          <t>From Figure 4-1
Eta:   6210.00269113547
Beta: 2.62818182434122</t>
        </r>
      </text>
    </comment>
  </commentList>
</comments>
</file>

<file path=xl/comments2.xml><?xml version="1.0" encoding="utf-8"?>
<comments xmlns="http://schemas.openxmlformats.org/spreadsheetml/2006/main">
  <authors>
    <author>Carl</author>
  </authors>
  <commentList>
    <comment ref="C9" authorId="0" shapeId="0">
      <text>
        <r>
          <rPr>
            <sz val="11"/>
            <color indexed="81"/>
            <rFont val="Arial"/>
            <family val="2"/>
          </rPr>
          <t>Change beta to calculate different curves</t>
        </r>
      </text>
    </comment>
    <comment ref="E9" authorId="0" shapeId="0">
      <text>
        <r>
          <rPr>
            <sz val="9"/>
            <color indexed="81"/>
            <rFont val="Tahoma"/>
            <family val="2"/>
          </rPr>
          <t>Confidence is typically 90% for Table 6-2.
You can try other values for impact.</t>
        </r>
      </text>
    </comment>
    <comment ref="F10" authorId="0" shapeId="0">
      <text>
        <r>
          <rPr>
            <sz val="11"/>
            <color indexed="81"/>
            <rFont val="Arial"/>
            <family val="2"/>
          </rPr>
          <t>Copy this column  into SSV</t>
        </r>
      </text>
    </comment>
  </commentList>
</comments>
</file>

<file path=xl/comments3.xml><?xml version="1.0" encoding="utf-8"?>
<comments xmlns="http://schemas.openxmlformats.org/spreadsheetml/2006/main">
  <authors>
    <author>Carl</author>
  </authors>
  <commentList>
    <comment ref="U2" authorId="0" shapeId="0">
      <text>
        <r>
          <rPr>
            <sz val="10"/>
            <color indexed="81"/>
            <rFont val="Tahoma"/>
            <family val="2"/>
          </rPr>
          <t>Minimum value in the column</t>
        </r>
      </text>
    </comment>
    <comment ref="U3" authorId="0" shapeId="0">
      <text>
        <r>
          <rPr>
            <sz val="10"/>
            <color indexed="81"/>
            <rFont val="Tahoma"/>
            <family val="2"/>
          </rPr>
          <t>Median value.  Half the values are below this number, half are larger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4" authorId="0" shapeId="0">
      <text>
        <r>
          <rPr>
            <sz val="10"/>
            <color indexed="81"/>
            <rFont val="Tahoma"/>
            <family val="2"/>
          </rPr>
          <t>This is the average of the colunm.</t>
        </r>
      </text>
    </comment>
    <comment ref="U5" authorId="0" shapeId="0">
      <text>
        <r>
          <rPr>
            <sz val="10"/>
            <color indexed="81"/>
            <rFont val="Tahoma"/>
            <family val="2"/>
          </rPr>
          <t>The maximum value of the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6" authorId="0" shapeId="0">
      <text>
        <r>
          <rPr>
            <sz val="10"/>
            <color indexed="81"/>
            <rFont val="Tahoma"/>
            <family val="2"/>
          </rPr>
          <t>Hazen's plotting position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7" authorId="0" shapeId="0">
      <text>
        <r>
          <rPr>
            <sz val="10"/>
            <color indexed="81"/>
            <rFont val="Tahoma"/>
            <family val="2"/>
          </rPr>
          <t>Mean Rank.  First used by Dr. Weibull until Leonard Johnson recommended Median ranks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8" authorId="0" shapeId="0">
      <text>
        <r>
          <rPr>
            <sz val="10"/>
            <color indexed="81"/>
            <rFont val="Tahoma"/>
            <family val="2"/>
          </rPr>
          <t>Benard's approximation: (j-0.3)/(N+.4)  is a common approximation to the median Rank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9" authorId="0" shapeId="0">
      <text>
        <r>
          <rPr>
            <sz val="10"/>
            <color indexed="81"/>
            <rFont val="Tahoma"/>
            <family val="2"/>
          </rPr>
          <t>Median rank is an iterative calculation.  It is the estimation of the ranking if parts were put in order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" authorId="0" shapeId="0">
      <text>
        <r>
          <rPr>
            <sz val="10"/>
            <color indexed="81"/>
            <rFont val="Tahoma"/>
            <family val="2"/>
          </rPr>
          <t>These are just random numbers generated by Excel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2" authorId="0" shapeId="0">
      <text>
        <r>
          <rPr>
            <sz val="10"/>
            <color indexed="81"/>
            <rFont val="Tahoma"/>
            <family val="2"/>
          </rPr>
          <t>These 5 columns are used to find the sort order:
1 smallest to 5 largest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2" authorId="0" shapeId="0">
      <text>
        <r>
          <rPr>
            <sz val="10"/>
            <color indexed="81"/>
            <rFont val="Tahoma"/>
            <family val="2"/>
          </rPr>
          <t>These are the five random numbers sorted from lowest to highest, left to right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<sst xmlns="http://schemas.openxmlformats.org/spreadsheetml/2006/main" count="207" uniqueCount="179">
  <si>
    <t>Pumps</t>
  </si>
  <si>
    <t>This workbook has other data that can be used in SuperSMITH</t>
  </si>
  <si>
    <t>Contents copyright © 2025 by Bathtub Software LLC</t>
  </si>
  <si>
    <t>Click link to go to the tab and select data to copy</t>
  </si>
  <si>
    <t>Link</t>
  </si>
  <si>
    <t>Description</t>
  </si>
  <si>
    <t>Table 4-1, 4-2, Pump Failures</t>
  </si>
  <si>
    <t>Fit from Figure 4-1</t>
  </si>
  <si>
    <t>Eta</t>
  </si>
  <si>
    <t>Beta</t>
  </si>
  <si>
    <t>Table 4-1. Present Risk Calculations with the RBA</t>
  </si>
  <si>
    <t>Number of Units (N)</t>
  </si>
  <si>
    <t>Time (t) on each Unit</t>
  </si>
  <si>
    <t>F(t) From Figure 4-1</t>
  </si>
  <si>
    <t>F(t) * N</t>
  </si>
  <si>
    <t>5S</t>
  </si>
  <si>
    <t>4S + 2(1F)</t>
  </si>
  <si>
    <t>18S + 2F = 20</t>
  </si>
  <si>
    <t xml:space="preserve">Expected Failures Now  = </t>
  </si>
  <si>
    <t>Table 4-2. 12 Month Pump Failure Forecast</t>
  </si>
  <si>
    <t>Number Of Units (N)</t>
  </si>
  <si>
    <t>Current Time on Each Pump (Hr.)</t>
  </si>
  <si>
    <t>Time at Year's End
 (t + u) (Hr.)</t>
  </si>
  <si>
    <t>(a)</t>
  </si>
  <si>
    <t>(b)</t>
  </si>
  <si>
    <t>Predicted Failures</t>
  </si>
  <si>
    <t>N = 18S</t>
  </si>
  <si>
    <t xml:space="preserve">12 Month Failure Forecast   = Sum = </t>
  </si>
  <si>
    <t>Click icon in upper left to return to this index</t>
  </si>
  <si>
    <t>Air Bleed</t>
  </si>
  <si>
    <t>Table 4-4, 4-5, Air Bleed Systems</t>
  </si>
  <si>
    <t>Table 4-4.  Bleed System Failures by Air Base</t>
  </si>
  <si>
    <t>Air Bases</t>
  </si>
  <si>
    <t>Failure (Hours)</t>
  </si>
  <si>
    <t>Air Base D</t>
  </si>
  <si>
    <t>A</t>
  </si>
  <si>
    <t>D</t>
  </si>
  <si>
    <t>B</t>
  </si>
  <si>
    <t>C</t>
  </si>
  <si>
    <t>E</t>
  </si>
  <si>
    <t>F</t>
  </si>
  <si>
    <t>Table 4-5.  Base D Units at Risk (Suspensions), Grouped in 100 Hour Intervals</t>
  </si>
  <si>
    <t>250 x 2</t>
  </si>
  <si>
    <t>550 x 2</t>
  </si>
  <si>
    <t>650 x 2</t>
  </si>
  <si>
    <t>750 x 9</t>
  </si>
  <si>
    <t>850 x 23</t>
  </si>
  <si>
    <t>950 x 27</t>
  </si>
  <si>
    <t>1050 x 20</t>
  </si>
  <si>
    <t>1150 x 22</t>
  </si>
  <si>
    <t>1250 x 22</t>
  </si>
  <si>
    <t>1350 x 11</t>
  </si>
  <si>
    <t>1450 x 11</t>
  </si>
  <si>
    <t>1550 x 20</t>
  </si>
  <si>
    <t>1650 x 8</t>
  </si>
  <si>
    <t>1750 x 4</t>
  </si>
  <si>
    <t>1850 x 2</t>
  </si>
  <si>
    <t>1950 x 3</t>
  </si>
  <si>
    <t>2050 x 3</t>
  </si>
  <si>
    <t>2150 x 1</t>
  </si>
  <si>
    <t>Problem 4-2</t>
  </si>
  <si>
    <t>Timeat Failure/Location</t>
  </si>
  <si>
    <t>684 (hours)/A</t>
  </si>
  <si>
    <t>821/A</t>
  </si>
  <si>
    <t>812/A</t>
  </si>
  <si>
    <t>701/A</t>
  </si>
  <si>
    <t>770/A</t>
  </si>
  <si>
    <t>845/A</t>
  </si>
  <si>
    <t>855/B</t>
  </si>
  <si>
    <t>850/C</t>
  </si>
  <si>
    <t>806/E</t>
  </si>
  <si>
    <t>756/G</t>
  </si>
  <si>
    <t>755/H</t>
  </si>
  <si>
    <t>741/G</t>
  </si>
  <si>
    <t>681/E</t>
  </si>
  <si>
    <t>667/C</t>
  </si>
  <si>
    <t>649/B</t>
  </si>
  <si>
    <t>603/B</t>
  </si>
  <si>
    <t>600/C</t>
  </si>
  <si>
    <t>596/G</t>
  </si>
  <si>
    <t>576/D</t>
  </si>
  <si>
    <t>504/E</t>
  </si>
  <si>
    <t>476/H</t>
  </si>
  <si>
    <t>Interval</t>
  </si>
  <si>
    <t>Overall-Less A</t>
  </si>
  <si>
    <t>Location A</t>
  </si>
  <si>
    <t>1-100</t>
  </si>
  <si>
    <t>1201-1300</t>
  </si>
  <si>
    <t>101-200</t>
  </si>
  <si>
    <t>1301-1400</t>
  </si>
  <si>
    <t>201-300</t>
  </si>
  <si>
    <t>1401-1500</t>
  </si>
  <si>
    <t>301-400</t>
  </si>
  <si>
    <t>1501-1600</t>
  </si>
  <si>
    <t>401-500</t>
  </si>
  <si>
    <t>1601-1700</t>
  </si>
  <si>
    <t>501-600</t>
  </si>
  <si>
    <t>1701-1800</t>
  </si>
  <si>
    <t>601-700</t>
  </si>
  <si>
    <t>1801-1900</t>
  </si>
  <si>
    <t>701-800</t>
  </si>
  <si>
    <t>1901-2000</t>
  </si>
  <si>
    <t>801-900</t>
  </si>
  <si>
    <t>2001-2100</t>
  </si>
  <si>
    <t>901-1000</t>
  </si>
  <si>
    <t>2101-2200</t>
  </si>
  <si>
    <t>1001-1100</t>
  </si>
  <si>
    <t>2201-2300</t>
  </si>
  <si>
    <t>1101-1200</t>
  </si>
  <si>
    <t>Total</t>
  </si>
  <si>
    <t>Prob4-2</t>
  </si>
  <si>
    <t>Volts=10</t>
  </si>
  <si>
    <t>Volts=13</t>
  </si>
  <si>
    <t>Volts=14</t>
  </si>
  <si>
    <t>Volts=15</t>
  </si>
  <si>
    <t>Data for PlayTIME Problem 45</t>
  </si>
  <si>
    <t>PT45</t>
  </si>
  <si>
    <t>Playtime Problem #45</t>
  </si>
  <si>
    <t>NWH Problem 4-2</t>
  </si>
  <si>
    <t>Binomial, Figure 8-1</t>
  </si>
  <si>
    <t>Poisson, Figure 8-2</t>
  </si>
  <si>
    <t>Sheet to Generate Binomial Distribution</t>
  </si>
  <si>
    <t>p</t>
  </si>
  <si>
    <t>Events</t>
  </si>
  <si>
    <t>P</t>
  </si>
  <si>
    <t>SSV</t>
  </si>
  <si>
    <t>See Figure 8-1</t>
  </si>
  <si>
    <t>Z</t>
  </si>
  <si>
    <t>Mean</t>
  </si>
  <si>
    <t>Binomial</t>
  </si>
  <si>
    <t>Poisson</t>
  </si>
  <si>
    <t>Worksheet to develop Figure 6-10</t>
  </si>
  <si>
    <t>r</t>
  </si>
  <si>
    <t>k</t>
  </si>
  <si>
    <t>R</t>
  </si>
  <si>
    <t>Output for SSV</t>
  </si>
  <si>
    <t>beta:</t>
  </si>
  <si>
    <t>C:</t>
  </si>
  <si>
    <t>Fig6-10</t>
  </si>
  <si>
    <t>Figure 6-10 calculations</t>
  </si>
  <si>
    <t>Service</t>
  </si>
  <si>
    <t>Month 1</t>
  </si>
  <si>
    <t>Suspended</t>
  </si>
  <si>
    <t>Ages</t>
  </si>
  <si>
    <t>Table 8-2</t>
  </si>
  <si>
    <t>Copy shaded area</t>
  </si>
  <si>
    <t>Table 8-2 for Example 8.10</t>
  </si>
  <si>
    <t>Table8-2</t>
  </si>
  <si>
    <t>Figure 9-13.  Warranty Data - Typical Format</t>
  </si>
  <si>
    <t>Used in Figure 9-14</t>
  </si>
  <si>
    <t>MOP Months of Production</t>
  </si>
  <si>
    <t>Copy Green Shaded area for data paste into SS</t>
  </si>
  <si>
    <t>Figure 9-13 data for Figure 9-14 (Warranty)</t>
  </si>
  <si>
    <t>Fig9-13</t>
  </si>
  <si>
    <t>(Age)</t>
  </si>
  <si>
    <t>MIS</t>
  </si>
  <si>
    <t>Note:  First Line is Production Each Month</t>
  </si>
  <si>
    <t>On this table, Months of production goes across the top, and Months In Service (MIS) is in rows</t>
  </si>
  <si>
    <t>For SuperSMITH®, Paste Data</t>
  </si>
  <si>
    <t>Choose option W</t>
  </si>
  <si>
    <t>Select A - Activate, next 2 menu screens</t>
  </si>
  <si>
    <r>
      <t xml:space="preserve">Option M should say </t>
    </r>
    <r>
      <rPr>
        <b/>
        <sz val="12"/>
        <rFont val="Times New Roman"/>
        <family val="1"/>
      </rPr>
      <t>Inspect1</t>
    </r>
  </si>
  <si>
    <t>Min</t>
  </si>
  <si>
    <t>Median</t>
  </si>
  <si>
    <t>Average</t>
  </si>
  <si>
    <t>Max</t>
  </si>
  <si>
    <t>Hazen</t>
  </si>
  <si>
    <t>Mean Rank</t>
  </si>
  <si>
    <t>Benards</t>
  </si>
  <si>
    <t>Median Rank</t>
  </si>
  <si>
    <t>Total Rows</t>
  </si>
  <si>
    <t>Run #</t>
  </si>
  <si>
    <t>err, pct</t>
  </si>
  <si>
    <t>Binomial Rank Formulas</t>
  </si>
  <si>
    <t>&lt;=C</t>
  </si>
  <si>
    <t>100 Rows</t>
  </si>
  <si>
    <t>Instructor Notes</t>
  </si>
  <si>
    <t>Median Rank Sheet to demonstrate Median Ranks &amp; Benards</t>
  </si>
  <si>
    <t>MedRanks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</si>
</sst>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"/>
    <numFmt numFmtId="167" formatCode="0.00%;[Red]\(0.00%\)"/>
  </numFmts>
  <fonts count="24" x14ac:knownFonts="1">
    <font>
      <sz val="10"/>
      <name val="Arial"/>
    </font>
    <font>
      <sz val="10"/>
      <color indexed="12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9"/>
      <color indexed="81"/>
      <name val="Tahoma"/>
      <family val="2"/>
    </font>
    <font>
      <sz val="10"/>
      <name val="Times New Roman"/>
      <family val="1"/>
    </font>
    <font>
      <u/>
      <sz val="10"/>
      <color theme="10"/>
      <name val="Arial"/>
      <family val="2"/>
    </font>
    <font>
      <b/>
      <i/>
      <sz val="11"/>
      <color rgb="FF80000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indexed="81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color rgb="FF002060"/>
      <name val="Calibri"/>
      <family val="2"/>
      <scheme val="minor"/>
    </font>
    <font>
      <sz val="10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1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8080"/>
      </left>
      <right/>
      <top style="thick">
        <color rgb="FF008080"/>
      </top>
      <bottom style="medium">
        <color rgb="FF000000"/>
      </bottom>
      <diagonal/>
    </border>
    <border>
      <left/>
      <right/>
      <top style="thick">
        <color rgb="FF008080"/>
      </top>
      <bottom style="medium">
        <color rgb="FF000000"/>
      </bottom>
      <diagonal/>
    </border>
    <border>
      <left/>
      <right style="medium">
        <color rgb="FF008080"/>
      </right>
      <top style="thick">
        <color rgb="FF008080"/>
      </top>
      <bottom style="medium">
        <color rgb="FF000000"/>
      </bottom>
      <diagonal/>
    </border>
    <border>
      <left style="medium">
        <color rgb="FF008080"/>
      </left>
      <right/>
      <top/>
      <bottom/>
      <diagonal/>
    </border>
    <border>
      <left/>
      <right style="medium">
        <color rgb="FF008080"/>
      </right>
      <top/>
      <bottom/>
      <diagonal/>
    </border>
    <border>
      <left style="medium">
        <color rgb="FF008080"/>
      </left>
      <right/>
      <top/>
      <bottom style="thick">
        <color rgb="FF008080"/>
      </bottom>
      <diagonal/>
    </border>
    <border>
      <left/>
      <right/>
      <top/>
      <bottom style="thick">
        <color rgb="FF008080"/>
      </bottom>
      <diagonal/>
    </border>
    <border>
      <left/>
      <right style="medium">
        <color rgb="FF008080"/>
      </right>
      <top/>
      <bottom style="thick">
        <color rgb="FF00808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 diagonalUp="1" diagonalDown="1">
      <left/>
      <right/>
      <top/>
      <bottom/>
      <diagonal style="hair">
        <color auto="1"/>
      </diagonal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9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4" fillId="2" borderId="1" xfId="0" applyNumberFormat="1" applyFont="1" applyFill="1" applyBorder="1"/>
    <xf numFmtId="0" fontId="4" fillId="0" borderId="2" xfId="0" applyFont="1" applyBorder="1"/>
    <xf numFmtId="164" fontId="4" fillId="2" borderId="3" xfId="0" applyNumberFormat="1" applyFont="1" applyFill="1" applyBorder="1"/>
    <xf numFmtId="0" fontId="4" fillId="0" borderId="4" xfId="0" applyFont="1" applyBorder="1"/>
    <xf numFmtId="0" fontId="5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5" fontId="4" fillId="0" borderId="9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5" fontId="4" fillId="0" borderId="15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4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65" fontId="4" fillId="0" borderId="24" xfId="0" applyNumberFormat="1" applyFont="1" applyBorder="1" applyAlignment="1">
      <alignment horizontal="center" vertical="center" wrapText="1"/>
    </xf>
    <xf numFmtId="165" fontId="4" fillId="0" borderId="25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65" fontId="4" fillId="0" borderId="27" xfId="0" applyNumberFormat="1" applyFont="1" applyBorder="1" applyAlignment="1">
      <alignment horizontal="center" vertical="center" wrapText="1"/>
    </xf>
    <xf numFmtId="165" fontId="4" fillId="0" borderId="28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165" fontId="4" fillId="0" borderId="30" xfId="0" applyNumberFormat="1" applyFont="1" applyBorder="1" applyAlignment="1">
      <alignment horizontal="center" vertical="center" wrapText="1"/>
    </xf>
    <xf numFmtId="165" fontId="4" fillId="0" borderId="31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8" fillId="0" borderId="0" xfId="0" applyFont="1"/>
    <xf numFmtId="164" fontId="4" fillId="0" borderId="19" xfId="0" applyNumberFormat="1" applyFont="1" applyBorder="1" applyAlignment="1">
      <alignment horizontal="center" vertical="center" wrapText="1"/>
    </xf>
    <xf numFmtId="165" fontId="4" fillId="0" borderId="34" xfId="0" applyNumberFormat="1" applyFont="1" applyBorder="1" applyAlignment="1">
      <alignment horizontal="center" vertical="center"/>
    </xf>
    <xf numFmtId="0" fontId="10" fillId="3" borderId="35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3" fillId="3" borderId="38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3" borderId="40" xfId="0" applyFont="1" applyFill="1" applyBorder="1" applyAlignment="1">
      <alignment horizontal="center" vertical="center" wrapText="1"/>
    </xf>
    <xf numFmtId="0" fontId="13" fillId="3" borderId="41" xfId="0" applyFont="1" applyFill="1" applyBorder="1" applyAlignment="1">
      <alignment horizontal="center" vertical="center" wrapText="1"/>
    </xf>
    <xf numFmtId="0" fontId="13" fillId="3" borderId="42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justify" vertical="center"/>
    </xf>
    <xf numFmtId="0" fontId="10" fillId="3" borderId="37" xfId="0" applyFont="1" applyFill="1" applyBorder="1" applyAlignment="1">
      <alignment horizontal="justify" vertical="center"/>
    </xf>
    <xf numFmtId="0" fontId="10" fillId="3" borderId="35" xfId="0" applyFont="1" applyFill="1" applyBorder="1" applyAlignment="1">
      <alignment horizontal="left" vertical="center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5" xfId="0" applyFont="1" applyBorder="1"/>
    <xf numFmtId="0" fontId="13" fillId="0" borderId="6" xfId="0" applyFont="1" applyBorder="1"/>
    <xf numFmtId="0" fontId="13" fillId="0" borderId="7" xfId="0" applyFont="1" applyBorder="1"/>
    <xf numFmtId="0" fontId="13" fillId="0" borderId="44" xfId="0" applyFont="1" applyBorder="1"/>
    <xf numFmtId="0" fontId="13" fillId="0" borderId="45" xfId="0" applyFont="1" applyBorder="1"/>
    <xf numFmtId="0" fontId="13" fillId="0" borderId="46" xfId="0" applyFont="1" applyBorder="1"/>
    <xf numFmtId="0" fontId="13" fillId="0" borderId="17" xfId="0" applyFont="1" applyBorder="1"/>
    <xf numFmtId="0" fontId="13" fillId="0" borderId="18" xfId="0" applyFont="1" applyBorder="1"/>
    <xf numFmtId="0" fontId="13" fillId="0" borderId="19" xfId="0" applyFont="1" applyBorder="1"/>
    <xf numFmtId="0" fontId="14" fillId="0" borderId="47" xfId="0" applyFont="1" applyBorder="1"/>
    <xf numFmtId="0" fontId="8" fillId="0" borderId="48" xfId="0" applyFont="1" applyBorder="1"/>
    <xf numFmtId="0" fontId="8" fillId="0" borderId="49" xfId="0" applyFont="1" applyBorder="1"/>
    <xf numFmtId="0" fontId="14" fillId="0" borderId="50" xfId="0" applyFont="1" applyBorder="1"/>
    <xf numFmtId="0" fontId="8" fillId="0" borderId="51" xfId="0" applyFont="1" applyBorder="1"/>
    <xf numFmtId="0" fontId="8" fillId="0" borderId="52" xfId="0" applyFont="1" applyBorder="1"/>
    <xf numFmtId="0" fontId="8" fillId="0" borderId="50" xfId="0" applyFont="1" applyBorder="1"/>
    <xf numFmtId="0" fontId="8" fillId="0" borderId="53" xfId="0" applyFont="1" applyBorder="1"/>
    <xf numFmtId="0" fontId="8" fillId="0" borderId="54" xfId="0" applyFont="1" applyBorder="1"/>
    <xf numFmtId="0" fontId="8" fillId="0" borderId="55" xfId="0" applyFont="1" applyBorder="1"/>
    <xf numFmtId="0" fontId="8" fillId="2" borderId="56" xfId="0" applyFont="1" applyFill="1" applyBorder="1"/>
    <xf numFmtId="0" fontId="8" fillId="2" borderId="57" xfId="0" applyFont="1" applyFill="1" applyBorder="1"/>
    <xf numFmtId="0" fontId="0" fillId="0" borderId="0" xfId="0" applyFill="1" applyBorder="1"/>
    <xf numFmtId="0" fontId="8" fillId="2" borderId="43" xfId="0" applyFont="1" applyFill="1" applyBorder="1"/>
    <xf numFmtId="0" fontId="15" fillId="0" borderId="0" xfId="0" applyFont="1"/>
    <xf numFmtId="0" fontId="0" fillId="2" borderId="6" xfId="0" applyFill="1" applyBorder="1"/>
    <xf numFmtId="0" fontId="0" fillId="0" borderId="48" xfId="0" applyBorder="1"/>
    <xf numFmtId="0" fontId="0" fillId="0" borderId="49" xfId="0" applyBorder="1"/>
    <xf numFmtId="0" fontId="3" fillId="0" borderId="61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63" xfId="0" applyFont="1" applyBorder="1"/>
    <xf numFmtId="0" fontId="3" fillId="0" borderId="64" xfId="0" applyFont="1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9" fontId="0" fillId="2" borderId="48" xfId="0" applyNumberFormat="1" applyFill="1" applyBorder="1"/>
    <xf numFmtId="0" fontId="2" fillId="0" borderId="59" xfId="0" applyFont="1" applyBorder="1" applyAlignment="1">
      <alignment horizontal="right"/>
    </xf>
    <xf numFmtId="0" fontId="2" fillId="0" borderId="60" xfId="0" applyFont="1" applyBorder="1" applyAlignment="1">
      <alignment horizontal="right"/>
    </xf>
    <xf numFmtId="0" fontId="17" fillId="0" borderId="65" xfId="0" applyFont="1" applyBorder="1"/>
    <xf numFmtId="0" fontId="17" fillId="0" borderId="66" xfId="0" applyFont="1" applyBorder="1"/>
    <xf numFmtId="0" fontId="17" fillId="0" borderId="67" xfId="0" applyFont="1" applyBorder="1"/>
    <xf numFmtId="0" fontId="18" fillId="0" borderId="0" xfId="0" applyFont="1"/>
    <xf numFmtId="0" fontId="17" fillId="0" borderId="50" xfId="0" applyFont="1" applyBorder="1"/>
    <xf numFmtId="0" fontId="17" fillId="0" borderId="51" xfId="0" applyFont="1" applyBorder="1"/>
    <xf numFmtId="0" fontId="17" fillId="0" borderId="52" xfId="0" applyFont="1" applyBorder="1"/>
    <xf numFmtId="0" fontId="17" fillId="0" borderId="53" xfId="0" applyFont="1" applyBorder="1"/>
    <xf numFmtId="0" fontId="17" fillId="0" borderId="54" xfId="0" applyFont="1" applyBorder="1"/>
    <xf numFmtId="0" fontId="17" fillId="0" borderId="55" xfId="0" applyFont="1" applyBorder="1"/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9" fillId="0" borderId="44" xfId="0" applyFont="1" applyBorder="1" applyAlignment="1">
      <alignment horizontal="center"/>
    </xf>
    <xf numFmtId="0" fontId="19" fillId="4" borderId="45" xfId="0" applyFont="1" applyFill="1" applyBorder="1" applyAlignment="1">
      <alignment horizontal="center"/>
    </xf>
    <xf numFmtId="0" fontId="19" fillId="0" borderId="46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4" borderId="18" xfId="0" applyFont="1" applyFill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20" fillId="0" borderId="0" xfId="0" applyFont="1"/>
    <xf numFmtId="0" fontId="8" fillId="4" borderId="50" xfId="0" applyFont="1" applyFill="1" applyBorder="1"/>
    <xf numFmtId="0" fontId="8" fillId="4" borderId="51" xfId="0" applyFont="1" applyFill="1" applyBorder="1"/>
    <xf numFmtId="0" fontId="8" fillId="4" borderId="52" xfId="0" applyFont="1" applyFill="1" applyBorder="1"/>
    <xf numFmtId="0" fontId="8" fillId="4" borderId="53" xfId="0" applyFont="1" applyFill="1" applyBorder="1"/>
    <xf numFmtId="0" fontId="8" fillId="4" borderId="54" xfId="0" applyFont="1" applyFill="1" applyBorder="1"/>
    <xf numFmtId="0" fontId="8" fillId="4" borderId="55" xfId="0" applyFont="1" applyFill="1" applyBorder="1"/>
    <xf numFmtId="0" fontId="8" fillId="5" borderId="68" xfId="0" applyFont="1" applyFill="1" applyBorder="1"/>
    <xf numFmtId="0" fontId="8" fillId="5" borderId="69" xfId="0" applyFont="1" applyFill="1" applyBorder="1"/>
    <xf numFmtId="0" fontId="8" fillId="5" borderId="70" xfId="0" applyFont="1" applyFill="1" applyBorder="1"/>
    <xf numFmtId="0" fontId="8" fillId="5" borderId="71" xfId="0" applyFont="1" applyFill="1" applyBorder="1"/>
    <xf numFmtId="0" fontId="8" fillId="5" borderId="72" xfId="0" applyFont="1" applyFill="1" applyBorder="1"/>
    <xf numFmtId="0" fontId="8" fillId="5" borderId="73" xfId="0" applyFont="1" applyFill="1" applyBorder="1"/>
    <xf numFmtId="0" fontId="8" fillId="5" borderId="0" xfId="0" applyFont="1" applyFill="1"/>
    <xf numFmtId="0" fontId="11" fillId="4" borderId="47" xfId="0" applyFont="1" applyFill="1" applyBorder="1"/>
    <xf numFmtId="0" fontId="11" fillId="4" borderId="48" xfId="0" applyFont="1" applyFill="1" applyBorder="1"/>
    <xf numFmtId="0" fontId="11" fillId="4" borderId="49" xfId="0" applyFont="1" applyFill="1" applyBorder="1"/>
    <xf numFmtId="0" fontId="21" fillId="0" borderId="0" xfId="0" applyFont="1"/>
    <xf numFmtId="0" fontId="0" fillId="6" borderId="74" xfId="0" applyFill="1" applyBorder="1"/>
    <xf numFmtId="0" fontId="0" fillId="0" borderId="47" xfId="0" applyBorder="1"/>
    <xf numFmtId="0" fontId="0" fillId="4" borderId="51" xfId="0" applyFill="1" applyBorder="1"/>
    <xf numFmtId="0" fontId="0" fillId="4" borderId="52" xfId="0" applyFill="1" applyBorder="1"/>
    <xf numFmtId="0" fontId="0" fillId="0" borderId="75" xfId="0" applyBorder="1"/>
    <xf numFmtId="0" fontId="0" fillId="0" borderId="76" xfId="0" applyBorder="1"/>
    <xf numFmtId="0" fontId="0" fillId="0" borderId="77" xfId="0" applyBorder="1"/>
    <xf numFmtId="0" fontId="22" fillId="0" borderId="78" xfId="0" applyFont="1" applyBorder="1"/>
    <xf numFmtId="166" fontId="22" fillId="0" borderId="79" xfId="0" applyNumberFormat="1" applyFont="1" applyBorder="1"/>
    <xf numFmtId="166" fontId="22" fillId="0" borderId="80" xfId="0" applyNumberFormat="1" applyFont="1" applyBorder="1"/>
    <xf numFmtId="0" fontId="22" fillId="0" borderId="50" xfId="0" applyFont="1" applyBorder="1"/>
    <xf numFmtId="166" fontId="22" fillId="0" borderId="51" xfId="0" applyNumberFormat="1" applyFont="1" applyBorder="1"/>
    <xf numFmtId="166" fontId="22" fillId="0" borderId="52" xfId="0" applyNumberFormat="1" applyFont="1" applyBorder="1"/>
    <xf numFmtId="166" fontId="22" fillId="5" borderId="51" xfId="0" applyNumberFormat="1" applyFont="1" applyFill="1" applyBorder="1"/>
    <xf numFmtId="166" fontId="22" fillId="5" borderId="52" xfId="0" applyNumberFormat="1" applyFont="1" applyFill="1" applyBorder="1"/>
    <xf numFmtId="0" fontId="22" fillId="0" borderId="53" xfId="0" applyFont="1" applyBorder="1"/>
    <xf numFmtId="166" fontId="22" fillId="7" borderId="54" xfId="0" applyNumberFormat="1" applyFont="1" applyFill="1" applyBorder="1"/>
    <xf numFmtId="166" fontId="22" fillId="7" borderId="55" xfId="0" applyNumberFormat="1" applyFont="1" applyFill="1" applyBorder="1"/>
    <xf numFmtId="0" fontId="22" fillId="0" borderId="81" xfId="0" applyFont="1" applyFill="1" applyBorder="1"/>
    <xf numFmtId="3" fontId="0" fillId="0" borderId="0" xfId="0" applyNumberFormat="1"/>
    <xf numFmtId="0" fontId="0" fillId="5" borderId="82" xfId="0" applyFill="1" applyBorder="1"/>
    <xf numFmtId="167" fontId="0" fillId="5" borderId="83" xfId="0" applyNumberFormat="1" applyFill="1" applyBorder="1"/>
    <xf numFmtId="167" fontId="0" fillId="5" borderId="84" xfId="0" applyNumberFormat="1" applyFill="1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 applyAlignment="1">
      <alignment horizontal="right"/>
    </xf>
    <xf numFmtId="0" fontId="0" fillId="2" borderId="0" xfId="0" applyFill="1" applyBorder="1"/>
    <xf numFmtId="0" fontId="0" fillId="2" borderId="58" xfId="0" applyFill="1" applyBorder="1"/>
    <xf numFmtId="0" fontId="0" fillId="0" borderId="89" xfId="0" applyBorder="1" applyAlignment="1">
      <alignment horizontal="right"/>
    </xf>
    <xf numFmtId="0" fontId="0" fillId="0" borderId="72" xfId="0" applyBorder="1"/>
    <xf numFmtId="0" fontId="0" fillId="0" borderId="90" xfId="0" applyBorder="1"/>
    <xf numFmtId="9" fontId="0" fillId="2" borderId="89" xfId="0" applyNumberFormat="1" applyFill="1" applyBorder="1"/>
    <xf numFmtId="0" fontId="0" fillId="0" borderId="72" xfId="0" quotePrefix="1" applyBorder="1"/>
    <xf numFmtId="0" fontId="2" fillId="0" borderId="47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9" fillId="0" borderId="50" xfId="1" applyBorder="1" applyAlignment="1">
      <alignment vertical="center"/>
    </xf>
    <xf numFmtId="0" fontId="2" fillId="0" borderId="52" xfId="0" applyFont="1" applyBorder="1" applyAlignment="1">
      <alignment vertical="center"/>
    </xf>
    <xf numFmtId="0" fontId="9" fillId="0" borderId="50" xfId="1" applyFill="1" applyBorder="1" applyAlignment="1">
      <alignment vertical="center"/>
    </xf>
    <xf numFmtId="0" fontId="9" fillId="0" borderId="53" xfId="1" applyBorder="1" applyAlignment="1">
      <alignment vertical="center"/>
    </xf>
    <xf numFmtId="0" fontId="2" fillId="0" borderId="55" xfId="0" applyFont="1" applyBorder="1" applyAlignment="1">
      <alignment vertical="center"/>
    </xf>
    <xf numFmtId="0" fontId="4" fillId="0" borderId="18" xfId="0" applyFont="1" applyBorder="1" applyAlignment="1">
      <alignment horizontal="right" vertical="center" wrapText="1"/>
    </xf>
    <xf numFmtId="0" fontId="4" fillId="0" borderId="33" xfId="0" applyFont="1" applyBorder="1" applyAlignment="1">
      <alignment horizontal="right" vertical="center" wrapText="1"/>
    </xf>
    <xf numFmtId="0" fontId="8" fillId="0" borderId="33" xfId="0" applyFont="1" applyBorder="1" applyAlignment="1">
      <alignment horizontal="right" vertical="center" wrapText="1"/>
    </xf>
  </cellXfs>
  <cellStyles count="2">
    <cellStyle name="Hyperlink" xfId="1" builtinId="8"/>
    <cellStyle name="Normal" xfId="0" builtinId="0"/>
  </cellStyles>
  <dxfs count="1"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Probability of passing Zero Failure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Prob Pass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'Fig6-10'!$B$11:$B$46</c:f>
              <c:numCache>
                <c:formatCode>General</c:formatCode>
                <c:ptCount val="36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  <c:pt idx="21">
                  <c:v>3.1000000000000019</c:v>
                </c:pt>
                <c:pt idx="22">
                  <c:v>3.200000000000002</c:v>
                </c:pt>
                <c:pt idx="23">
                  <c:v>3.300000000000002</c:v>
                </c:pt>
                <c:pt idx="24">
                  <c:v>3.4000000000000021</c:v>
                </c:pt>
                <c:pt idx="25">
                  <c:v>3.5000000000000022</c:v>
                </c:pt>
                <c:pt idx="26">
                  <c:v>3.6000000000000023</c:v>
                </c:pt>
                <c:pt idx="27">
                  <c:v>3.7000000000000024</c:v>
                </c:pt>
                <c:pt idx="28">
                  <c:v>3.8000000000000025</c:v>
                </c:pt>
                <c:pt idx="29">
                  <c:v>3.9000000000000026</c:v>
                </c:pt>
                <c:pt idx="30">
                  <c:v>4.0000000000000027</c:v>
                </c:pt>
                <c:pt idx="31">
                  <c:v>4.2000000000000028</c:v>
                </c:pt>
                <c:pt idx="32">
                  <c:v>4.400000000000003</c:v>
                </c:pt>
                <c:pt idx="33">
                  <c:v>4.6000000000000032</c:v>
                </c:pt>
                <c:pt idx="34">
                  <c:v>4.8000000000000034</c:v>
                </c:pt>
                <c:pt idx="35">
                  <c:v>5.0000000000000036</c:v>
                </c:pt>
              </c:numCache>
            </c:numRef>
          </c:xVal>
          <c:yVal>
            <c:numRef>
              <c:f>'Fig6-10'!$D$11:$D$46</c:f>
              <c:numCache>
                <c:formatCode>General</c:formatCode>
                <c:ptCount val="36"/>
                <c:pt idx="0">
                  <c:v>9.9999999999999936E-2</c:v>
                </c:pt>
                <c:pt idx="1">
                  <c:v>0.162935001540187</c:v>
                </c:pt>
                <c:pt idx="2">
                  <c:v>0.23230676375651022</c:v>
                </c:pt>
                <c:pt idx="3">
                  <c:v>0.30271278091682452</c:v>
                </c:pt>
                <c:pt idx="4">
                  <c:v>0.37050907488554957</c:v>
                </c:pt>
                <c:pt idx="5">
                  <c:v>0.43362332044502705</c:v>
                </c:pt>
                <c:pt idx="6">
                  <c:v>0.49111570492806639</c:v>
                </c:pt>
                <c:pt idx="7">
                  <c:v>0.54276794462169886</c:v>
                </c:pt>
                <c:pt idx="8">
                  <c:v>0.58877837983803705</c:v>
                </c:pt>
                <c:pt idx="9">
                  <c:v>0.62955988856508371</c:v>
                </c:pt>
                <c:pt idx="10">
                  <c:v>0.66561531303387766</c:v>
                </c:pt>
                <c:pt idx="11">
                  <c:v>0.69746520886921548</c:v>
                </c:pt>
                <c:pt idx="12">
                  <c:v>0.72560874429285405</c:v>
                </c:pt>
                <c:pt idx="13">
                  <c:v>0.75050468503344614</c:v>
                </c:pt>
                <c:pt idx="14">
                  <c:v>0.77256407590112808</c:v>
                </c:pt>
                <c:pt idx="15">
                  <c:v>0.79214943151716899</c:v>
                </c:pt>
                <c:pt idx="16">
                  <c:v>0.80957731875596484</c:v>
                </c:pt>
                <c:pt idx="17">
                  <c:v>0.82512250690199918</c:v>
                </c:pt>
                <c:pt idx="18">
                  <c:v>0.83902265108308993</c:v>
                </c:pt>
                <c:pt idx="19">
                  <c:v>0.85148294755349985</c:v>
                </c:pt>
                <c:pt idx="20">
                  <c:v>0.86268047759061905</c:v>
                </c:pt>
                <c:pt idx="21">
                  <c:v>0.87276811680466526</c:v>
                </c:pt>
                <c:pt idx="22">
                  <c:v>0.88187797592859563</c:v>
                </c:pt>
                <c:pt idx="23">
                  <c:v>0.89012438658150184</c:v>
                </c:pt>
                <c:pt idx="24">
                  <c:v>0.89760646857742887</c:v>
                </c:pt>
                <c:pt idx="25">
                  <c:v>0.90441032457557691</c:v>
                </c:pt>
                <c:pt idx="26">
                  <c:v>0.91061090947354439</c:v>
                </c:pt>
                <c:pt idx="27">
                  <c:v>0.91627361959632669</c:v>
                </c:pt>
                <c:pt idx="28">
                  <c:v>0.92145564254724521</c:v>
                </c:pt>
                <c:pt idx="29">
                  <c:v>0.92620710375600679</c:v>
                </c:pt>
                <c:pt idx="30">
                  <c:v>0.93057204092969925</c:v>
                </c:pt>
                <c:pt idx="31">
                  <c:v>0.93829290701241941</c:v>
                </c:pt>
                <c:pt idx="32">
                  <c:v>0.9448773743136325</c:v>
                </c:pt>
                <c:pt idx="33">
                  <c:v>0.95052903478459472</c:v>
                </c:pt>
                <c:pt idx="34">
                  <c:v>0.95540923081137874</c:v>
                </c:pt>
                <c:pt idx="35">
                  <c:v>0.95964688113772301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590536"/>
        <c:axId val="530590928"/>
      </c:scatterChart>
      <c:valAx>
        <c:axId val="530590536"/>
        <c:scaling>
          <c:orientation val="minMax"/>
          <c:max val="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(True Eta) / (Eta Demonstrated)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590928"/>
        <c:crosses val="autoZero"/>
        <c:crossBetween val="midCat"/>
      </c:valAx>
      <c:valAx>
        <c:axId val="53059092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590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Binomial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Binomial!$B$10:$B$49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Binomial!$C$10:$C$49</c:f>
              <c:numCache>
                <c:formatCode>General</c:formatCode>
                <c:ptCount val="40"/>
                <c:pt idx="0">
                  <c:v>9.5367431640625E-7</c:v>
                </c:pt>
                <c:pt idx="1">
                  <c:v>1.9073486328125E-5</c:v>
                </c:pt>
                <c:pt idx="2">
                  <c:v>1.811981201171875E-4</c:v>
                </c:pt>
                <c:pt idx="3">
                  <c:v>1.087188720703125E-3</c:v>
                </c:pt>
                <c:pt idx="4">
                  <c:v>4.6205520629882813E-3</c:v>
                </c:pt>
                <c:pt idx="5">
                  <c:v>1.47857666015625E-2</c:v>
                </c:pt>
                <c:pt idx="6">
                  <c:v>3.696441650390625E-2</c:v>
                </c:pt>
                <c:pt idx="7">
                  <c:v>7.39288330078125E-2</c:v>
                </c:pt>
                <c:pt idx="8">
                  <c:v>0.12013435363769531</c:v>
                </c:pt>
                <c:pt idx="9">
                  <c:v>0.16017913818359375</c:v>
                </c:pt>
                <c:pt idx="10">
                  <c:v>0.17619705200195313</c:v>
                </c:pt>
                <c:pt idx="11">
                  <c:v>0.16017913818359375</c:v>
                </c:pt>
                <c:pt idx="12">
                  <c:v>0.12013435363769531</c:v>
                </c:pt>
                <c:pt idx="13">
                  <c:v>7.39288330078125E-2</c:v>
                </c:pt>
                <c:pt idx="14">
                  <c:v>3.696441650390625E-2</c:v>
                </c:pt>
                <c:pt idx="15">
                  <c:v>1.47857666015625E-2</c:v>
                </c:pt>
                <c:pt idx="16">
                  <c:v>4.6205520629882813E-3</c:v>
                </c:pt>
                <c:pt idx="17">
                  <c:v>1.087188720703125E-3</c:v>
                </c:pt>
                <c:pt idx="18">
                  <c:v>1.811981201171875E-4</c:v>
                </c:pt>
                <c:pt idx="19">
                  <c:v>1.9073486328125E-5</c:v>
                </c:pt>
                <c:pt idx="20">
                  <c:v>9.5367431640625E-7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46160"/>
        <c:axId val="456747728"/>
      </c:scatterChart>
      <c:valAx>
        <c:axId val="456746160"/>
        <c:scaling>
          <c:orientation val="minMax"/>
          <c:max val="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47728"/>
        <c:crosses val="autoZero"/>
        <c:crossBetween val="midCat"/>
      </c:valAx>
      <c:valAx>
        <c:axId val="4567477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4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Binomial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Poison!$B$9:$B$48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Poison!$C$9:$C$48</c:f>
              <c:numCache>
                <c:formatCode>General</c:formatCode>
                <c:ptCount val="40"/>
                <c:pt idx="0">
                  <c:v>4.5399929762484854E-5</c:v>
                </c:pt>
                <c:pt idx="1">
                  <c:v>4.5399929762484856E-4</c:v>
                </c:pt>
                <c:pt idx="2">
                  <c:v>2.2699964881242427E-3</c:v>
                </c:pt>
                <c:pt idx="3">
                  <c:v>7.5666549604141422E-3</c:v>
                </c:pt>
                <c:pt idx="4">
                  <c:v>1.8916637401035354E-2</c:v>
                </c:pt>
                <c:pt idx="5">
                  <c:v>3.7833274802070709E-2</c:v>
                </c:pt>
                <c:pt idx="6">
                  <c:v>6.3055458003451179E-2</c:v>
                </c:pt>
                <c:pt idx="7">
                  <c:v>9.0079225719215991E-2</c:v>
                </c:pt>
                <c:pt idx="8">
                  <c:v>0.11259903214901998</c:v>
                </c:pt>
                <c:pt idx="9">
                  <c:v>0.1251100357211333</c:v>
                </c:pt>
                <c:pt idx="10">
                  <c:v>0.1251100357211333</c:v>
                </c:pt>
                <c:pt idx="11">
                  <c:v>0.11373639611012118</c:v>
                </c:pt>
                <c:pt idx="12">
                  <c:v>9.4780330091767659E-2</c:v>
                </c:pt>
                <c:pt idx="13">
                  <c:v>7.2907946224436665E-2</c:v>
                </c:pt>
                <c:pt idx="14">
                  <c:v>5.2077104446026187E-2</c:v>
                </c:pt>
                <c:pt idx="15">
                  <c:v>3.4718069630684127E-2</c:v>
                </c:pt>
                <c:pt idx="16">
                  <c:v>2.1698793519177577E-2</c:v>
                </c:pt>
                <c:pt idx="17">
                  <c:v>1.2763996187751515E-2</c:v>
                </c:pt>
                <c:pt idx="18">
                  <c:v>7.091108993195286E-3</c:v>
                </c:pt>
                <c:pt idx="19">
                  <c:v>3.7321626279975192E-3</c:v>
                </c:pt>
                <c:pt idx="20">
                  <c:v>1.8660813139987594E-3</c:v>
                </c:pt>
                <c:pt idx="21">
                  <c:v>8.8861014952321886E-4</c:v>
                </c:pt>
                <c:pt idx="22">
                  <c:v>4.0391370432873584E-4</c:v>
                </c:pt>
                <c:pt idx="23">
                  <c:v>1.7561465405597208E-4</c:v>
                </c:pt>
                <c:pt idx="24">
                  <c:v>7.3172772523321717E-5</c:v>
                </c:pt>
                <c:pt idx="25">
                  <c:v>2.9269109009328691E-5</c:v>
                </c:pt>
                <c:pt idx="26">
                  <c:v>1.1257349618972569E-5</c:v>
                </c:pt>
                <c:pt idx="27">
                  <c:v>4.1693887477676187E-6</c:v>
                </c:pt>
                <c:pt idx="28">
                  <c:v>1.4890674099170069E-6</c:v>
                </c:pt>
                <c:pt idx="29">
                  <c:v>5.1347152066103686E-7</c:v>
                </c:pt>
                <c:pt idx="30">
                  <c:v>1.7115717355367894E-7</c:v>
                </c:pt>
                <c:pt idx="31">
                  <c:v>5.5211991468928681E-8</c:v>
                </c:pt>
                <c:pt idx="32">
                  <c:v>1.7253747334040217E-8</c:v>
                </c:pt>
                <c:pt idx="33">
                  <c:v>5.2284082830424873E-9</c:v>
                </c:pt>
                <c:pt idx="34">
                  <c:v>1.5377671420713207E-9</c:v>
                </c:pt>
                <c:pt idx="35">
                  <c:v>4.3936204059180586E-10</c:v>
                </c:pt>
                <c:pt idx="36">
                  <c:v>1.2204501127550158E-10</c:v>
                </c:pt>
                <c:pt idx="37">
                  <c:v>3.2985138182568007E-11</c:v>
                </c:pt>
                <c:pt idx="38">
                  <c:v>8.6802995217284233E-12</c:v>
                </c:pt>
                <c:pt idx="39">
                  <c:v>2.2257178260842107E-12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50864"/>
        <c:axId val="456748120"/>
      </c:scatterChart>
      <c:valAx>
        <c:axId val="456750864"/>
        <c:scaling>
          <c:orientation val="minMax"/>
          <c:max val="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48120"/>
        <c:crosses val="autoZero"/>
        <c:crossBetween val="midCat"/>
      </c:valAx>
      <c:valAx>
        <c:axId val="4567481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0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dex!A1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1.png"/><Relationship Id="rId1" Type="http://schemas.openxmlformats.org/officeDocument/2006/relationships/hyperlink" Target="#Index!A7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dex!A7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dex!A7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dex!A7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dex!A7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#Index!A7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dex!A7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dex!A7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Index!A7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hyperlink" Target="#Index!A7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457200</xdr:colOff>
      <xdr:row>2</xdr:row>
      <xdr:rowOff>121920</xdr:rowOff>
    </xdr:to>
    <xdr:pic>
      <xdr:nvPicPr>
        <xdr:cNvPr id="4" name="Picture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57200"/>
        </a:xfrm>
        <a:prstGeom prst="rect">
          <a:avLst/>
        </a:prstGeom>
      </xdr:spPr>
    </xdr:pic>
    <xdr:clientData/>
  </xdr:twoCellAnchor>
  <xdr:twoCellAnchor>
    <xdr:from>
      <xdr:col>2</xdr:col>
      <xdr:colOff>3192780</xdr:colOff>
      <xdr:row>0</xdr:row>
      <xdr:rowOff>60960</xdr:rowOff>
    </xdr:from>
    <xdr:to>
      <xdr:col>4</xdr:col>
      <xdr:colOff>533400</xdr:colOff>
      <xdr:row>4</xdr:row>
      <xdr:rowOff>83820</xdr:rowOff>
    </xdr:to>
    <xdr:sp macro="" textlink="">
      <xdr:nvSpPr>
        <xdr:cNvPr id="5" name="Rounded Rectangular Callout 4"/>
        <xdr:cNvSpPr/>
      </xdr:nvSpPr>
      <xdr:spPr>
        <a:xfrm>
          <a:off x="4305300" y="60960"/>
          <a:ext cx="2110740" cy="693420"/>
        </a:xfrm>
        <a:prstGeom prst="wedgeRoundRectCallout">
          <a:avLst>
            <a:gd name="adj1" fmla="val -20472"/>
            <a:gd name="adj2" fmla="val 44917"/>
            <a:gd name="adj3" fmla="val 16667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rgbClr val="002060"/>
              </a:solidFill>
            </a:rPr>
            <a:t>Note: Yellow cells can be edited to change calculations on sheet.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457200</xdr:colOff>
      <xdr:row>2</xdr:row>
      <xdr:rowOff>121920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57200"/>
        </a:xfrm>
        <a:prstGeom prst="rect">
          <a:avLst/>
        </a:prstGeom>
      </xdr:spPr>
    </xdr:pic>
    <xdr:clientData/>
  </xdr:twoCellAnchor>
  <xdr:twoCellAnchor>
    <xdr:from>
      <xdr:col>4</xdr:col>
      <xdr:colOff>575310</xdr:colOff>
      <xdr:row>7</xdr:row>
      <xdr:rowOff>34290</xdr:rowOff>
    </xdr:from>
    <xdr:to>
      <xdr:col>12</xdr:col>
      <xdr:colOff>270510</xdr:colOff>
      <xdr:row>21</xdr:row>
      <xdr:rowOff>3810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30480</xdr:colOff>
      <xdr:row>2</xdr:row>
      <xdr:rowOff>99060</xdr:rowOff>
    </xdr:from>
    <xdr:to>
      <xdr:col>7</xdr:col>
      <xdr:colOff>388620</xdr:colOff>
      <xdr:row>5</xdr:row>
      <xdr:rowOff>99060</xdr:rowOff>
    </xdr:to>
    <xdr:sp macro="" textlink="">
      <xdr:nvSpPr>
        <xdr:cNvPr id="4" name="Rounded Rectangular Callout 3"/>
        <xdr:cNvSpPr/>
      </xdr:nvSpPr>
      <xdr:spPr>
        <a:xfrm>
          <a:off x="3931920" y="434340"/>
          <a:ext cx="2186940" cy="518160"/>
        </a:xfrm>
        <a:prstGeom prst="wedgeRoundRectCallout">
          <a:avLst>
            <a:gd name="adj1" fmla="val -119028"/>
            <a:gd name="adj2" fmla="val 49313"/>
            <a:gd name="adj3" fmla="val 16667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rgbClr val="002060"/>
              </a:solidFill>
            </a:rPr>
            <a:t>Note: Yellow cells can be edited to change calculations on sheet.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457200</xdr:colOff>
      <xdr:row>2</xdr:row>
      <xdr:rowOff>114300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572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9</xdr:row>
      <xdr:rowOff>30480</xdr:rowOff>
    </xdr:from>
    <xdr:to>
      <xdr:col>7</xdr:col>
      <xdr:colOff>0</xdr:colOff>
      <xdr:row>10</xdr:row>
      <xdr:rowOff>175260</xdr:rowOff>
    </xdr:to>
    <xdr:sp macro="" textlink="">
      <xdr:nvSpPr>
        <xdr:cNvPr id="3" name="Rectangle 2"/>
        <xdr:cNvSpPr/>
      </xdr:nvSpPr>
      <xdr:spPr>
        <a:xfrm>
          <a:off x="998220" y="1691640"/>
          <a:ext cx="2514600" cy="33528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en-US" sz="1600">
              <a:solidFill>
                <a:schemeClr val="tx1"/>
              </a:solidFill>
            </a:rPr>
            <a:t>Random Numbers</a:t>
          </a:r>
        </a:p>
      </xdr:txBody>
    </xdr:sp>
    <xdr:clientData/>
  </xdr:twoCellAnchor>
  <xdr:twoCellAnchor>
    <xdr:from>
      <xdr:col>8</xdr:col>
      <xdr:colOff>30480</xdr:colOff>
      <xdr:row>9</xdr:row>
      <xdr:rowOff>22860</xdr:rowOff>
    </xdr:from>
    <xdr:to>
      <xdr:col>13</xdr:col>
      <xdr:colOff>7620</xdr:colOff>
      <xdr:row>10</xdr:row>
      <xdr:rowOff>167640</xdr:rowOff>
    </xdr:to>
    <xdr:sp macro="" textlink="">
      <xdr:nvSpPr>
        <xdr:cNvPr id="4" name="Rectangle 3"/>
        <xdr:cNvSpPr/>
      </xdr:nvSpPr>
      <xdr:spPr>
        <a:xfrm>
          <a:off x="3710940" y="1684020"/>
          <a:ext cx="739140" cy="33528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en-US" sz="1600">
              <a:solidFill>
                <a:schemeClr val="tx1"/>
              </a:solidFill>
            </a:rPr>
            <a:t>Rank</a:t>
          </a:r>
        </a:p>
      </xdr:txBody>
    </xdr:sp>
    <xdr:clientData/>
  </xdr:twoCellAnchor>
  <xdr:twoCellAnchor>
    <xdr:from>
      <xdr:col>14</xdr:col>
      <xdr:colOff>22860</xdr:colOff>
      <xdr:row>9</xdr:row>
      <xdr:rowOff>15240</xdr:rowOff>
    </xdr:from>
    <xdr:to>
      <xdr:col>18</xdr:col>
      <xdr:colOff>601980</xdr:colOff>
      <xdr:row>10</xdr:row>
      <xdr:rowOff>160020</xdr:rowOff>
    </xdr:to>
    <xdr:sp macro="" textlink="">
      <xdr:nvSpPr>
        <xdr:cNvPr id="5" name="Rectangle 4"/>
        <xdr:cNvSpPr/>
      </xdr:nvSpPr>
      <xdr:spPr>
        <a:xfrm>
          <a:off x="4655820" y="1676400"/>
          <a:ext cx="2453640" cy="33528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en-US" sz="1600">
              <a:solidFill>
                <a:schemeClr val="tx1"/>
              </a:solidFill>
            </a:rPr>
            <a:t>Sorted #, Low to high</a:t>
          </a:r>
        </a:p>
      </xdr:txBody>
    </xdr:sp>
    <xdr:clientData/>
  </xdr:twoCellAnchor>
  <xdr:twoCellAnchor>
    <xdr:from>
      <xdr:col>25</xdr:col>
      <xdr:colOff>236220</xdr:colOff>
      <xdr:row>1</xdr:row>
      <xdr:rowOff>0</xdr:rowOff>
    </xdr:from>
    <xdr:to>
      <xdr:col>29</xdr:col>
      <xdr:colOff>312420</xdr:colOff>
      <xdr:row>3</xdr:row>
      <xdr:rowOff>144780</xdr:rowOff>
    </xdr:to>
    <xdr:sp macro="" textlink="">
      <xdr:nvSpPr>
        <xdr:cNvPr id="6" name="TextBox 5"/>
        <xdr:cNvSpPr txBox="1"/>
      </xdr:nvSpPr>
      <xdr:spPr>
        <a:xfrm>
          <a:off x="12793980" y="175260"/>
          <a:ext cx="2514600" cy="480060"/>
        </a:xfrm>
        <a:prstGeom prst="rect">
          <a:avLst/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r>
            <a:rPr lang="en-US" sz="1100">
              <a:solidFill>
                <a:srgbClr val="002060"/>
              </a:solidFill>
              <a:latin typeface="+mn-lt"/>
              <a:ea typeface="+mn-ea"/>
              <a:cs typeface="+mn-cs"/>
            </a:rPr>
            <a:t>These are statistics on the columns of sorted numbers</a:t>
          </a:r>
        </a:p>
      </xdr:txBody>
    </xdr:sp>
    <xdr:clientData/>
  </xdr:twoCellAnchor>
  <xdr:twoCellAnchor>
    <xdr:from>
      <xdr:col>25</xdr:col>
      <xdr:colOff>236220</xdr:colOff>
      <xdr:row>4</xdr:row>
      <xdr:rowOff>15240</xdr:rowOff>
    </xdr:from>
    <xdr:to>
      <xdr:col>29</xdr:col>
      <xdr:colOff>312420</xdr:colOff>
      <xdr:row>6</xdr:row>
      <xdr:rowOff>106680</xdr:rowOff>
    </xdr:to>
    <xdr:sp macro="" textlink="">
      <xdr:nvSpPr>
        <xdr:cNvPr id="7" name="TextBox 6"/>
        <xdr:cNvSpPr txBox="1"/>
      </xdr:nvSpPr>
      <xdr:spPr>
        <a:xfrm>
          <a:off x="11224260" y="754380"/>
          <a:ext cx="2514600" cy="457200"/>
        </a:xfrm>
        <a:prstGeom prst="rect">
          <a:avLst/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r>
            <a:rPr lang="en-US" sz="1100">
              <a:solidFill>
                <a:srgbClr val="002060"/>
              </a:solidFill>
              <a:latin typeface="+mn-lt"/>
              <a:ea typeface="+mn-ea"/>
              <a:cs typeface="+mn-cs"/>
            </a:rPr>
            <a:t>These are 4 possible ranking schemes</a:t>
          </a:r>
        </a:p>
      </xdr:txBody>
    </xdr:sp>
    <xdr:clientData/>
  </xdr:twoCellAnchor>
  <xdr:twoCellAnchor>
    <xdr:from>
      <xdr:col>25</xdr:col>
      <xdr:colOff>22860</xdr:colOff>
      <xdr:row>1</xdr:row>
      <xdr:rowOff>22860</xdr:rowOff>
    </xdr:from>
    <xdr:to>
      <xdr:col>25</xdr:col>
      <xdr:colOff>236220</xdr:colOff>
      <xdr:row>4</xdr:row>
      <xdr:rowOff>160020</xdr:rowOff>
    </xdr:to>
    <xdr:sp macro="" textlink="">
      <xdr:nvSpPr>
        <xdr:cNvPr id="8" name="Right Brace 7"/>
        <xdr:cNvSpPr/>
      </xdr:nvSpPr>
      <xdr:spPr>
        <a:xfrm>
          <a:off x="11010900" y="213360"/>
          <a:ext cx="213360" cy="685800"/>
        </a:xfrm>
        <a:prstGeom prst="rightBrace">
          <a:avLst>
            <a:gd name="adj1" fmla="val 8333"/>
            <a:gd name="adj2" fmla="val 28889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25</xdr:col>
      <xdr:colOff>7620</xdr:colOff>
      <xdr:row>5</xdr:row>
      <xdr:rowOff>15240</xdr:rowOff>
    </xdr:from>
    <xdr:to>
      <xdr:col>25</xdr:col>
      <xdr:colOff>220980</xdr:colOff>
      <xdr:row>8</xdr:row>
      <xdr:rowOff>152400</xdr:rowOff>
    </xdr:to>
    <xdr:sp macro="" textlink="">
      <xdr:nvSpPr>
        <xdr:cNvPr id="9" name="Right Brace 8"/>
        <xdr:cNvSpPr/>
      </xdr:nvSpPr>
      <xdr:spPr>
        <a:xfrm>
          <a:off x="10995660" y="937260"/>
          <a:ext cx="213360" cy="685800"/>
        </a:xfrm>
        <a:prstGeom prst="rightBrace">
          <a:avLst>
            <a:gd name="adj1" fmla="val 8333"/>
            <a:gd name="adj2" fmla="val 2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25</xdr:col>
      <xdr:colOff>236220</xdr:colOff>
      <xdr:row>7</xdr:row>
      <xdr:rowOff>30480</xdr:rowOff>
    </xdr:from>
    <xdr:to>
      <xdr:col>29</xdr:col>
      <xdr:colOff>312420</xdr:colOff>
      <xdr:row>9</xdr:row>
      <xdr:rowOff>114300</xdr:rowOff>
    </xdr:to>
    <xdr:sp macro="" textlink="">
      <xdr:nvSpPr>
        <xdr:cNvPr id="10" name="Rectangular Callout 9"/>
        <xdr:cNvSpPr/>
      </xdr:nvSpPr>
      <xdr:spPr>
        <a:xfrm>
          <a:off x="11224260" y="1318260"/>
          <a:ext cx="2514600" cy="457200"/>
        </a:xfrm>
        <a:prstGeom prst="wedgeRectCallout">
          <a:avLst>
            <a:gd name="adj1" fmla="val -68356"/>
            <a:gd name="adj2" fmla="val 62256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rgbClr val="002060"/>
              </a:solidFill>
            </a:rPr>
            <a:t>Note the difference between median value and  the calculated median rank</a:t>
          </a:r>
        </a:p>
      </xdr:txBody>
    </xdr:sp>
    <xdr:clientData/>
  </xdr:twoCellAnchor>
  <xdr:twoCellAnchor>
    <xdr:from>
      <xdr:col>14</xdr:col>
      <xdr:colOff>15240</xdr:colOff>
      <xdr:row>0</xdr:row>
      <xdr:rowOff>22860</xdr:rowOff>
    </xdr:from>
    <xdr:to>
      <xdr:col>18</xdr:col>
      <xdr:colOff>586740</xdr:colOff>
      <xdr:row>9</xdr:row>
      <xdr:rowOff>7620</xdr:rowOff>
    </xdr:to>
    <xdr:sp macro="" textlink="">
      <xdr:nvSpPr>
        <xdr:cNvPr id="11" name="Folded Corner 10"/>
        <xdr:cNvSpPr/>
      </xdr:nvSpPr>
      <xdr:spPr>
        <a:xfrm>
          <a:off x="5585460" y="22860"/>
          <a:ext cx="3009900" cy="1569720"/>
        </a:xfrm>
        <a:prstGeom prst="foldedCorner">
          <a:avLst>
            <a:gd name="adj" fmla="val 11574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n-US" sz="1050">
              <a:solidFill>
                <a:srgbClr val="002060"/>
              </a:solidFill>
              <a:latin typeface="+mn-lt"/>
              <a:ea typeface="+mn-ea"/>
              <a:cs typeface="+mn-cs"/>
            </a:rPr>
            <a:t>This sheet has 100 rows of 5 Random numbers: B12:G111.</a:t>
          </a:r>
        </a:p>
        <a:p>
          <a:pPr marL="0" indent="0" algn="l"/>
          <a:r>
            <a:rPr lang="en-US" sz="1050">
              <a:solidFill>
                <a:srgbClr val="002060"/>
              </a:solidFill>
              <a:latin typeface="+mn-lt"/>
              <a:ea typeface="+mn-ea"/>
              <a:cs typeface="+mn-cs"/>
            </a:rPr>
            <a:t>Rank columns I:M find</a:t>
          </a:r>
          <a:r>
            <a:rPr lang="en-US" sz="1050" baseline="0">
              <a:solidFill>
                <a:srgbClr val="002060"/>
              </a:solidFill>
              <a:latin typeface="+mn-lt"/>
              <a:ea typeface="+mn-ea"/>
              <a:cs typeface="+mn-cs"/>
            </a:rPr>
            <a:t> low to high</a:t>
          </a:r>
        </a:p>
        <a:p>
          <a:pPr marL="0" indent="0" algn="l"/>
          <a:r>
            <a:rPr lang="en-US" sz="1050" baseline="0">
              <a:solidFill>
                <a:srgbClr val="002060"/>
              </a:solidFill>
              <a:latin typeface="+mn-lt"/>
              <a:ea typeface="+mn-ea"/>
              <a:cs typeface="+mn-cs"/>
            </a:rPr>
            <a:t>Sorted values: O12:S111</a:t>
          </a:r>
        </a:p>
        <a:p>
          <a:pPr marL="0" indent="0" algn="l"/>
          <a:r>
            <a:rPr lang="en-US" sz="1050" baseline="0">
              <a:solidFill>
                <a:srgbClr val="002060"/>
              </a:solidFill>
              <a:latin typeface="+mn-lt"/>
              <a:ea typeface="+mn-ea"/>
              <a:cs typeface="+mn-cs"/>
            </a:rPr>
            <a:t>Statistics:  T2:Y5</a:t>
          </a:r>
        </a:p>
        <a:p>
          <a:pPr marL="0" indent="0" algn="l"/>
          <a:r>
            <a:rPr lang="en-US" sz="1050" baseline="0">
              <a:solidFill>
                <a:srgbClr val="002060"/>
              </a:solidFill>
              <a:latin typeface="+mn-lt"/>
              <a:ea typeface="+mn-ea"/>
              <a:cs typeface="+mn-cs"/>
            </a:rPr>
            <a:t>Ranking methods: S6:X9</a:t>
          </a:r>
        </a:p>
        <a:p>
          <a:pPr marL="0" indent="0" algn="l"/>
          <a:r>
            <a:rPr lang="en-US" sz="1050" baseline="0">
              <a:solidFill>
                <a:srgbClr val="FF0000"/>
              </a:solidFill>
              <a:latin typeface="+mn-lt"/>
              <a:ea typeface="+mn-ea"/>
              <a:cs typeface="+mn-cs"/>
            </a:rPr>
            <a:t>Don't enter any numbers O1:S11, or below data.</a:t>
          </a:r>
          <a:endParaRPr lang="en-US" sz="105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83820</xdr:colOff>
      <xdr:row>0</xdr:row>
      <xdr:rowOff>30480</xdr:rowOff>
    </xdr:from>
    <xdr:to>
      <xdr:col>13</xdr:col>
      <xdr:colOff>7620</xdr:colOff>
      <xdr:row>9</xdr:row>
      <xdr:rowOff>15240</xdr:rowOff>
    </xdr:to>
    <xdr:sp macro="" textlink="">
      <xdr:nvSpPr>
        <xdr:cNvPr id="12" name="Folded Corner 11"/>
        <xdr:cNvSpPr/>
      </xdr:nvSpPr>
      <xdr:spPr>
        <a:xfrm>
          <a:off x="693420" y="30480"/>
          <a:ext cx="3756660" cy="1645920"/>
        </a:xfrm>
        <a:prstGeom prst="foldedCorner">
          <a:avLst>
            <a:gd name="adj" fmla="val 12037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n-US" sz="1050">
              <a:solidFill>
                <a:srgbClr val="002060"/>
              </a:solidFill>
              <a:latin typeface="+mn-lt"/>
              <a:ea typeface="+mn-ea"/>
              <a:cs typeface="+mn-cs"/>
            </a:rPr>
            <a:t>Directions:  Presss</a:t>
          </a:r>
          <a:r>
            <a:rPr lang="en-US" sz="1050" baseline="0">
              <a:solidFill>
                <a:srgbClr val="002060"/>
              </a:solidFill>
              <a:latin typeface="+mn-lt"/>
              <a:ea typeface="+mn-ea"/>
              <a:cs typeface="+mn-cs"/>
            </a:rPr>
            <a:t> &lt;F9&gt; and watch numbers change.  </a:t>
          </a:r>
        </a:p>
        <a:p>
          <a:pPr marL="0" indent="0" algn="l"/>
          <a:r>
            <a:rPr lang="en-US" sz="1050" baseline="0">
              <a:solidFill>
                <a:srgbClr val="002060"/>
              </a:solidFill>
              <a:latin typeface="+mn-lt"/>
              <a:ea typeface="+mn-ea"/>
              <a:cs typeface="+mn-cs"/>
            </a:rPr>
            <a:t>Note that the median column values (T3:Y3) match the Median Rank or Benard's values (T8:Y9).  The error is shown in C11:X11</a:t>
          </a:r>
        </a:p>
        <a:p>
          <a:pPr marL="0" indent="0" algn="l"/>
          <a:endParaRPr lang="en-US" sz="1050" baseline="0">
            <a:solidFill>
              <a:srgbClr val="002060"/>
            </a:solidFill>
            <a:latin typeface="+mn-lt"/>
            <a:ea typeface="+mn-ea"/>
            <a:cs typeface="+mn-cs"/>
          </a:endParaRPr>
        </a:p>
        <a:p>
          <a:pPr marL="0" indent="0" algn="l"/>
          <a:r>
            <a:rPr lang="en-US" sz="1050" baseline="0">
              <a:solidFill>
                <a:srgbClr val="002060"/>
              </a:solidFill>
              <a:latin typeface="+mn-lt"/>
              <a:ea typeface="+mn-ea"/>
              <a:cs typeface="+mn-cs"/>
            </a:rPr>
            <a:t>If you wish, you can copy cell B111:S111 down to row 10011 more rows for a total of 10,000 random numbers.  This will result in less error with the median rank versus median numbers.</a:t>
          </a:r>
        </a:p>
        <a:p>
          <a:pPr marL="0" indent="0" algn="l"/>
          <a:r>
            <a:rPr lang="en-US" sz="1050" baseline="0">
              <a:solidFill>
                <a:srgbClr val="002060"/>
              </a:solidFill>
              <a:latin typeface="+mn-lt"/>
              <a:ea typeface="+mn-ea"/>
              <a:cs typeface="+mn-cs"/>
            </a:rPr>
            <a:t>See 'Samples' sheet for reduced error with larger Monte Carlo</a:t>
          </a:r>
        </a:p>
        <a:p>
          <a:pPr marL="0" indent="0" algn="l"/>
          <a:endParaRPr lang="en-US" sz="105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25</xdr:col>
      <xdr:colOff>228600</xdr:colOff>
      <xdr:row>11</xdr:row>
      <xdr:rowOff>76200</xdr:rowOff>
    </xdr:from>
    <xdr:to>
      <xdr:col>29</xdr:col>
      <xdr:colOff>304800</xdr:colOff>
      <xdr:row>17</xdr:row>
      <xdr:rowOff>175260</xdr:rowOff>
    </xdr:to>
    <xdr:sp macro="" textlink="">
      <xdr:nvSpPr>
        <xdr:cNvPr id="13" name="Rectangular Callout 12"/>
        <xdr:cNvSpPr/>
      </xdr:nvSpPr>
      <xdr:spPr>
        <a:xfrm>
          <a:off x="11216640" y="2118360"/>
          <a:ext cx="2514600" cy="1211580"/>
        </a:xfrm>
        <a:prstGeom prst="wedgeRectCallout">
          <a:avLst>
            <a:gd name="adj1" fmla="val -59568"/>
            <a:gd name="adj2" fmla="val 12773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rgbClr val="002060"/>
              </a:solidFill>
            </a:rPr>
            <a:t>You can change the rank R to find the Confidence level C.  If you wanted to find the 10% Confidence</a:t>
          </a:r>
          <a:r>
            <a:rPr lang="en-US" sz="1100" baseline="0">
              <a:solidFill>
                <a:srgbClr val="002060"/>
              </a:solidFill>
            </a:rPr>
            <a:t> level for a confidence bound, you would adjust the rank values until C = 0.10 for all 5 columns.</a:t>
          </a:r>
          <a:endParaRPr lang="en-US" sz="1100">
            <a:solidFill>
              <a:srgbClr val="002060"/>
            </a:solidFill>
          </a:endParaRPr>
        </a:p>
      </xdr:txBody>
    </xdr:sp>
    <xdr:clientData/>
  </xdr:twoCellAnchor>
  <xdr:twoCellAnchor>
    <xdr:from>
      <xdr:col>25</xdr:col>
      <xdr:colOff>205740</xdr:colOff>
      <xdr:row>18</xdr:row>
      <xdr:rowOff>99060</xdr:rowOff>
    </xdr:from>
    <xdr:to>
      <xdr:col>29</xdr:col>
      <xdr:colOff>281940</xdr:colOff>
      <xdr:row>25</xdr:row>
      <xdr:rowOff>22860</xdr:rowOff>
    </xdr:to>
    <xdr:sp macro="" textlink="">
      <xdr:nvSpPr>
        <xdr:cNvPr id="14" name="Rectangular Callout 13"/>
        <xdr:cNvSpPr/>
      </xdr:nvSpPr>
      <xdr:spPr>
        <a:xfrm>
          <a:off x="11193780" y="3444240"/>
          <a:ext cx="2514600" cy="1211580"/>
        </a:xfrm>
        <a:prstGeom prst="wedgeRectCallout">
          <a:avLst>
            <a:gd name="adj1" fmla="val -64416"/>
            <a:gd name="adj2" fmla="val -33768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rgbClr val="002060"/>
              </a:solidFill>
            </a:rPr>
            <a:t>These</a:t>
          </a:r>
          <a:r>
            <a:rPr lang="en-US" sz="1100" baseline="0">
              <a:solidFill>
                <a:srgbClr val="002060"/>
              </a:solidFill>
            </a:rPr>
            <a:t> cells have the Excel Beta Binomial calculations.  Enter the % Confidence that you want in the yellow shaded cell.</a:t>
          </a:r>
          <a:endParaRPr lang="en-US" sz="1100">
            <a:solidFill>
              <a:srgbClr val="00206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510540</xdr:colOff>
          <xdr:row>21</xdr:row>
          <xdr:rowOff>7620</xdr:rowOff>
        </xdr:from>
        <xdr:to>
          <xdr:col>20</xdr:col>
          <xdr:colOff>533400</xdr:colOff>
          <xdr:row>25</xdr:row>
          <xdr:rowOff>129540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144780</xdr:colOff>
          <xdr:row>14</xdr:row>
          <xdr:rowOff>350520</xdr:rowOff>
        </xdr:from>
        <xdr:to>
          <xdr:col>6</xdr:col>
          <xdr:colOff>685800</xdr:colOff>
          <xdr:row>14</xdr:row>
          <xdr:rowOff>746760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53340</xdr:colOff>
      <xdr:row>0</xdr:row>
      <xdr:rowOff>38100</xdr:rowOff>
    </xdr:from>
    <xdr:to>
      <xdr:col>0</xdr:col>
      <xdr:colOff>510540</xdr:colOff>
      <xdr:row>2</xdr:row>
      <xdr:rowOff>152400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" y="38100"/>
          <a:ext cx="457200" cy="457200"/>
        </a:xfrm>
        <a:prstGeom prst="rect">
          <a:avLst/>
        </a:prstGeom>
      </xdr:spPr>
    </xdr:pic>
    <xdr:clientData/>
  </xdr:twoCellAnchor>
  <xdr:twoCellAnchor>
    <xdr:from>
      <xdr:col>5</xdr:col>
      <xdr:colOff>586740</xdr:colOff>
      <xdr:row>0</xdr:row>
      <xdr:rowOff>114300</xdr:rowOff>
    </xdr:from>
    <xdr:to>
      <xdr:col>9</xdr:col>
      <xdr:colOff>53340</xdr:colOff>
      <xdr:row>4</xdr:row>
      <xdr:rowOff>114300</xdr:rowOff>
    </xdr:to>
    <xdr:sp macro="" textlink="">
      <xdr:nvSpPr>
        <xdr:cNvPr id="4" name="Rounded Rectangular Callout 3"/>
        <xdr:cNvSpPr/>
      </xdr:nvSpPr>
      <xdr:spPr>
        <a:xfrm>
          <a:off x="4488180" y="114300"/>
          <a:ext cx="2110740" cy="693420"/>
        </a:xfrm>
        <a:prstGeom prst="wedgeRoundRectCallout">
          <a:avLst>
            <a:gd name="adj1" fmla="val -77512"/>
            <a:gd name="adj2" fmla="val -1236"/>
            <a:gd name="adj3" fmla="val 16667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rgbClr val="002060"/>
              </a:solidFill>
            </a:rPr>
            <a:t>Note: Yellow cells can be edited to change calculations on sheet.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457200</xdr:colOff>
      <xdr:row>2</xdr:row>
      <xdr:rowOff>121920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57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457200</xdr:colOff>
      <xdr:row>2</xdr:row>
      <xdr:rowOff>121920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57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457200</xdr:colOff>
      <xdr:row>2</xdr:row>
      <xdr:rowOff>60960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57200"/>
        </a:xfrm>
        <a:prstGeom prst="rect">
          <a:avLst/>
        </a:prstGeom>
      </xdr:spPr>
    </xdr:pic>
    <xdr:clientData/>
  </xdr:twoCellAnchor>
  <xdr:oneCellAnchor>
    <xdr:from>
      <xdr:col>7</xdr:col>
      <xdr:colOff>236220</xdr:colOff>
      <xdr:row>3</xdr:row>
      <xdr:rowOff>68580</xdr:rowOff>
    </xdr:from>
    <xdr:ext cx="3011594" cy="609013"/>
    <xdr:sp macro="" textlink="">
      <xdr:nvSpPr>
        <xdr:cNvPr id="3" name="TextBox 2"/>
        <xdr:cNvSpPr txBox="1"/>
      </xdr:nvSpPr>
      <xdr:spPr>
        <a:xfrm>
          <a:off x="5036820" y="632460"/>
          <a:ext cx="3011594" cy="609013"/>
        </a:xfrm>
        <a:prstGeom prst="rect">
          <a:avLst/>
        </a:prstGeom>
        <a:solidFill>
          <a:srgbClr val="CCE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Table 6-2 is based on an equation for k</a:t>
          </a:r>
        </a:p>
        <a:p>
          <a:r>
            <a:rPr lang="en-US" sz="1100"/>
            <a:t>Figure 6-10</a:t>
          </a:r>
          <a:r>
            <a:rPr lang="en-US" sz="1100" baseline="0"/>
            <a:t> uses that to calculate R^n</a:t>
          </a:r>
        </a:p>
        <a:p>
          <a:r>
            <a:rPr lang="en-US" sz="1100" baseline="0"/>
            <a:t>This could also be done with the functions  in SSV</a:t>
          </a:r>
          <a:endParaRPr lang="en-US" sz="1100"/>
        </a:p>
      </xdr:txBody>
    </xdr:sp>
    <xdr:clientData/>
  </xdr:oneCellAnchor>
  <xdr:oneCellAnchor>
    <xdr:from>
      <xdr:col>1</xdr:col>
      <xdr:colOff>106680</xdr:colOff>
      <xdr:row>2</xdr:row>
      <xdr:rowOff>64770</xdr:rowOff>
    </xdr:from>
    <xdr:ext cx="2181558" cy="2382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617220" y="461010"/>
              <a:ext cx="2181558" cy="238270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400" b="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14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n-US" sz="14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4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type m:val="lin"/>
                                    <m:ctrlPr>
                                      <a:rPr lang="en-US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𝑛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en-US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func>
                              <m:funcPr>
                                <m:ctrlPr>
                                  <a:rPr lang="en-US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uncPr>
                              <m:fName>
                                <m:r>
                                  <a:rPr lang="en-US" sz="14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𝒍𝒏</m:t>
                                </m:r>
                              </m:fName>
                              <m:e>
                                <m:d>
                                  <m:dPr>
                                    <m:ctrlPr>
                                      <a:rPr lang="en-US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0.1</m:t>
                                    </m:r>
                                  </m:e>
                                </m:d>
                              </m:e>
                            </m:func>
                          </m:e>
                        </m:d>
                      </m:e>
                      <m:sup>
                        <m:d>
                          <m:dPr>
                            <m:ctrlPr>
                              <a:rPr lang="en-US" sz="14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type m:val="lin"/>
                                <m:ctrlPr>
                                  <a:rPr lang="en-US" sz="14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US" sz="1400" b="0" i="1"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US" sz="14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𝛽</m:t>
                                </m:r>
                              </m:den>
                            </m:f>
                          </m:e>
                        </m:d>
                      </m:sup>
                    </m:sSup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617220" y="461010"/>
              <a:ext cx="2181558" cy="238270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𝑘=[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(〖−1〗∕𝑛)∗</a:t>
              </a:r>
              <a:r>
                <a:rPr lang="en-US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𝒍𝒏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⁡(0.1) ]^((</a:t>
              </a:r>
              <a:r>
                <a:rPr lang="en-US" sz="1400" b="0" i="0">
                  <a:latin typeface="Cambria Math" panose="02040503050406030204" pitchFamily="18" charset="0"/>
                </a:rPr>
                <a:t>1∕</a:t>
              </a:r>
              <a:r>
                <a:rPr lang="en-U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𝛽) )</a:t>
              </a:r>
              <a:endParaRPr lang="en-US" sz="1400"/>
            </a:p>
          </xdr:txBody>
        </xdr:sp>
      </mc:Fallback>
    </mc:AlternateContent>
    <xdr:clientData/>
  </xdr:oneCellAnchor>
  <xdr:oneCellAnchor>
    <xdr:from>
      <xdr:col>1</xdr:col>
      <xdr:colOff>114300</xdr:colOff>
      <xdr:row>4</xdr:row>
      <xdr:rowOff>41910</xdr:rowOff>
    </xdr:from>
    <xdr:ext cx="1913281" cy="4693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624840" y="773430"/>
              <a:ext cx="1913281" cy="469359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8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8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p>
                        <m:r>
                          <a:rPr lang="en-US" sz="1800" b="0" i="1">
                            <a:latin typeface="Cambria Math" panose="02040503050406030204" pitchFamily="18" charset="0"/>
                          </a:rPr>
                          <m:t>𝑁</m:t>
                        </m:r>
                      </m:sup>
                    </m:sSup>
                    <m:r>
                      <a:rPr lang="en-US" sz="18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n-US" sz="18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8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sSup>
                              <m:sSupPr>
                                <m:ctrlPr>
                                  <a:rPr lang="en-US" sz="1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n-US" sz="1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𝑒</m:t>
                                </m:r>
                              </m:e>
                              <m:sup>
                                <m:d>
                                  <m:dPr>
                                    <m:ctrlPr>
                                      <a:rPr lang="en-US" sz="18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8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</m:t>
                                    </m:r>
                                    <m:sSup>
                                      <m:sSupPr>
                                        <m:ctrlPr>
                                          <a:rPr lang="en-US" sz="18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d>
                                          <m:dPr>
                                            <m:ctrlPr>
                                              <a:rPr lang="en-US" sz="18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dPr>
                                          <m:e>
                                            <m:f>
                                              <m:fPr>
                                                <m:type m:val="lin"/>
                                                <m:ctrlPr>
                                                  <a:rPr lang="en-US" sz="18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fPr>
                                              <m:num>
                                                <m:r>
                                                  <a:rPr lang="en-US" sz="18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𝑘</m:t>
                                                </m:r>
                                              </m:num>
                                              <m:den>
                                                <m:r>
                                                  <a:rPr lang="en-US" sz="18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𝑟</m:t>
                                                </m:r>
                                              </m:den>
                                            </m:f>
                                          </m:e>
                                        </m:d>
                                      </m:e>
                                      <m:sup>
                                        <m:r>
                                          <a:rPr lang="en-US" sz="18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𝛽</m:t>
                                        </m:r>
                                      </m:sup>
                                    </m:sSup>
                                  </m:e>
                                </m:d>
                              </m:sup>
                            </m:sSup>
                          </m:e>
                        </m:d>
                      </m:e>
                      <m:sup>
                        <m:r>
                          <a:rPr lang="en-US" sz="1800" b="0" i="1">
                            <a:latin typeface="Cambria Math" panose="02040503050406030204" pitchFamily="18" charset="0"/>
                          </a:rPr>
                          <m:t>𝑁</m:t>
                        </m:r>
                      </m:sup>
                    </m:sSup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624840" y="773430"/>
              <a:ext cx="1913281" cy="469359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800" b="0" i="0">
                  <a:latin typeface="Cambria Math" panose="02040503050406030204" pitchFamily="18" charset="0"/>
                </a:rPr>
                <a:t>𝑅^𝑁=</a:t>
              </a:r>
              <a:r>
                <a:rPr lang="en-US" sz="1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(𝑒^((−(𝑘∕𝑟)^𝛽 ) ) )^</a:t>
              </a:r>
              <a:r>
                <a:rPr lang="en-US" sz="1800" b="0" i="0">
                  <a:latin typeface="Cambria Math" panose="02040503050406030204" pitchFamily="18" charset="0"/>
                </a:rPr>
                <a:t>𝑁</a:t>
              </a:r>
              <a:endParaRPr lang="en-US" sz="1800"/>
            </a:p>
          </xdr:txBody>
        </xdr:sp>
      </mc:Fallback>
    </mc:AlternateContent>
    <xdr:clientData/>
  </xdr:oneCellAnchor>
  <xdr:twoCellAnchor>
    <xdr:from>
      <xdr:col>6</xdr:col>
      <xdr:colOff>201930</xdr:colOff>
      <xdr:row>8</xdr:row>
      <xdr:rowOff>80010</xdr:rowOff>
    </xdr:from>
    <xdr:to>
      <xdr:col>13</xdr:col>
      <xdr:colOff>506730</xdr:colOff>
      <xdr:row>32</xdr:row>
      <xdr:rowOff>53340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3</xdr:row>
      <xdr:rowOff>30480</xdr:rowOff>
    </xdr:from>
    <xdr:to>
      <xdr:col>7</xdr:col>
      <xdr:colOff>53340</xdr:colOff>
      <xdr:row>7</xdr:row>
      <xdr:rowOff>7620</xdr:rowOff>
    </xdr:to>
    <xdr:sp macro="" textlink="">
      <xdr:nvSpPr>
        <xdr:cNvPr id="7" name="Rounded Rectangular Callout 6"/>
        <xdr:cNvSpPr/>
      </xdr:nvSpPr>
      <xdr:spPr>
        <a:xfrm>
          <a:off x="2743200" y="594360"/>
          <a:ext cx="2110740" cy="647700"/>
        </a:xfrm>
        <a:prstGeom prst="wedgeRoundRectCallout">
          <a:avLst>
            <a:gd name="adj1" fmla="val -49714"/>
            <a:gd name="adj2" fmla="val 81257"/>
            <a:gd name="adj3" fmla="val 16667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rgbClr val="002060"/>
              </a:solidFill>
            </a:rPr>
            <a:t>Note: Yellow cells can be edited to change calculations on sheet.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457200</xdr:colOff>
      <xdr:row>2</xdr:row>
      <xdr:rowOff>121920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57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457200</xdr:colOff>
      <xdr:row>2</xdr:row>
      <xdr:rowOff>121920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572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457200</xdr:colOff>
      <xdr:row>2</xdr:row>
      <xdr:rowOff>121920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572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457200</xdr:colOff>
      <xdr:row>2</xdr:row>
      <xdr:rowOff>121920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57200"/>
        </a:xfrm>
        <a:prstGeom prst="rect">
          <a:avLst/>
        </a:prstGeom>
      </xdr:spPr>
    </xdr:pic>
    <xdr:clientData/>
  </xdr:twoCellAnchor>
  <xdr:twoCellAnchor>
    <xdr:from>
      <xdr:col>4</xdr:col>
      <xdr:colOff>575310</xdr:colOff>
      <xdr:row>7</xdr:row>
      <xdr:rowOff>72390</xdr:rowOff>
    </xdr:from>
    <xdr:to>
      <xdr:col>12</xdr:col>
      <xdr:colOff>270510</xdr:colOff>
      <xdr:row>21</xdr:row>
      <xdr:rowOff>64770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1546860</xdr:colOff>
      <xdr:row>1</xdr:row>
      <xdr:rowOff>114300</xdr:rowOff>
    </xdr:from>
    <xdr:to>
      <xdr:col>6</xdr:col>
      <xdr:colOff>502920</xdr:colOff>
      <xdr:row>5</xdr:row>
      <xdr:rowOff>121920</xdr:rowOff>
    </xdr:to>
    <xdr:sp macro="" textlink="">
      <xdr:nvSpPr>
        <xdr:cNvPr id="4" name="Rounded Rectangular Callout 3"/>
        <xdr:cNvSpPr/>
      </xdr:nvSpPr>
      <xdr:spPr>
        <a:xfrm>
          <a:off x="3512820" y="281940"/>
          <a:ext cx="2110740" cy="693420"/>
        </a:xfrm>
        <a:prstGeom prst="wedgeRoundRectCallout">
          <a:avLst>
            <a:gd name="adj1" fmla="val -119028"/>
            <a:gd name="adj2" fmla="val 49313"/>
            <a:gd name="adj3" fmla="val 16667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rgbClr val="002060"/>
              </a:solidFill>
            </a:rPr>
            <a:t>Note: Yellow cells can be edited to change calculations on sheet.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3.xml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5" Type="http://schemas.openxmlformats.org/officeDocument/2006/relationships/comments" Target="../comments1.xml"/><Relationship Id="rId4" Type="http://schemas.openxmlformats.org/officeDocument/2006/relationships/image" Target="../media/image2.w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showGridLines="0" tabSelected="1" zoomScale="120" zoomScaleNormal="12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7" sqref="A7"/>
    </sheetView>
  </sheetViews>
  <sheetFormatPr defaultRowHeight="13.2" x14ac:dyDescent="0.25"/>
  <cols>
    <col min="1" max="1" width="7.33203125" customWidth="1"/>
    <col min="2" max="2" width="10" customWidth="1"/>
    <col min="3" max="3" width="60.6640625" customWidth="1"/>
  </cols>
  <sheetData>
    <row r="1" spans="1:4" x14ac:dyDescent="0.25">
      <c r="A1" s="1"/>
      <c r="B1" s="2" t="s">
        <v>1</v>
      </c>
    </row>
    <row r="2" spans="1:4" x14ac:dyDescent="0.25">
      <c r="A2" s="1"/>
      <c r="B2" s="2" t="s">
        <v>2</v>
      </c>
      <c r="D2" s="99"/>
    </row>
    <row r="3" spans="1:4" x14ac:dyDescent="0.25">
      <c r="A3" s="1"/>
      <c r="B3" s="2" t="s">
        <v>3</v>
      </c>
      <c r="D3" s="99"/>
    </row>
    <row r="4" spans="1:4" x14ac:dyDescent="0.25">
      <c r="A4" s="1"/>
      <c r="B4" s="2" t="s">
        <v>28</v>
      </c>
    </row>
    <row r="5" spans="1:4" ht="13.8" thickBot="1" x14ac:dyDescent="0.3">
      <c r="A5" s="1"/>
    </row>
    <row r="6" spans="1:4" x14ac:dyDescent="0.25">
      <c r="A6" s="1"/>
      <c r="B6" s="187" t="s">
        <v>4</v>
      </c>
      <c r="C6" s="188" t="s">
        <v>5</v>
      </c>
    </row>
    <row r="7" spans="1:4" ht="19.8" customHeight="1" x14ac:dyDescent="0.25">
      <c r="A7" s="1"/>
      <c r="B7" s="189" t="s">
        <v>0</v>
      </c>
      <c r="C7" s="190" t="s">
        <v>6</v>
      </c>
    </row>
    <row r="8" spans="1:4" ht="19.8" customHeight="1" x14ac:dyDescent="0.25">
      <c r="B8" s="191" t="s">
        <v>29</v>
      </c>
      <c r="C8" s="190" t="s">
        <v>30</v>
      </c>
    </row>
    <row r="9" spans="1:4" ht="19.8" customHeight="1" x14ac:dyDescent="0.25">
      <c r="B9" s="191" t="s">
        <v>110</v>
      </c>
      <c r="C9" s="190" t="s">
        <v>118</v>
      </c>
    </row>
    <row r="10" spans="1:4" ht="19.8" customHeight="1" x14ac:dyDescent="0.25">
      <c r="B10" s="191" t="s">
        <v>138</v>
      </c>
      <c r="C10" s="190" t="s">
        <v>139</v>
      </c>
    </row>
    <row r="11" spans="1:4" ht="19.8" customHeight="1" x14ac:dyDescent="0.25">
      <c r="B11" s="191" t="s">
        <v>147</v>
      </c>
      <c r="C11" s="190" t="s">
        <v>146</v>
      </c>
    </row>
    <row r="12" spans="1:4" ht="19.8" customHeight="1" x14ac:dyDescent="0.25">
      <c r="B12" s="191" t="s">
        <v>153</v>
      </c>
      <c r="C12" s="190" t="s">
        <v>152</v>
      </c>
    </row>
    <row r="13" spans="1:4" ht="19.8" customHeight="1" x14ac:dyDescent="0.25">
      <c r="B13" s="189" t="s">
        <v>116</v>
      </c>
      <c r="C13" s="190" t="s">
        <v>117</v>
      </c>
    </row>
    <row r="14" spans="1:4" ht="19.8" customHeight="1" x14ac:dyDescent="0.25">
      <c r="B14" s="189" t="s">
        <v>129</v>
      </c>
      <c r="C14" s="190" t="s">
        <v>119</v>
      </c>
    </row>
    <row r="15" spans="1:4" ht="19.8" customHeight="1" x14ac:dyDescent="0.25">
      <c r="B15" s="189" t="s">
        <v>130</v>
      </c>
      <c r="C15" s="190" t="s">
        <v>120</v>
      </c>
    </row>
    <row r="16" spans="1:4" ht="19.8" customHeight="1" thickBot="1" x14ac:dyDescent="0.3">
      <c r="B16" s="192" t="s">
        <v>178</v>
      </c>
      <c r="C16" s="193" t="s">
        <v>177</v>
      </c>
    </row>
  </sheetData>
  <phoneticPr fontId="0" type="noConversion"/>
  <hyperlinks>
    <hyperlink ref="B7" location="Pumps!D3" display="Pumps"/>
    <hyperlink ref="B8" location="'Air Bleed'!B5" display="Air Bleed"/>
    <hyperlink ref="B9" location="'Prob4-2'!B5" display="Prob4-2"/>
    <hyperlink ref="B13" location="PT45!B5" display="PT45"/>
    <hyperlink ref="B14" location="Binomial!C6" display="Binomial"/>
    <hyperlink ref="B15" location="Poison!C6" display="Poisson"/>
    <hyperlink ref="B10" location="'Fig6-10'!C9" display="Fig6-10"/>
    <hyperlink ref="B11" location="'Table 8-2'!C5:H11" display="Table8-2"/>
    <hyperlink ref="B12" location="'Fig9-13'!C6:O19" display="Fig9-13"/>
    <hyperlink ref="B16" location="MedRanks!C12" display="MedRanks"/>
  </hyperlinks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49"/>
  <sheetViews>
    <sheetView showGridLine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6" sqref="C6"/>
    </sheetView>
  </sheetViews>
  <sheetFormatPr defaultRowHeight="13.2" x14ac:dyDescent="0.25"/>
  <cols>
    <col min="1" max="1" width="7.44140625" style="43" customWidth="1"/>
    <col min="2" max="2" width="8.88671875" style="43"/>
    <col min="3" max="3" width="12.33203125" style="43" bestFit="1" customWidth="1"/>
    <col min="4" max="4" width="28.21875" style="43" customWidth="1"/>
    <col min="5" max="16384" width="8.88671875" style="43"/>
  </cols>
  <sheetData>
    <row r="4" spans="2:4" x14ac:dyDescent="0.25">
      <c r="B4" s="61" t="s">
        <v>126</v>
      </c>
    </row>
    <row r="5" spans="2:4" ht="14.4" thickBot="1" x14ac:dyDescent="0.3">
      <c r="B5" s="9" t="s">
        <v>121</v>
      </c>
    </row>
    <row r="6" spans="2:4" ht="13.8" thickBot="1" x14ac:dyDescent="0.3">
      <c r="B6" s="43" t="s">
        <v>127</v>
      </c>
      <c r="C6" s="100">
        <v>10</v>
      </c>
      <c r="D6" s="43" t="s">
        <v>128</v>
      </c>
    </row>
    <row r="7" spans="2:4" ht="13.8" thickBot="1" x14ac:dyDescent="0.3"/>
    <row r="8" spans="2:4" ht="15.6" x14ac:dyDescent="0.3">
      <c r="B8" s="87" t="s">
        <v>123</v>
      </c>
      <c r="C8" s="88" t="s">
        <v>124</v>
      </c>
      <c r="D8" s="89" t="s">
        <v>125</v>
      </c>
    </row>
    <row r="9" spans="2:4" ht="15.6" x14ac:dyDescent="0.3">
      <c r="B9" s="90">
        <v>0</v>
      </c>
      <c r="C9" s="91">
        <f t="shared" ref="C9:C49" si="0">(Z^B9)*EXP(-Z)/FACT(B9)</f>
        <v>4.5399929762484854E-5</v>
      </c>
      <c r="D9" s="92" t="str">
        <f>B9&amp;"x"&amp;C9</f>
        <v>0x4.53999297624849E-05</v>
      </c>
    </row>
    <row r="10" spans="2:4" ht="15.6" x14ac:dyDescent="0.3">
      <c r="B10" s="90">
        <v>1</v>
      </c>
      <c r="C10" s="91">
        <f t="shared" si="0"/>
        <v>4.5399929762484856E-4</v>
      </c>
      <c r="D10" s="92" t="str">
        <f t="shared" ref="D10:D49" si="1">B10&amp;"x"&amp;C10</f>
        <v>1x0.000453999297624849</v>
      </c>
    </row>
    <row r="11" spans="2:4" ht="15.6" x14ac:dyDescent="0.3">
      <c r="B11" s="90">
        <v>2</v>
      </c>
      <c r="C11" s="91">
        <f t="shared" si="0"/>
        <v>2.2699964881242427E-3</v>
      </c>
      <c r="D11" s="92" t="str">
        <f t="shared" si="1"/>
        <v>2x0.00226999648812424</v>
      </c>
    </row>
    <row r="12" spans="2:4" ht="15.6" x14ac:dyDescent="0.3">
      <c r="B12" s="90">
        <v>3</v>
      </c>
      <c r="C12" s="91">
        <f t="shared" si="0"/>
        <v>7.5666549604141422E-3</v>
      </c>
      <c r="D12" s="92" t="str">
        <f t="shared" si="1"/>
        <v>3x0.00756665496041414</v>
      </c>
    </row>
    <row r="13" spans="2:4" ht="15.6" x14ac:dyDescent="0.3">
      <c r="B13" s="90">
        <v>4</v>
      </c>
      <c r="C13" s="91">
        <f t="shared" si="0"/>
        <v>1.8916637401035354E-2</v>
      </c>
      <c r="D13" s="92" t="str">
        <f t="shared" si="1"/>
        <v>4x0.0189166374010354</v>
      </c>
    </row>
    <row r="14" spans="2:4" ht="15.6" x14ac:dyDescent="0.3">
      <c r="B14" s="90">
        <v>5</v>
      </c>
      <c r="C14" s="91">
        <f t="shared" si="0"/>
        <v>3.7833274802070709E-2</v>
      </c>
      <c r="D14" s="92" t="str">
        <f t="shared" si="1"/>
        <v>5x0.0378332748020707</v>
      </c>
    </row>
    <row r="15" spans="2:4" ht="15.6" x14ac:dyDescent="0.3">
      <c r="B15" s="90">
        <v>6</v>
      </c>
      <c r="C15" s="91">
        <f t="shared" si="0"/>
        <v>6.3055458003451179E-2</v>
      </c>
      <c r="D15" s="92" t="str">
        <f t="shared" si="1"/>
        <v>6x0.0630554580034512</v>
      </c>
    </row>
    <row r="16" spans="2:4" ht="15.6" x14ac:dyDescent="0.3">
      <c r="B16" s="90">
        <v>7</v>
      </c>
      <c r="C16" s="91">
        <f t="shared" si="0"/>
        <v>9.0079225719215991E-2</v>
      </c>
      <c r="D16" s="92" t="str">
        <f t="shared" si="1"/>
        <v>7x0.090079225719216</v>
      </c>
    </row>
    <row r="17" spans="2:4" ht="15.6" x14ac:dyDescent="0.3">
      <c r="B17" s="90">
        <v>8</v>
      </c>
      <c r="C17" s="91">
        <f t="shared" si="0"/>
        <v>0.11259903214901998</v>
      </c>
      <c r="D17" s="92" t="str">
        <f t="shared" si="1"/>
        <v>8x0.11259903214902</v>
      </c>
    </row>
    <row r="18" spans="2:4" ht="15.6" x14ac:dyDescent="0.3">
      <c r="B18" s="90">
        <v>9</v>
      </c>
      <c r="C18" s="91">
        <f t="shared" si="0"/>
        <v>0.1251100357211333</v>
      </c>
      <c r="D18" s="92" t="str">
        <f t="shared" si="1"/>
        <v>9x0.125110035721133</v>
      </c>
    </row>
    <row r="19" spans="2:4" ht="15.6" x14ac:dyDescent="0.3">
      <c r="B19" s="90">
        <v>10</v>
      </c>
      <c r="C19" s="91">
        <f t="shared" si="0"/>
        <v>0.1251100357211333</v>
      </c>
      <c r="D19" s="92" t="str">
        <f t="shared" si="1"/>
        <v>10x0.125110035721133</v>
      </c>
    </row>
    <row r="20" spans="2:4" ht="15.6" x14ac:dyDescent="0.3">
      <c r="B20" s="90">
        <v>11</v>
      </c>
      <c r="C20" s="91">
        <f t="shared" si="0"/>
        <v>0.11373639611012118</v>
      </c>
      <c r="D20" s="92" t="str">
        <f t="shared" si="1"/>
        <v>11x0.113736396110121</v>
      </c>
    </row>
    <row r="21" spans="2:4" ht="15.6" x14ac:dyDescent="0.3">
      <c r="B21" s="90">
        <v>12</v>
      </c>
      <c r="C21" s="91">
        <f t="shared" si="0"/>
        <v>9.4780330091767659E-2</v>
      </c>
      <c r="D21" s="92" t="str">
        <f t="shared" si="1"/>
        <v>12x0.0947803300917677</v>
      </c>
    </row>
    <row r="22" spans="2:4" ht="15.6" x14ac:dyDescent="0.3">
      <c r="B22" s="90">
        <v>13</v>
      </c>
      <c r="C22" s="91">
        <f t="shared" si="0"/>
        <v>7.2907946224436665E-2</v>
      </c>
      <c r="D22" s="92" t="str">
        <f t="shared" si="1"/>
        <v>13x0.0729079462244367</v>
      </c>
    </row>
    <row r="23" spans="2:4" ht="15.6" x14ac:dyDescent="0.3">
      <c r="B23" s="90">
        <v>14</v>
      </c>
      <c r="C23" s="91">
        <f t="shared" si="0"/>
        <v>5.2077104446026187E-2</v>
      </c>
      <c r="D23" s="92" t="str">
        <f t="shared" si="1"/>
        <v>14x0.0520771044460262</v>
      </c>
    </row>
    <row r="24" spans="2:4" ht="15.6" x14ac:dyDescent="0.3">
      <c r="B24" s="90">
        <v>15</v>
      </c>
      <c r="C24" s="91">
        <f t="shared" si="0"/>
        <v>3.4718069630684127E-2</v>
      </c>
      <c r="D24" s="92" t="str">
        <f t="shared" si="1"/>
        <v>15x0.0347180696306841</v>
      </c>
    </row>
    <row r="25" spans="2:4" ht="15.6" x14ac:dyDescent="0.3">
      <c r="B25" s="90">
        <v>16</v>
      </c>
      <c r="C25" s="91">
        <f t="shared" si="0"/>
        <v>2.1698793519177577E-2</v>
      </c>
      <c r="D25" s="92" t="str">
        <f t="shared" si="1"/>
        <v>16x0.0216987935191776</v>
      </c>
    </row>
    <row r="26" spans="2:4" ht="15.6" x14ac:dyDescent="0.3">
      <c r="B26" s="90">
        <v>17</v>
      </c>
      <c r="C26" s="91">
        <f t="shared" si="0"/>
        <v>1.2763996187751515E-2</v>
      </c>
      <c r="D26" s="92" t="str">
        <f t="shared" si="1"/>
        <v>17x0.0127639961877515</v>
      </c>
    </row>
    <row r="27" spans="2:4" ht="15.6" x14ac:dyDescent="0.3">
      <c r="B27" s="90">
        <v>18</v>
      </c>
      <c r="C27" s="91">
        <f t="shared" si="0"/>
        <v>7.091108993195286E-3</v>
      </c>
      <c r="D27" s="92" t="str">
        <f t="shared" si="1"/>
        <v>18x0.00709110899319529</v>
      </c>
    </row>
    <row r="28" spans="2:4" ht="15.6" x14ac:dyDescent="0.3">
      <c r="B28" s="90">
        <v>19</v>
      </c>
      <c r="C28" s="91">
        <f t="shared" si="0"/>
        <v>3.7321626279975192E-3</v>
      </c>
      <c r="D28" s="92" t="str">
        <f t="shared" si="1"/>
        <v>19x0.00373216262799752</v>
      </c>
    </row>
    <row r="29" spans="2:4" ht="15.6" x14ac:dyDescent="0.3">
      <c r="B29" s="90">
        <v>20</v>
      </c>
      <c r="C29" s="91">
        <f t="shared" si="0"/>
        <v>1.8660813139987594E-3</v>
      </c>
      <c r="D29" s="92" t="str">
        <f t="shared" si="1"/>
        <v>20x0.00186608131399876</v>
      </c>
    </row>
    <row r="30" spans="2:4" x14ac:dyDescent="0.25">
      <c r="B30" s="93">
        <f>B29+1</f>
        <v>21</v>
      </c>
      <c r="C30" s="91">
        <f t="shared" si="0"/>
        <v>8.8861014952321886E-4</v>
      </c>
      <c r="D30" s="92" t="str">
        <f t="shared" si="1"/>
        <v>21x0.000888610149523219</v>
      </c>
    </row>
    <row r="31" spans="2:4" x14ac:dyDescent="0.25">
      <c r="B31" s="93">
        <f t="shared" ref="B31:B49" si="2">B30+1</f>
        <v>22</v>
      </c>
      <c r="C31" s="91">
        <f t="shared" si="0"/>
        <v>4.0391370432873584E-4</v>
      </c>
      <c r="D31" s="92" t="str">
        <f t="shared" si="1"/>
        <v>22x0.000403913704328736</v>
      </c>
    </row>
    <row r="32" spans="2:4" x14ac:dyDescent="0.25">
      <c r="B32" s="93">
        <f t="shared" si="2"/>
        <v>23</v>
      </c>
      <c r="C32" s="91">
        <f t="shared" si="0"/>
        <v>1.7561465405597208E-4</v>
      </c>
      <c r="D32" s="92" t="str">
        <f t="shared" si="1"/>
        <v>23x0.000175614654055972</v>
      </c>
    </row>
    <row r="33" spans="2:4" x14ac:dyDescent="0.25">
      <c r="B33" s="93">
        <f t="shared" si="2"/>
        <v>24</v>
      </c>
      <c r="C33" s="91">
        <f t="shared" si="0"/>
        <v>7.3172772523321717E-5</v>
      </c>
      <c r="D33" s="92" t="str">
        <f t="shared" si="1"/>
        <v>24x7.31727725233217E-05</v>
      </c>
    </row>
    <row r="34" spans="2:4" x14ac:dyDescent="0.25">
      <c r="B34" s="93">
        <f t="shared" si="2"/>
        <v>25</v>
      </c>
      <c r="C34" s="91">
        <f t="shared" si="0"/>
        <v>2.9269109009328691E-5</v>
      </c>
      <c r="D34" s="92" t="str">
        <f t="shared" si="1"/>
        <v>25x2.92691090093287E-05</v>
      </c>
    </row>
    <row r="35" spans="2:4" x14ac:dyDescent="0.25">
      <c r="B35" s="93">
        <f t="shared" si="2"/>
        <v>26</v>
      </c>
      <c r="C35" s="91">
        <f t="shared" si="0"/>
        <v>1.1257349618972569E-5</v>
      </c>
      <c r="D35" s="92" t="str">
        <f t="shared" si="1"/>
        <v>26x1.12573496189726E-05</v>
      </c>
    </row>
    <row r="36" spans="2:4" x14ac:dyDescent="0.25">
      <c r="B36" s="93">
        <f t="shared" si="2"/>
        <v>27</v>
      </c>
      <c r="C36" s="91">
        <f t="shared" si="0"/>
        <v>4.1693887477676187E-6</v>
      </c>
      <c r="D36" s="92" t="str">
        <f t="shared" si="1"/>
        <v>27x4.16938874776762E-06</v>
      </c>
    </row>
    <row r="37" spans="2:4" x14ac:dyDescent="0.25">
      <c r="B37" s="93">
        <f t="shared" si="2"/>
        <v>28</v>
      </c>
      <c r="C37" s="91">
        <f t="shared" si="0"/>
        <v>1.4890674099170069E-6</v>
      </c>
      <c r="D37" s="92" t="str">
        <f t="shared" si="1"/>
        <v>28x1.48906740991701E-06</v>
      </c>
    </row>
    <row r="38" spans="2:4" x14ac:dyDescent="0.25">
      <c r="B38" s="93">
        <f t="shared" si="2"/>
        <v>29</v>
      </c>
      <c r="C38" s="91">
        <f t="shared" si="0"/>
        <v>5.1347152066103686E-7</v>
      </c>
      <c r="D38" s="92" t="str">
        <f t="shared" si="1"/>
        <v>29x5.13471520661037E-07</v>
      </c>
    </row>
    <row r="39" spans="2:4" x14ac:dyDescent="0.25">
      <c r="B39" s="93">
        <f t="shared" si="2"/>
        <v>30</v>
      </c>
      <c r="C39" s="91">
        <f t="shared" si="0"/>
        <v>1.7115717355367894E-7</v>
      </c>
      <c r="D39" s="92" t="str">
        <f t="shared" si="1"/>
        <v>30x1.71157173553679E-07</v>
      </c>
    </row>
    <row r="40" spans="2:4" x14ac:dyDescent="0.25">
      <c r="B40" s="93">
        <f t="shared" si="2"/>
        <v>31</v>
      </c>
      <c r="C40" s="91">
        <f t="shared" si="0"/>
        <v>5.5211991468928681E-8</v>
      </c>
      <c r="D40" s="92" t="str">
        <f t="shared" si="1"/>
        <v>31x5.52119914689287E-08</v>
      </c>
    </row>
    <row r="41" spans="2:4" x14ac:dyDescent="0.25">
      <c r="B41" s="93">
        <f t="shared" si="2"/>
        <v>32</v>
      </c>
      <c r="C41" s="91">
        <f t="shared" si="0"/>
        <v>1.7253747334040217E-8</v>
      </c>
      <c r="D41" s="92" t="str">
        <f t="shared" si="1"/>
        <v>32x1.72537473340402E-08</v>
      </c>
    </row>
    <row r="42" spans="2:4" x14ac:dyDescent="0.25">
      <c r="B42" s="93">
        <f t="shared" si="2"/>
        <v>33</v>
      </c>
      <c r="C42" s="91">
        <f t="shared" si="0"/>
        <v>5.2284082830424873E-9</v>
      </c>
      <c r="D42" s="92" t="str">
        <f t="shared" si="1"/>
        <v>33x5.22840828304249E-09</v>
      </c>
    </row>
    <row r="43" spans="2:4" x14ac:dyDescent="0.25">
      <c r="B43" s="93">
        <f t="shared" si="2"/>
        <v>34</v>
      </c>
      <c r="C43" s="91">
        <f t="shared" si="0"/>
        <v>1.5377671420713207E-9</v>
      </c>
      <c r="D43" s="92" t="str">
        <f t="shared" si="1"/>
        <v>34x1.53776714207132E-09</v>
      </c>
    </row>
    <row r="44" spans="2:4" x14ac:dyDescent="0.25">
      <c r="B44" s="93">
        <f t="shared" si="2"/>
        <v>35</v>
      </c>
      <c r="C44" s="91">
        <f t="shared" si="0"/>
        <v>4.3936204059180586E-10</v>
      </c>
      <c r="D44" s="92" t="str">
        <f t="shared" si="1"/>
        <v>35x4.39362040591806E-10</v>
      </c>
    </row>
    <row r="45" spans="2:4" x14ac:dyDescent="0.25">
      <c r="B45" s="93">
        <f t="shared" si="2"/>
        <v>36</v>
      </c>
      <c r="C45" s="91">
        <f t="shared" si="0"/>
        <v>1.2204501127550158E-10</v>
      </c>
      <c r="D45" s="92" t="str">
        <f t="shared" si="1"/>
        <v>36x1.22045011275502E-10</v>
      </c>
    </row>
    <row r="46" spans="2:4" x14ac:dyDescent="0.25">
      <c r="B46" s="93">
        <f t="shared" si="2"/>
        <v>37</v>
      </c>
      <c r="C46" s="91">
        <f t="shared" si="0"/>
        <v>3.2985138182568007E-11</v>
      </c>
      <c r="D46" s="92" t="str">
        <f t="shared" si="1"/>
        <v>37x3.2985138182568E-11</v>
      </c>
    </row>
    <row r="47" spans="2:4" x14ac:dyDescent="0.25">
      <c r="B47" s="93">
        <f t="shared" si="2"/>
        <v>38</v>
      </c>
      <c r="C47" s="91">
        <f t="shared" si="0"/>
        <v>8.6802995217284233E-12</v>
      </c>
      <c r="D47" s="92" t="str">
        <f t="shared" si="1"/>
        <v>38x8.68029952172842E-12</v>
      </c>
    </row>
    <row r="48" spans="2:4" x14ac:dyDescent="0.25">
      <c r="B48" s="93">
        <f t="shared" si="2"/>
        <v>39</v>
      </c>
      <c r="C48" s="91">
        <f t="shared" si="0"/>
        <v>2.2257178260842107E-12</v>
      </c>
      <c r="D48" s="92" t="str">
        <f t="shared" si="1"/>
        <v>39x2.22571782608421E-12</v>
      </c>
    </row>
    <row r="49" spans="2:4" ht="13.8" thickBot="1" x14ac:dyDescent="0.3">
      <c r="B49" s="94">
        <f t="shared" si="2"/>
        <v>40</v>
      </c>
      <c r="C49" s="95">
        <f t="shared" si="0"/>
        <v>5.5642945652105258E-13</v>
      </c>
      <c r="D49" s="96" t="str">
        <f t="shared" si="1"/>
        <v>40x5.56429456521053E-13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D111"/>
  <sheetViews>
    <sheetView showGridLines="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U9" sqref="U9:Y9 U19:Y19"/>
    </sheetView>
  </sheetViews>
  <sheetFormatPr defaultRowHeight="13.2" x14ac:dyDescent="0.25"/>
  <cols>
    <col min="1" max="1" width="7.44140625" style="43" customWidth="1"/>
    <col min="2" max="2" width="6.44140625" style="43" customWidth="1"/>
    <col min="3" max="7" width="8.88671875" style="43"/>
    <col min="8" max="8" width="2.44140625" style="43" customWidth="1"/>
    <col min="9" max="13" width="3.5546875" style="43" customWidth="1"/>
    <col min="14" max="14" width="2.6640625" style="43" customWidth="1"/>
    <col min="15" max="19" width="8.88671875" style="43"/>
    <col min="20" max="20" width="13" style="43" customWidth="1"/>
    <col min="21" max="16384" width="8.88671875" style="43"/>
  </cols>
  <sheetData>
    <row r="1" spans="2:30" ht="13.8" thickBot="1" x14ac:dyDescent="0.3">
      <c r="B1"/>
      <c r="C1"/>
      <c r="D1"/>
      <c r="E1"/>
      <c r="F1"/>
      <c r="G1"/>
      <c r="H1"/>
      <c r="I1"/>
      <c r="J1"/>
      <c r="K1"/>
      <c r="L1"/>
      <c r="M1"/>
      <c r="N1"/>
      <c r="O1" s="153"/>
      <c r="P1" s="153"/>
      <c r="Q1" s="153"/>
      <c r="R1" s="153"/>
      <c r="S1" s="153"/>
      <c r="T1"/>
      <c r="U1">
        <v>1</v>
      </c>
      <c r="V1">
        <v>2</v>
      </c>
      <c r="W1">
        <v>3</v>
      </c>
      <c r="X1">
        <v>4</v>
      </c>
      <c r="Y1">
        <v>5</v>
      </c>
      <c r="Z1"/>
      <c r="AA1"/>
      <c r="AB1"/>
      <c r="AC1"/>
      <c r="AD1"/>
    </row>
    <row r="2" spans="2:30" x14ac:dyDescent="0.25">
      <c r="B2"/>
      <c r="C2"/>
      <c r="D2"/>
      <c r="E2"/>
      <c r="F2"/>
      <c r="G2"/>
      <c r="H2"/>
      <c r="I2"/>
      <c r="J2"/>
      <c r="K2"/>
      <c r="L2"/>
      <c r="M2"/>
      <c r="N2"/>
      <c r="O2" s="153"/>
      <c r="P2" s="153"/>
      <c r="Q2" s="153"/>
      <c r="R2" s="153"/>
      <c r="S2" s="153"/>
      <c r="T2" s="154" t="s">
        <v>162</v>
      </c>
      <c r="U2" s="103">
        <f ca="1">MIN(O:O)</f>
        <v>5.8565314583092221E-4</v>
      </c>
      <c r="V2" s="103">
        <f ca="1">MIN(P:P)</f>
        <v>4.3349682611053098E-2</v>
      </c>
      <c r="W2" s="103">
        <f ca="1">MIN(Q:Q)</f>
        <v>9.9355384754715392E-2</v>
      </c>
      <c r="X2" s="103">
        <f ca="1">MIN(R:R)</f>
        <v>0.26244687840934922</v>
      </c>
      <c r="Y2" s="104">
        <f ca="1">MIN(S:S)</f>
        <v>0.4554050535138181</v>
      </c>
      <c r="Z2"/>
      <c r="AA2"/>
      <c r="AB2"/>
      <c r="AC2"/>
      <c r="AD2"/>
    </row>
    <row r="3" spans="2:30" x14ac:dyDescent="0.25">
      <c r="B3"/>
      <c r="C3"/>
      <c r="D3"/>
      <c r="E3"/>
      <c r="F3"/>
      <c r="G3"/>
      <c r="H3"/>
      <c r="I3"/>
      <c r="J3"/>
      <c r="K3"/>
      <c r="L3"/>
      <c r="M3"/>
      <c r="N3"/>
      <c r="O3" s="153"/>
      <c r="P3" s="153"/>
      <c r="Q3" s="153"/>
      <c r="R3" s="153"/>
      <c r="S3" s="153"/>
      <c r="T3" s="110" t="s">
        <v>163</v>
      </c>
      <c r="U3" s="155">
        <f ca="1">MEDIAN(O:O)</f>
        <v>0.13907565322073523</v>
      </c>
      <c r="V3" s="155">
        <f ca="1">MEDIAN(P:P)</f>
        <v>0.33013743523364336</v>
      </c>
      <c r="W3" s="155">
        <f ca="1">MEDIAN(Q:Q)</f>
        <v>0.48328700724764306</v>
      </c>
      <c r="X3" s="155">
        <f ca="1">MEDIAN(R:R)</f>
        <v>0.6955996330258295</v>
      </c>
      <c r="Y3" s="156">
        <f ca="1">MEDIAN(S:S)</f>
        <v>0.87553952866325213</v>
      </c>
      <c r="Z3"/>
      <c r="AA3"/>
      <c r="AB3"/>
      <c r="AC3"/>
      <c r="AD3"/>
    </row>
    <row r="4" spans="2:30" x14ac:dyDescent="0.25">
      <c r="B4"/>
      <c r="C4"/>
      <c r="D4"/>
      <c r="E4"/>
      <c r="F4"/>
      <c r="G4"/>
      <c r="H4"/>
      <c r="I4"/>
      <c r="J4"/>
      <c r="K4"/>
      <c r="L4"/>
      <c r="M4"/>
      <c r="N4"/>
      <c r="O4" s="153"/>
      <c r="P4" s="153"/>
      <c r="Q4" s="153"/>
      <c r="R4" s="153"/>
      <c r="S4" s="153"/>
      <c r="T4" s="110" t="s">
        <v>164</v>
      </c>
      <c r="U4" s="111">
        <f ca="1">AVERAGE(O:O)</f>
        <v>0.16901779387619606</v>
      </c>
      <c r="V4" s="111">
        <f ca="1">AVERAGE(P:P)</f>
        <v>0.34896669767067429</v>
      </c>
      <c r="W4" s="111">
        <f ca="1">AVERAGE(Q:Q)</f>
        <v>0.49336126614331854</v>
      </c>
      <c r="X4" s="111">
        <f ca="1">AVERAGE(R:R)</f>
        <v>0.65382685598900381</v>
      </c>
      <c r="Y4" s="112">
        <f ca="1">AVERAGE(S:S)</f>
        <v>0.83297277675293457</v>
      </c>
      <c r="Z4"/>
      <c r="AA4"/>
      <c r="AB4"/>
      <c r="AC4"/>
      <c r="AD4"/>
    </row>
    <row r="5" spans="2:30" x14ac:dyDescent="0.25">
      <c r="B5"/>
      <c r="C5"/>
      <c r="D5"/>
      <c r="E5"/>
      <c r="F5"/>
      <c r="G5"/>
      <c r="H5"/>
      <c r="I5"/>
      <c r="J5"/>
      <c r="K5"/>
      <c r="L5"/>
      <c r="M5"/>
      <c r="N5"/>
      <c r="O5" s="153"/>
      <c r="P5" s="153"/>
      <c r="Q5" s="153"/>
      <c r="R5" s="153"/>
      <c r="S5" s="153"/>
      <c r="T5" s="157" t="s">
        <v>165</v>
      </c>
      <c r="U5" s="158">
        <f ca="1">MAX(O:O)</f>
        <v>0.68255224331839459</v>
      </c>
      <c r="V5" s="158">
        <f ca="1">MAX(P:P)</f>
        <v>0.80702906781215777</v>
      </c>
      <c r="W5" s="158">
        <f ca="1">MAX(Q:Q)</f>
        <v>0.847921897975628</v>
      </c>
      <c r="X5" s="158">
        <f ca="1">MAX(R:R)</f>
        <v>0.9836740181205591</v>
      </c>
      <c r="Y5" s="159">
        <f ca="1">MAX(S:S)</f>
        <v>0.99996867891294072</v>
      </c>
      <c r="Z5"/>
      <c r="AA5"/>
      <c r="AB5"/>
      <c r="AC5"/>
      <c r="AD5"/>
    </row>
    <row r="6" spans="2:30" ht="14.4" x14ac:dyDescent="0.3">
      <c r="B6"/>
      <c r="C6"/>
      <c r="D6"/>
      <c r="E6"/>
      <c r="F6"/>
      <c r="G6"/>
      <c r="H6"/>
      <c r="I6"/>
      <c r="J6"/>
      <c r="K6"/>
      <c r="L6"/>
      <c r="M6"/>
      <c r="N6"/>
      <c r="O6" s="153"/>
      <c r="P6" s="153"/>
      <c r="Q6" s="153"/>
      <c r="R6" s="153"/>
      <c r="S6" s="153"/>
      <c r="T6" s="160" t="s">
        <v>166</v>
      </c>
      <c r="U6" s="161">
        <f>(U1-0.5)/5</f>
        <v>0.1</v>
      </c>
      <c r="V6" s="161">
        <f t="shared" ref="V6:Y6" si="0">(V1-0.5)/5</f>
        <v>0.3</v>
      </c>
      <c r="W6" s="161">
        <f t="shared" si="0"/>
        <v>0.5</v>
      </c>
      <c r="X6" s="161">
        <f t="shared" si="0"/>
        <v>0.7</v>
      </c>
      <c r="Y6" s="162">
        <f t="shared" si="0"/>
        <v>0.9</v>
      </c>
      <c r="Z6"/>
      <c r="AA6"/>
      <c r="AB6"/>
      <c r="AC6"/>
      <c r="AD6"/>
    </row>
    <row r="7" spans="2:30" ht="14.4" x14ac:dyDescent="0.3">
      <c r="B7"/>
      <c r="C7"/>
      <c r="D7"/>
      <c r="E7"/>
      <c r="F7"/>
      <c r="G7"/>
      <c r="H7"/>
      <c r="I7"/>
      <c r="J7"/>
      <c r="K7"/>
      <c r="L7"/>
      <c r="M7"/>
      <c r="N7"/>
      <c r="O7" s="153"/>
      <c r="P7" s="153"/>
      <c r="Q7" s="153"/>
      <c r="R7" s="153"/>
      <c r="S7" s="153"/>
      <c r="T7" s="163" t="s">
        <v>167</v>
      </c>
      <c r="U7" s="164">
        <f>U1/(6)</f>
        <v>0.16666666666666666</v>
      </c>
      <c r="V7" s="164">
        <f t="shared" ref="V7:Y7" si="1">V1/(6)</f>
        <v>0.33333333333333331</v>
      </c>
      <c r="W7" s="164">
        <f t="shared" si="1"/>
        <v>0.5</v>
      </c>
      <c r="X7" s="164">
        <f t="shared" si="1"/>
        <v>0.66666666666666663</v>
      </c>
      <c r="Y7" s="165">
        <f t="shared" si="1"/>
        <v>0.83333333333333337</v>
      </c>
      <c r="Z7"/>
      <c r="AA7"/>
      <c r="AB7"/>
      <c r="AC7"/>
      <c r="AD7"/>
    </row>
    <row r="8" spans="2:30" ht="14.4" x14ac:dyDescent="0.3">
      <c r="B8"/>
      <c r="C8"/>
      <c r="D8"/>
      <c r="E8"/>
      <c r="F8"/>
      <c r="G8"/>
      <c r="H8"/>
      <c r="I8"/>
      <c r="J8"/>
      <c r="K8"/>
      <c r="L8"/>
      <c r="M8"/>
      <c r="N8"/>
      <c r="O8" s="153"/>
      <c r="P8" s="153"/>
      <c r="Q8" s="153"/>
      <c r="R8" s="153"/>
      <c r="S8" s="153"/>
      <c r="T8" s="163" t="s">
        <v>168</v>
      </c>
      <c r="U8" s="166">
        <f>(U1-0.3)/5.4</f>
        <v>0.12962962962962962</v>
      </c>
      <c r="V8" s="166">
        <f t="shared" ref="V8:Y8" si="2">(V1-0.3)/5.4</f>
        <v>0.31481481481481477</v>
      </c>
      <c r="W8" s="166">
        <f t="shared" si="2"/>
        <v>0.5</v>
      </c>
      <c r="X8" s="166">
        <f t="shared" si="2"/>
        <v>0.68518518518518512</v>
      </c>
      <c r="Y8" s="167">
        <f t="shared" si="2"/>
        <v>0.87037037037037035</v>
      </c>
      <c r="Z8"/>
      <c r="AA8"/>
      <c r="AB8"/>
      <c r="AC8"/>
      <c r="AD8"/>
    </row>
    <row r="9" spans="2:30" ht="15" thickBot="1" x14ac:dyDescent="0.35">
      <c r="B9"/>
      <c r="C9"/>
      <c r="D9"/>
      <c r="E9"/>
      <c r="F9"/>
      <c r="G9"/>
      <c r="H9"/>
      <c r="I9"/>
      <c r="J9"/>
      <c r="K9"/>
      <c r="L9"/>
      <c r="M9"/>
      <c r="N9"/>
      <c r="O9" s="153"/>
      <c r="P9" s="153"/>
      <c r="Q9" s="153"/>
      <c r="R9" s="153"/>
      <c r="S9" s="153"/>
      <c r="T9" s="168" t="s">
        <v>169</v>
      </c>
      <c r="U9" s="169">
        <f>_xlfn.BETA.INV(0.5,U1,(5-U1+1))</f>
        <v>0.1294494367038759</v>
      </c>
      <c r="V9" s="169">
        <f t="shared" ref="V9:Y9" si="3">_xlfn.BETA.INV(0.5,V1,(5-V1+1))</f>
        <v>0.31381017045569748</v>
      </c>
      <c r="W9" s="169">
        <f t="shared" si="3"/>
        <v>0.5</v>
      </c>
      <c r="X9" s="169">
        <f t="shared" si="3"/>
        <v>0.68618982954430252</v>
      </c>
      <c r="Y9" s="170">
        <f t="shared" si="3"/>
        <v>0.87055056329612412</v>
      </c>
      <c r="Z9"/>
      <c r="AA9"/>
      <c r="AB9"/>
      <c r="AC9"/>
      <c r="AD9"/>
    </row>
    <row r="10" spans="2:30" ht="15" thickBot="1" x14ac:dyDescent="0.35">
      <c r="B10"/>
      <c r="C10"/>
      <c r="D10"/>
      <c r="E10"/>
      <c r="F10"/>
      <c r="G10"/>
      <c r="H10"/>
      <c r="I10"/>
      <c r="J10"/>
      <c r="K10"/>
      <c r="L10"/>
      <c r="M10"/>
      <c r="N10"/>
      <c r="O10" s="153"/>
      <c r="P10" s="153"/>
      <c r="Q10" s="153"/>
      <c r="R10" s="153"/>
      <c r="S10" s="153"/>
      <c r="T10" s="171" t="s">
        <v>170</v>
      </c>
      <c r="U10" s="172">
        <f ca="1">COUNTA(O:O)</f>
        <v>100</v>
      </c>
      <c r="V10"/>
      <c r="W10"/>
      <c r="X10"/>
      <c r="Y10"/>
      <c r="Z10"/>
      <c r="AA10"/>
      <c r="AB10"/>
      <c r="AC10"/>
      <c r="AD10"/>
    </row>
    <row r="11" spans="2:30" ht="13.8" thickBot="1" x14ac:dyDescent="0.3">
      <c r="B11" t="s">
        <v>171</v>
      </c>
      <c r="C11"/>
      <c r="D11"/>
      <c r="E11"/>
      <c r="F11"/>
      <c r="G11"/>
      <c r="H11"/>
      <c r="I11"/>
      <c r="J11"/>
      <c r="K11"/>
      <c r="L11"/>
      <c r="M11"/>
      <c r="N11"/>
      <c r="O11" s="153"/>
      <c r="P11" s="153"/>
      <c r="Q11" s="153"/>
      <c r="R11" s="153"/>
      <c r="S11" s="153"/>
      <c r="T11" s="173" t="s">
        <v>172</v>
      </c>
      <c r="U11" s="174">
        <f ca="1">(U3-U9)/U9</f>
        <v>7.4362753226033182E-2</v>
      </c>
      <c r="V11" s="174">
        <f t="shared" ref="V11:Y11" ca="1" si="4">(V3-V9)/V9</f>
        <v>5.2029112868573847E-2</v>
      </c>
      <c r="W11" s="174">
        <f t="shared" ca="1" si="4"/>
        <v>-3.3425985504713873E-2</v>
      </c>
      <c r="X11" s="174">
        <f t="shared" ca="1" si="4"/>
        <v>1.3713120009044746E-2</v>
      </c>
      <c r="Y11" s="175">
        <f t="shared" ca="1" si="4"/>
        <v>5.7308163103571199E-3</v>
      </c>
      <c r="Z11"/>
      <c r="AA11"/>
      <c r="AB11"/>
      <c r="AC11"/>
      <c r="AD11"/>
    </row>
    <row r="12" spans="2:30" x14ac:dyDescent="0.25">
      <c r="B12">
        <v>1</v>
      </c>
      <c r="C12">
        <f ca="1">RAND()</f>
        <v>0.87920646995137874</v>
      </c>
      <c r="D12">
        <f t="shared" ref="D12:G27" ca="1" si="5">RAND()</f>
        <v>0.71733658564287639</v>
      </c>
      <c r="E12">
        <f t="shared" ca="1" si="5"/>
        <v>0.47563936344293634</v>
      </c>
      <c r="F12">
        <f t="shared" ca="1" si="5"/>
        <v>0.8926439899589057</v>
      </c>
      <c r="G12">
        <f t="shared" ca="1" si="5"/>
        <v>0.66180431516244531</v>
      </c>
      <c r="H12"/>
      <c r="I12">
        <f ca="1">RANK(C12,$C12:$G12,1)</f>
        <v>4</v>
      </c>
      <c r="J12">
        <f t="shared" ref="J12:M27" ca="1" si="6">RANK(D12,$C12:$G12,1)</f>
        <v>3</v>
      </c>
      <c r="K12">
        <f t="shared" ca="1" si="6"/>
        <v>1</v>
      </c>
      <c r="L12">
        <f t="shared" ca="1" si="6"/>
        <v>5</v>
      </c>
      <c r="M12">
        <f t="shared" ca="1" si="6"/>
        <v>2</v>
      </c>
      <c r="N12"/>
      <c r="O12">
        <f t="shared" ref="O12:O13" ca="1" si="7">INDEX($C12:$G12,1,MATCH(1,$I12:$M12,0))</f>
        <v>0.47563936344293634</v>
      </c>
      <c r="P12">
        <f t="shared" ref="P12:P13" ca="1" si="8">INDEX($C12:$G12,1,MATCH(2,$I12:$M12,0))</f>
        <v>0.66180431516244531</v>
      </c>
      <c r="Q12">
        <f t="shared" ref="Q12:Q13" ca="1" si="9">INDEX($C12:$G12,1,MATCH(3,$I12:$M12,0))</f>
        <v>0.71733658564287639</v>
      </c>
      <c r="R12">
        <f t="shared" ref="R12:R13" ca="1" si="10">INDEX($C12:$G12,1,MATCH(4,$I12:$M12,0))</f>
        <v>0.87920646995137874</v>
      </c>
      <c r="S12">
        <f t="shared" ref="S12:S13" ca="1" si="11">INDEX($C12:$G12,1,MATCH(5,$I12:$M12,0))</f>
        <v>0.8926439899589057</v>
      </c>
      <c r="T12"/>
      <c r="U12"/>
      <c r="V12"/>
      <c r="W12"/>
      <c r="X12"/>
      <c r="Y12"/>
      <c r="Z12"/>
      <c r="AA12"/>
      <c r="AB12"/>
      <c r="AC12"/>
      <c r="AD12"/>
    </row>
    <row r="13" spans="2:30" x14ac:dyDescent="0.25">
      <c r="B13">
        <v>2</v>
      </c>
      <c r="C13">
        <f t="shared" ref="C13:G28" ca="1" si="12">RAND()</f>
        <v>0.1574651892071266</v>
      </c>
      <c r="D13">
        <f t="shared" ca="1" si="5"/>
        <v>0.73001611845584302</v>
      </c>
      <c r="E13">
        <f t="shared" ca="1" si="5"/>
        <v>0.62640268241288288</v>
      </c>
      <c r="F13">
        <f t="shared" ca="1" si="5"/>
        <v>0.15140043932528091</v>
      </c>
      <c r="G13">
        <f t="shared" ca="1" si="5"/>
        <v>0.72570737664513407</v>
      </c>
      <c r="H13"/>
      <c r="I13">
        <f ca="1">RANK(C13,$C13:$G13,1)</f>
        <v>2</v>
      </c>
      <c r="J13">
        <f t="shared" ca="1" si="6"/>
        <v>5</v>
      </c>
      <c r="K13">
        <f t="shared" ca="1" si="6"/>
        <v>3</v>
      </c>
      <c r="L13">
        <f t="shared" ca="1" si="6"/>
        <v>1</v>
      </c>
      <c r="M13">
        <f t="shared" ca="1" si="6"/>
        <v>4</v>
      </c>
      <c r="N13"/>
      <c r="O13">
        <f t="shared" ca="1" si="7"/>
        <v>0.15140043932528091</v>
      </c>
      <c r="P13">
        <f t="shared" ca="1" si="8"/>
        <v>0.1574651892071266</v>
      </c>
      <c r="Q13">
        <f t="shared" ca="1" si="9"/>
        <v>0.62640268241288288</v>
      </c>
      <c r="R13">
        <f t="shared" ca="1" si="10"/>
        <v>0.72570737664513407</v>
      </c>
      <c r="S13">
        <f t="shared" ca="1" si="11"/>
        <v>0.73001611845584302</v>
      </c>
      <c r="T13"/>
      <c r="U13"/>
      <c r="V13"/>
      <c r="W13"/>
      <c r="X13"/>
      <c r="Y13"/>
      <c r="Z13"/>
      <c r="AA13"/>
      <c r="AB13"/>
      <c r="AC13"/>
      <c r="AD13"/>
    </row>
    <row r="14" spans="2:30" ht="13.8" thickBot="1" x14ac:dyDescent="0.3">
      <c r="B14">
        <v>3</v>
      </c>
      <c r="C14">
        <f t="shared" ca="1" si="12"/>
        <v>0.4665175206536214</v>
      </c>
      <c r="D14">
        <f t="shared" ca="1" si="5"/>
        <v>0.94809890422822485</v>
      </c>
      <c r="E14">
        <f t="shared" ca="1" si="5"/>
        <v>0.91972151026663507</v>
      </c>
      <c r="F14">
        <f t="shared" ca="1" si="5"/>
        <v>0.48615598450046216</v>
      </c>
      <c r="G14">
        <f t="shared" ca="1" si="5"/>
        <v>0.62556518206386647</v>
      </c>
      <c r="H14"/>
      <c r="I14">
        <f ca="1">RANK(C14,$C14:$G14,1)</f>
        <v>1</v>
      </c>
      <c r="J14">
        <f t="shared" ca="1" si="6"/>
        <v>5</v>
      </c>
      <c r="K14">
        <f t="shared" ca="1" si="6"/>
        <v>4</v>
      </c>
      <c r="L14">
        <f t="shared" ca="1" si="6"/>
        <v>2</v>
      </c>
      <c r="M14">
        <f t="shared" ca="1" si="6"/>
        <v>3</v>
      </c>
      <c r="N14"/>
      <c r="O14">
        <f ca="1">INDEX($C14:$G14,1,MATCH(1,$I14:$M14,0))</f>
        <v>0.4665175206536214</v>
      </c>
      <c r="P14">
        <f ca="1">INDEX($C14:$G14,1,MATCH(2,$I14:$M14,0))</f>
        <v>0.48615598450046216</v>
      </c>
      <c r="Q14">
        <f ca="1">INDEX($C14:$G14,1,MATCH(3,$I14:$M14,0))</f>
        <v>0.62556518206386647</v>
      </c>
      <c r="R14">
        <f ca="1">INDEX($C14:$G14,1,MATCH(4,$I14:$M14,0))</f>
        <v>0.91972151026663507</v>
      </c>
      <c r="S14">
        <f ca="1">INDEX($C14:$G14,1,MATCH(5,$I14:$M14,0))</f>
        <v>0.94809890422822485</v>
      </c>
      <c r="T14"/>
      <c r="U14"/>
      <c r="V14"/>
      <c r="W14"/>
      <c r="X14"/>
      <c r="Y14"/>
      <c r="Z14"/>
      <c r="AA14"/>
      <c r="AB14"/>
      <c r="AC14"/>
      <c r="AD14"/>
    </row>
    <row r="15" spans="2:30" x14ac:dyDescent="0.25">
      <c r="B15">
        <v>4</v>
      </c>
      <c r="C15">
        <f t="shared" ca="1" si="12"/>
        <v>0.92781598137284316</v>
      </c>
      <c r="D15">
        <f t="shared" ca="1" si="5"/>
        <v>0.48583288284156489</v>
      </c>
      <c r="E15">
        <f t="shared" ca="1" si="5"/>
        <v>0.39788209233608629</v>
      </c>
      <c r="F15">
        <f t="shared" ca="1" si="5"/>
        <v>0.81381393304001182</v>
      </c>
      <c r="G15">
        <f t="shared" ca="1" si="5"/>
        <v>0.63329531661491756</v>
      </c>
      <c r="H15"/>
      <c r="I15">
        <f t="shared" ref="I15:M30" ca="1" si="13">RANK(C15,$C15:$G15,1)</f>
        <v>5</v>
      </c>
      <c r="J15">
        <f t="shared" ca="1" si="6"/>
        <v>2</v>
      </c>
      <c r="K15">
        <f t="shared" ca="1" si="6"/>
        <v>1</v>
      </c>
      <c r="L15">
        <f t="shared" ca="1" si="6"/>
        <v>4</v>
      </c>
      <c r="M15">
        <f t="shared" ca="1" si="6"/>
        <v>3</v>
      </c>
      <c r="N15"/>
      <c r="O15">
        <f t="shared" ref="O15:O78" ca="1" si="14">INDEX($C15:$G15,1,MATCH(1,$I15:$M15,0))</f>
        <v>0.39788209233608629</v>
      </c>
      <c r="P15">
        <f t="shared" ref="P15:P78" ca="1" si="15">INDEX($C15:$G15,1,MATCH(2,$I15:$M15,0))</f>
        <v>0.48583288284156489</v>
      </c>
      <c r="Q15">
        <f t="shared" ref="Q15:Q78" ca="1" si="16">INDEX($C15:$G15,1,MATCH(3,$I15:$M15,0))</f>
        <v>0.63329531661491756</v>
      </c>
      <c r="R15">
        <f t="shared" ref="R15:R78" ca="1" si="17">INDEX($C15:$G15,1,MATCH(4,$I15:$M15,0))</f>
        <v>0.81381393304001182</v>
      </c>
      <c r="S15">
        <f t="shared" ref="S15:S78" ca="1" si="18">INDEX($C15:$G15,1,MATCH(5,$I15:$M15,0))</f>
        <v>0.92781598137284316</v>
      </c>
      <c r="T15" s="176"/>
      <c r="U15" s="177" t="s">
        <v>173</v>
      </c>
      <c r="V15" s="177"/>
      <c r="W15" s="177"/>
      <c r="X15" s="177"/>
      <c r="Y15" s="178"/>
      <c r="Z15"/>
      <c r="AA15"/>
      <c r="AB15"/>
      <c r="AC15"/>
      <c r="AD15"/>
    </row>
    <row r="16" spans="2:30" x14ac:dyDescent="0.25">
      <c r="B16">
        <v>5</v>
      </c>
      <c r="C16">
        <f t="shared" ca="1" si="12"/>
        <v>0.16701134712726151</v>
      </c>
      <c r="D16">
        <f t="shared" ca="1" si="5"/>
        <v>0.91365468593874133</v>
      </c>
      <c r="E16">
        <f t="shared" ca="1" si="5"/>
        <v>0.3827528641793585</v>
      </c>
      <c r="F16">
        <f t="shared" ca="1" si="5"/>
        <v>0.58286446042712636</v>
      </c>
      <c r="G16">
        <f t="shared" ca="1" si="5"/>
        <v>0.12721894968029712</v>
      </c>
      <c r="H16"/>
      <c r="I16">
        <f t="shared" ca="1" si="13"/>
        <v>2</v>
      </c>
      <c r="J16">
        <f t="shared" ca="1" si="6"/>
        <v>5</v>
      </c>
      <c r="K16">
        <f t="shared" ca="1" si="6"/>
        <v>3</v>
      </c>
      <c r="L16">
        <f t="shared" ca="1" si="6"/>
        <v>4</v>
      </c>
      <c r="M16">
        <f t="shared" ca="1" si="6"/>
        <v>1</v>
      </c>
      <c r="N16"/>
      <c r="O16">
        <f t="shared" ca="1" si="14"/>
        <v>0.12721894968029712</v>
      </c>
      <c r="P16">
        <f t="shared" ca="1" si="15"/>
        <v>0.16701134712726151</v>
      </c>
      <c r="Q16">
        <f t="shared" ca="1" si="16"/>
        <v>0.3827528641793585</v>
      </c>
      <c r="R16">
        <f t="shared" ca="1" si="17"/>
        <v>0.58286446042712636</v>
      </c>
      <c r="S16">
        <f t="shared" ca="1" si="18"/>
        <v>0.91365468593874133</v>
      </c>
      <c r="T16" s="179" t="s">
        <v>134</v>
      </c>
      <c r="U16" s="180">
        <v>0.1294494367038759</v>
      </c>
      <c r="V16" s="180">
        <v>0.31381017045569748</v>
      </c>
      <c r="W16" s="180">
        <v>0.5</v>
      </c>
      <c r="X16" s="180">
        <v>0.68618982954430252</v>
      </c>
      <c r="Y16" s="181">
        <v>0.87055056329612412</v>
      </c>
      <c r="Z16"/>
      <c r="AA16"/>
      <c r="AB16"/>
      <c r="AC16"/>
      <c r="AD16"/>
    </row>
    <row r="17" spans="2:30" ht="13.8" thickBot="1" x14ac:dyDescent="0.3">
      <c r="B17">
        <v>6</v>
      </c>
      <c r="C17">
        <f t="shared" ca="1" si="12"/>
        <v>0.24982315517153209</v>
      </c>
      <c r="D17">
        <f t="shared" ca="1" si="5"/>
        <v>0.23831522663326676</v>
      </c>
      <c r="E17">
        <f t="shared" ca="1" si="5"/>
        <v>0.56063827123619492</v>
      </c>
      <c r="F17">
        <f t="shared" ca="1" si="5"/>
        <v>0.87604458337193236</v>
      </c>
      <c r="G17">
        <f t="shared" ca="1" si="5"/>
        <v>0.44195713036112105</v>
      </c>
      <c r="H17"/>
      <c r="I17">
        <f t="shared" ca="1" si="13"/>
        <v>2</v>
      </c>
      <c r="J17">
        <f t="shared" ca="1" si="6"/>
        <v>1</v>
      </c>
      <c r="K17">
        <f t="shared" ca="1" si="6"/>
        <v>4</v>
      </c>
      <c r="L17">
        <f t="shared" ca="1" si="6"/>
        <v>5</v>
      </c>
      <c r="M17">
        <f t="shared" ca="1" si="6"/>
        <v>3</v>
      </c>
      <c r="N17"/>
      <c r="O17">
        <f t="shared" ca="1" si="14"/>
        <v>0.23831522663326676</v>
      </c>
      <c r="P17">
        <f t="shared" ca="1" si="15"/>
        <v>0.24982315517153209</v>
      </c>
      <c r="Q17">
        <f t="shared" ca="1" si="16"/>
        <v>0.44195713036112105</v>
      </c>
      <c r="R17">
        <f t="shared" ca="1" si="17"/>
        <v>0.56063827123619492</v>
      </c>
      <c r="S17">
        <f t="shared" ca="1" si="18"/>
        <v>0.87604458337193236</v>
      </c>
      <c r="T17" s="182" t="s">
        <v>38</v>
      </c>
      <c r="U17" s="183">
        <f>1-(1-U16)^5</f>
        <v>0.5</v>
      </c>
      <c r="V17" s="183">
        <f>1-(1-V16)^5-(5*V16^1*(1-V16)^(5-1)/1)</f>
        <v>0.5</v>
      </c>
      <c r="W17" s="183">
        <f>1-(1-W16)^5-(5*W16^1*(1-W16)^(5-1)/1)-(5*4*W16^2*(1-W16)^(5-2)/2)</f>
        <v>0.5</v>
      </c>
      <c r="X17" s="183">
        <f>1-(1-X16)^5-(5*X16^1*(1-X16)^(5-1)/1)-(5*4*X16^2*(1-X16)^(5-2)/2) -(5*4*3*X16^3*(1-X16)^(5-3)/6)</f>
        <v>0.5</v>
      </c>
      <c r="Y17" s="184">
        <f>1-(1-Y16)^5-(5*Y16^1*(1-Y16)^(5-1)/1)-(5*4*Y16^2*(1-Y16)^(5-2)/2) -(5*4*3*Y16^3*(1-Y16)^(5-3)/6) -(5*4*3*2*Y16^4*(1-Y16)^(5-4)/24)</f>
        <v>0.49999999999999983</v>
      </c>
      <c r="Z17"/>
      <c r="AA17"/>
      <c r="AB17"/>
      <c r="AC17"/>
      <c r="AD17"/>
    </row>
    <row r="18" spans="2:30" ht="13.8" thickBot="1" x14ac:dyDescent="0.3">
      <c r="B18">
        <v>7</v>
      </c>
      <c r="C18">
        <f t="shared" ca="1" si="12"/>
        <v>0.74099964938950547</v>
      </c>
      <c r="D18">
        <f t="shared" ca="1" si="5"/>
        <v>0.18038383566527749</v>
      </c>
      <c r="E18">
        <f t="shared" ca="1" si="5"/>
        <v>0.98137906783206663</v>
      </c>
      <c r="F18">
        <f t="shared" ca="1" si="5"/>
        <v>0.56954380805680493</v>
      </c>
      <c r="G18">
        <f t="shared" ca="1" si="5"/>
        <v>0.46675700653885188</v>
      </c>
      <c r="H18"/>
      <c r="I18">
        <f t="shared" ca="1" si="13"/>
        <v>4</v>
      </c>
      <c r="J18">
        <f t="shared" ca="1" si="6"/>
        <v>1</v>
      </c>
      <c r="K18">
        <f t="shared" ca="1" si="6"/>
        <v>5</v>
      </c>
      <c r="L18">
        <f t="shared" ca="1" si="6"/>
        <v>3</v>
      </c>
      <c r="M18">
        <f t="shared" ca="1" si="6"/>
        <v>2</v>
      </c>
      <c r="N18"/>
      <c r="O18">
        <f t="shared" ca="1" si="14"/>
        <v>0.18038383566527749</v>
      </c>
      <c r="P18">
        <f t="shared" ca="1" si="15"/>
        <v>0.46675700653885188</v>
      </c>
      <c r="Q18">
        <f t="shared" ca="1" si="16"/>
        <v>0.56954380805680493</v>
      </c>
      <c r="R18">
        <f t="shared" ca="1" si="17"/>
        <v>0.74099964938950547</v>
      </c>
      <c r="S18">
        <f t="shared" ca="1" si="18"/>
        <v>0.98137906783206663</v>
      </c>
      <c r="T18"/>
      <c r="U18"/>
      <c r="V18"/>
      <c r="W18"/>
      <c r="X18"/>
      <c r="Y18"/>
      <c r="Z18"/>
      <c r="AA18"/>
      <c r="AB18"/>
      <c r="AC18"/>
      <c r="AD18"/>
    </row>
    <row r="19" spans="2:30" x14ac:dyDescent="0.25">
      <c r="B19">
        <v>8</v>
      </c>
      <c r="C19">
        <f t="shared" ca="1" si="12"/>
        <v>0.98584000409227723</v>
      </c>
      <c r="D19">
        <f t="shared" ca="1" si="5"/>
        <v>0.79541812277707569</v>
      </c>
      <c r="E19">
        <f t="shared" ca="1" si="5"/>
        <v>0.34967828384875665</v>
      </c>
      <c r="F19">
        <f t="shared" ca="1" si="5"/>
        <v>0.82595622363364984</v>
      </c>
      <c r="G19">
        <f t="shared" ca="1" si="5"/>
        <v>0.91055835176592725</v>
      </c>
      <c r="H19"/>
      <c r="I19">
        <f t="shared" ca="1" si="13"/>
        <v>5</v>
      </c>
      <c r="J19">
        <f t="shared" ca="1" si="6"/>
        <v>2</v>
      </c>
      <c r="K19">
        <f t="shared" ca="1" si="6"/>
        <v>1</v>
      </c>
      <c r="L19">
        <f t="shared" ca="1" si="6"/>
        <v>3</v>
      </c>
      <c r="M19">
        <f t="shared" ca="1" si="6"/>
        <v>4</v>
      </c>
      <c r="N19"/>
      <c r="O19">
        <f t="shared" ca="1" si="14"/>
        <v>0.34967828384875665</v>
      </c>
      <c r="P19">
        <f t="shared" ca="1" si="15"/>
        <v>0.79541812277707569</v>
      </c>
      <c r="Q19">
        <f t="shared" ca="1" si="16"/>
        <v>0.82595622363364984</v>
      </c>
      <c r="R19">
        <f t="shared" ca="1" si="17"/>
        <v>0.91055835176592725</v>
      </c>
      <c r="S19">
        <f t="shared" ca="1" si="18"/>
        <v>0.98584000409227723</v>
      </c>
      <c r="T19" s="176"/>
      <c r="U19" s="177">
        <f>_xlfn.BETA.INV($T$20,U1,(5-U1+1))</f>
        <v>0.1294494367038759</v>
      </c>
      <c r="V19" s="177">
        <f>_xlfn.BETA.INV($T$20,V1,(5-V1+1))</f>
        <v>0.31381017045569748</v>
      </c>
      <c r="W19" s="177">
        <f>_xlfn.BETA.INV($T$20,W1,(5-W1+1))</f>
        <v>0.5</v>
      </c>
      <c r="X19" s="177">
        <f>_xlfn.BETA.INV($T$20,X1,(5-X1+1))</f>
        <v>0.68618982954430252</v>
      </c>
      <c r="Y19" s="178">
        <f>_xlfn.BETA.INV($T$20,Y1,(5-Y1+1))</f>
        <v>0.87055056329612412</v>
      </c>
      <c r="Z19"/>
      <c r="AA19"/>
      <c r="AB19"/>
      <c r="AC19"/>
      <c r="AD19"/>
    </row>
    <row r="20" spans="2:30" ht="13.8" thickBot="1" x14ac:dyDescent="0.3">
      <c r="B20">
        <v>9</v>
      </c>
      <c r="C20">
        <f t="shared" ca="1" si="12"/>
        <v>0.40106763429855952</v>
      </c>
      <c r="D20">
        <f t="shared" ca="1" si="5"/>
        <v>0.96473119889902204</v>
      </c>
      <c r="E20">
        <f t="shared" ca="1" si="5"/>
        <v>0.87911838984513413</v>
      </c>
      <c r="F20">
        <f t="shared" ca="1" si="5"/>
        <v>0.57982411034932568</v>
      </c>
      <c r="G20">
        <f t="shared" ca="1" si="5"/>
        <v>0.18763658668375394</v>
      </c>
      <c r="H20"/>
      <c r="I20">
        <f t="shared" ca="1" si="13"/>
        <v>2</v>
      </c>
      <c r="J20">
        <f t="shared" ca="1" si="6"/>
        <v>5</v>
      </c>
      <c r="K20">
        <f t="shared" ca="1" si="6"/>
        <v>4</v>
      </c>
      <c r="L20">
        <f t="shared" ca="1" si="6"/>
        <v>3</v>
      </c>
      <c r="M20">
        <f t="shared" ca="1" si="6"/>
        <v>1</v>
      </c>
      <c r="N20"/>
      <c r="O20">
        <f t="shared" ca="1" si="14"/>
        <v>0.18763658668375394</v>
      </c>
      <c r="P20">
        <f t="shared" ca="1" si="15"/>
        <v>0.40106763429855952</v>
      </c>
      <c r="Q20">
        <f t="shared" ca="1" si="16"/>
        <v>0.57982411034932568</v>
      </c>
      <c r="R20">
        <f t="shared" ca="1" si="17"/>
        <v>0.87911838984513413</v>
      </c>
      <c r="S20">
        <f t="shared" ca="1" si="18"/>
        <v>0.96473119889902204</v>
      </c>
      <c r="T20" s="185">
        <v>0.5</v>
      </c>
      <c r="U20" s="186" t="s">
        <v>174</v>
      </c>
      <c r="V20" s="183"/>
      <c r="W20" s="183"/>
      <c r="X20" s="183"/>
      <c r="Y20" s="184"/>
      <c r="Z20"/>
      <c r="AA20"/>
      <c r="AB20"/>
      <c r="AC20"/>
      <c r="AD20"/>
    </row>
    <row r="21" spans="2:30" x14ac:dyDescent="0.25">
      <c r="B21">
        <v>10</v>
      </c>
      <c r="C21">
        <f t="shared" ca="1" si="12"/>
        <v>0.79631727429002963</v>
      </c>
      <c r="D21">
        <f t="shared" ca="1" si="5"/>
        <v>2.9914897200055135E-3</v>
      </c>
      <c r="E21">
        <f t="shared" ca="1" si="5"/>
        <v>0.85863531345189004</v>
      </c>
      <c r="F21">
        <f t="shared" ca="1" si="5"/>
        <v>0.34463208261427025</v>
      </c>
      <c r="G21">
        <f t="shared" ca="1" si="5"/>
        <v>8.6013009952520592E-2</v>
      </c>
      <c r="H21"/>
      <c r="I21">
        <f t="shared" ca="1" si="13"/>
        <v>4</v>
      </c>
      <c r="J21">
        <f t="shared" ca="1" si="6"/>
        <v>1</v>
      </c>
      <c r="K21">
        <f t="shared" ca="1" si="6"/>
        <v>5</v>
      </c>
      <c r="L21">
        <f t="shared" ca="1" si="6"/>
        <v>3</v>
      </c>
      <c r="M21">
        <f t="shared" ca="1" si="6"/>
        <v>2</v>
      </c>
      <c r="N21"/>
      <c r="O21">
        <f t="shared" ca="1" si="14"/>
        <v>2.9914897200055135E-3</v>
      </c>
      <c r="P21">
        <f t="shared" ca="1" si="15"/>
        <v>8.6013009952520592E-2</v>
      </c>
      <c r="Q21">
        <f t="shared" ca="1" si="16"/>
        <v>0.34463208261427025</v>
      </c>
      <c r="R21">
        <f t="shared" ca="1" si="17"/>
        <v>0.79631727429002963</v>
      </c>
      <c r="S21">
        <f t="shared" ca="1" si="18"/>
        <v>0.85863531345189004</v>
      </c>
      <c r="T21"/>
      <c r="U21"/>
      <c r="V21"/>
      <c r="W21"/>
      <c r="X21"/>
      <c r="Y21"/>
      <c r="Z21"/>
      <c r="AA21"/>
      <c r="AB21"/>
      <c r="AC21"/>
      <c r="AD21"/>
    </row>
    <row r="22" spans="2:30" x14ac:dyDescent="0.25">
      <c r="B22">
        <v>11</v>
      </c>
      <c r="C22">
        <f t="shared" ca="1" si="12"/>
        <v>0.20476677753312678</v>
      </c>
      <c r="D22">
        <f t="shared" ca="1" si="5"/>
        <v>0.78116846337476176</v>
      </c>
      <c r="E22">
        <f t="shared" ca="1" si="5"/>
        <v>0.40640779300064778</v>
      </c>
      <c r="F22">
        <f t="shared" ca="1" si="5"/>
        <v>0.6902211510446149</v>
      </c>
      <c r="G22">
        <f t="shared" ca="1" si="5"/>
        <v>0.33850351129501211</v>
      </c>
      <c r="H22"/>
      <c r="I22">
        <f t="shared" ca="1" si="13"/>
        <v>1</v>
      </c>
      <c r="J22">
        <f t="shared" ca="1" si="6"/>
        <v>5</v>
      </c>
      <c r="K22">
        <f t="shared" ca="1" si="6"/>
        <v>3</v>
      </c>
      <c r="L22">
        <f t="shared" ca="1" si="6"/>
        <v>4</v>
      </c>
      <c r="M22">
        <f t="shared" ca="1" si="6"/>
        <v>2</v>
      </c>
      <c r="N22"/>
      <c r="O22">
        <f t="shared" ca="1" si="14"/>
        <v>0.20476677753312678</v>
      </c>
      <c r="P22">
        <f t="shared" ca="1" si="15"/>
        <v>0.33850351129501211</v>
      </c>
      <c r="Q22">
        <f t="shared" ca="1" si="16"/>
        <v>0.40640779300064778</v>
      </c>
      <c r="R22">
        <f t="shared" ca="1" si="17"/>
        <v>0.6902211510446149</v>
      </c>
      <c r="S22">
        <f t="shared" ca="1" si="18"/>
        <v>0.78116846337476176</v>
      </c>
      <c r="T22"/>
      <c r="U22"/>
      <c r="V22" s="2" t="s">
        <v>176</v>
      </c>
      <c r="W22"/>
      <c r="X22"/>
      <c r="Y22"/>
      <c r="Z22"/>
      <c r="AA22"/>
      <c r="AB22"/>
      <c r="AC22"/>
      <c r="AD22"/>
    </row>
    <row r="23" spans="2:30" x14ac:dyDescent="0.25">
      <c r="B23">
        <v>12</v>
      </c>
      <c r="C23">
        <f t="shared" ca="1" si="12"/>
        <v>6.1336847308278375E-2</v>
      </c>
      <c r="D23">
        <f t="shared" ca="1" si="5"/>
        <v>0.43760442782277664</v>
      </c>
      <c r="E23">
        <f t="shared" ca="1" si="5"/>
        <v>0.97213121632980726</v>
      </c>
      <c r="F23">
        <f t="shared" ca="1" si="5"/>
        <v>0.68880524797691756</v>
      </c>
      <c r="G23">
        <f t="shared" ca="1" si="5"/>
        <v>0.98404532477294671</v>
      </c>
      <c r="H23"/>
      <c r="I23">
        <f t="shared" ca="1" si="13"/>
        <v>1</v>
      </c>
      <c r="J23">
        <f t="shared" ca="1" si="6"/>
        <v>2</v>
      </c>
      <c r="K23">
        <f t="shared" ca="1" si="6"/>
        <v>4</v>
      </c>
      <c r="L23">
        <f t="shared" ca="1" si="6"/>
        <v>3</v>
      </c>
      <c r="M23">
        <f t="shared" ca="1" si="6"/>
        <v>5</v>
      </c>
      <c r="N23"/>
      <c r="O23">
        <f t="shared" ca="1" si="14"/>
        <v>6.1336847308278375E-2</v>
      </c>
      <c r="P23">
        <f t="shared" ca="1" si="15"/>
        <v>0.43760442782277664</v>
      </c>
      <c r="Q23">
        <f t="shared" ca="1" si="16"/>
        <v>0.68880524797691756</v>
      </c>
      <c r="R23">
        <f t="shared" ca="1" si="17"/>
        <v>0.97213121632980726</v>
      </c>
      <c r="S23">
        <f t="shared" ca="1" si="18"/>
        <v>0.98404532477294671</v>
      </c>
      <c r="T23"/>
      <c r="U23"/>
      <c r="V23"/>
      <c r="W23"/>
      <c r="X23"/>
      <c r="Y23"/>
      <c r="Z23"/>
      <c r="AA23"/>
      <c r="AB23"/>
      <c r="AC23"/>
      <c r="AD23"/>
    </row>
    <row r="24" spans="2:30" x14ac:dyDescent="0.25">
      <c r="B24">
        <v>13</v>
      </c>
      <c r="C24">
        <f t="shared" ca="1" si="12"/>
        <v>0.44624626152815816</v>
      </c>
      <c r="D24">
        <f t="shared" ca="1" si="5"/>
        <v>0.64732129478529632</v>
      </c>
      <c r="E24">
        <f t="shared" ca="1" si="5"/>
        <v>0.55852989929042696</v>
      </c>
      <c r="F24">
        <f t="shared" ca="1" si="5"/>
        <v>0.966558236210736</v>
      </c>
      <c r="G24">
        <f t="shared" ca="1" si="5"/>
        <v>0.47493748414232351</v>
      </c>
      <c r="H24"/>
      <c r="I24">
        <f t="shared" ca="1" si="13"/>
        <v>1</v>
      </c>
      <c r="J24">
        <f t="shared" ca="1" si="6"/>
        <v>4</v>
      </c>
      <c r="K24">
        <f t="shared" ca="1" si="6"/>
        <v>3</v>
      </c>
      <c r="L24">
        <f t="shared" ca="1" si="6"/>
        <v>5</v>
      </c>
      <c r="M24">
        <f t="shared" ca="1" si="6"/>
        <v>2</v>
      </c>
      <c r="N24"/>
      <c r="O24">
        <f t="shared" ca="1" si="14"/>
        <v>0.44624626152815816</v>
      </c>
      <c r="P24">
        <f t="shared" ca="1" si="15"/>
        <v>0.47493748414232351</v>
      </c>
      <c r="Q24">
        <f t="shared" ca="1" si="16"/>
        <v>0.55852989929042696</v>
      </c>
      <c r="R24">
        <f t="shared" ca="1" si="17"/>
        <v>0.64732129478529632</v>
      </c>
      <c r="S24">
        <f t="shared" ca="1" si="18"/>
        <v>0.966558236210736</v>
      </c>
      <c r="T24"/>
      <c r="U24"/>
      <c r="V24"/>
      <c r="W24"/>
      <c r="X24"/>
      <c r="Y24"/>
      <c r="Z24"/>
      <c r="AA24"/>
      <c r="AB24"/>
      <c r="AC24"/>
      <c r="AD24"/>
    </row>
    <row r="25" spans="2:30" x14ac:dyDescent="0.25">
      <c r="B25">
        <v>14</v>
      </c>
      <c r="C25">
        <f t="shared" ca="1" si="12"/>
        <v>0.83789057829596736</v>
      </c>
      <c r="D25">
        <f t="shared" ca="1" si="5"/>
        <v>0.44896279325717303</v>
      </c>
      <c r="E25">
        <f t="shared" ca="1" si="5"/>
        <v>0.92645249460768464</v>
      </c>
      <c r="F25">
        <f t="shared" ca="1" si="5"/>
        <v>0.18904167373046066</v>
      </c>
      <c r="G25">
        <f t="shared" ca="1" si="5"/>
        <v>0.63230172253423411</v>
      </c>
      <c r="H25"/>
      <c r="I25">
        <f t="shared" ca="1" si="13"/>
        <v>4</v>
      </c>
      <c r="J25">
        <f t="shared" ca="1" si="6"/>
        <v>2</v>
      </c>
      <c r="K25">
        <f t="shared" ca="1" si="6"/>
        <v>5</v>
      </c>
      <c r="L25">
        <f t="shared" ca="1" si="6"/>
        <v>1</v>
      </c>
      <c r="M25">
        <f t="shared" ca="1" si="6"/>
        <v>3</v>
      </c>
      <c r="N25"/>
      <c r="O25">
        <f t="shared" ca="1" si="14"/>
        <v>0.18904167373046066</v>
      </c>
      <c r="P25">
        <f t="shared" ca="1" si="15"/>
        <v>0.44896279325717303</v>
      </c>
      <c r="Q25">
        <f t="shared" ca="1" si="16"/>
        <v>0.63230172253423411</v>
      </c>
      <c r="R25">
        <f t="shared" ca="1" si="17"/>
        <v>0.83789057829596736</v>
      </c>
      <c r="S25">
        <f t="shared" ca="1" si="18"/>
        <v>0.92645249460768464</v>
      </c>
      <c r="T25"/>
      <c r="U25"/>
      <c r="V25"/>
      <c r="W25"/>
      <c r="X25"/>
      <c r="Y25"/>
      <c r="Z25"/>
      <c r="AA25"/>
      <c r="AB25"/>
      <c r="AC25"/>
      <c r="AD25"/>
    </row>
    <row r="26" spans="2:30" x14ac:dyDescent="0.25">
      <c r="B26">
        <v>15</v>
      </c>
      <c r="C26">
        <f t="shared" ca="1" si="12"/>
        <v>0.66187670368580853</v>
      </c>
      <c r="D26">
        <f t="shared" ca="1" si="5"/>
        <v>0.17674633053326827</v>
      </c>
      <c r="E26">
        <f t="shared" ca="1" si="5"/>
        <v>3.8421559291577534E-2</v>
      </c>
      <c r="F26">
        <f t="shared" ca="1" si="5"/>
        <v>0.4574604105916964</v>
      </c>
      <c r="G26">
        <f t="shared" ca="1" si="5"/>
        <v>6.3944245170968084E-2</v>
      </c>
      <c r="H26"/>
      <c r="I26">
        <f t="shared" ca="1" si="13"/>
        <v>5</v>
      </c>
      <c r="J26">
        <f t="shared" ca="1" si="6"/>
        <v>3</v>
      </c>
      <c r="K26">
        <f t="shared" ca="1" si="6"/>
        <v>1</v>
      </c>
      <c r="L26">
        <f t="shared" ca="1" si="6"/>
        <v>4</v>
      </c>
      <c r="M26">
        <f t="shared" ca="1" si="6"/>
        <v>2</v>
      </c>
      <c r="N26"/>
      <c r="O26">
        <f t="shared" ca="1" si="14"/>
        <v>3.8421559291577534E-2</v>
      </c>
      <c r="P26">
        <f t="shared" ca="1" si="15"/>
        <v>6.3944245170968084E-2</v>
      </c>
      <c r="Q26">
        <f t="shared" ca="1" si="16"/>
        <v>0.17674633053326827</v>
      </c>
      <c r="R26">
        <f t="shared" ca="1" si="17"/>
        <v>0.4574604105916964</v>
      </c>
      <c r="S26">
        <f t="shared" ca="1" si="18"/>
        <v>0.66187670368580853</v>
      </c>
      <c r="T26"/>
      <c r="U26"/>
      <c r="V26"/>
      <c r="W26"/>
      <c r="X26"/>
      <c r="Y26"/>
      <c r="Z26"/>
      <c r="AA26"/>
      <c r="AB26"/>
      <c r="AC26"/>
      <c r="AD26"/>
    </row>
    <row r="27" spans="2:30" x14ac:dyDescent="0.25">
      <c r="B27">
        <v>16</v>
      </c>
      <c r="C27">
        <f t="shared" ca="1" si="12"/>
        <v>0.36383365243298382</v>
      </c>
      <c r="D27">
        <f t="shared" ca="1" si="5"/>
        <v>1.8428907948714435E-2</v>
      </c>
      <c r="E27">
        <f t="shared" ca="1" si="5"/>
        <v>0.97367650098263703</v>
      </c>
      <c r="F27">
        <f t="shared" ca="1" si="5"/>
        <v>0.84234866987828594</v>
      </c>
      <c r="G27">
        <f t="shared" ca="1" si="5"/>
        <v>0.75419785203411438</v>
      </c>
      <c r="H27"/>
      <c r="I27">
        <f t="shared" ca="1" si="13"/>
        <v>2</v>
      </c>
      <c r="J27">
        <f t="shared" ca="1" si="6"/>
        <v>1</v>
      </c>
      <c r="K27">
        <f t="shared" ca="1" si="6"/>
        <v>5</v>
      </c>
      <c r="L27">
        <f t="shared" ca="1" si="6"/>
        <v>4</v>
      </c>
      <c r="M27">
        <f t="shared" ca="1" si="6"/>
        <v>3</v>
      </c>
      <c r="N27"/>
      <c r="O27">
        <f t="shared" ca="1" si="14"/>
        <v>1.8428907948714435E-2</v>
      </c>
      <c r="P27">
        <f t="shared" ca="1" si="15"/>
        <v>0.36383365243298382</v>
      </c>
      <c r="Q27">
        <f t="shared" ca="1" si="16"/>
        <v>0.75419785203411438</v>
      </c>
      <c r="R27">
        <f t="shared" ca="1" si="17"/>
        <v>0.84234866987828594</v>
      </c>
      <c r="S27">
        <f t="shared" ca="1" si="18"/>
        <v>0.97367650098263703</v>
      </c>
      <c r="T27"/>
      <c r="U27"/>
      <c r="V27"/>
      <c r="W27"/>
      <c r="X27"/>
      <c r="Y27"/>
      <c r="Z27"/>
      <c r="AA27"/>
      <c r="AB27"/>
      <c r="AC27"/>
      <c r="AD27"/>
    </row>
    <row r="28" spans="2:30" x14ac:dyDescent="0.25">
      <c r="B28">
        <v>17</v>
      </c>
      <c r="C28">
        <f t="shared" ca="1" si="12"/>
        <v>6.8646459690091532E-2</v>
      </c>
      <c r="D28">
        <f t="shared" ca="1" si="12"/>
        <v>6.6694802317164736E-2</v>
      </c>
      <c r="E28">
        <f t="shared" ca="1" si="12"/>
        <v>0.26385702099145414</v>
      </c>
      <c r="F28">
        <f t="shared" ca="1" si="12"/>
        <v>0.73514651489274496</v>
      </c>
      <c r="G28">
        <f t="shared" ca="1" si="12"/>
        <v>9.9355384754715392E-2</v>
      </c>
      <c r="H28"/>
      <c r="I28">
        <f t="shared" ca="1" si="13"/>
        <v>2</v>
      </c>
      <c r="J28">
        <f t="shared" ca="1" si="13"/>
        <v>1</v>
      </c>
      <c r="K28">
        <f t="shared" ca="1" si="13"/>
        <v>4</v>
      </c>
      <c r="L28">
        <f t="shared" ca="1" si="13"/>
        <v>5</v>
      </c>
      <c r="M28">
        <f t="shared" ca="1" si="13"/>
        <v>3</v>
      </c>
      <c r="N28"/>
      <c r="O28">
        <f t="shared" ca="1" si="14"/>
        <v>6.6694802317164736E-2</v>
      </c>
      <c r="P28">
        <f t="shared" ca="1" si="15"/>
        <v>6.8646459690091532E-2</v>
      </c>
      <c r="Q28">
        <f t="shared" ca="1" si="16"/>
        <v>9.9355384754715392E-2</v>
      </c>
      <c r="R28">
        <f t="shared" ca="1" si="17"/>
        <v>0.26385702099145414</v>
      </c>
      <c r="S28">
        <f t="shared" ca="1" si="18"/>
        <v>0.73514651489274496</v>
      </c>
      <c r="T28"/>
      <c r="U28"/>
      <c r="V28"/>
      <c r="W28"/>
      <c r="X28"/>
      <c r="Y28"/>
      <c r="Z28"/>
      <c r="AA28"/>
      <c r="AB28"/>
      <c r="AC28"/>
      <c r="AD28"/>
    </row>
    <row r="29" spans="2:30" x14ac:dyDescent="0.25">
      <c r="B29">
        <v>18</v>
      </c>
      <c r="C29">
        <f t="shared" ref="C29:G79" ca="1" si="19">RAND()</f>
        <v>0.19295559340422186</v>
      </c>
      <c r="D29">
        <f t="shared" ca="1" si="19"/>
        <v>4.8644943194024681E-2</v>
      </c>
      <c r="E29">
        <f t="shared" ca="1" si="19"/>
        <v>0.43208688601762812</v>
      </c>
      <c r="F29">
        <f t="shared" ca="1" si="19"/>
        <v>0.61822893830310999</v>
      </c>
      <c r="G29">
        <f t="shared" ca="1" si="19"/>
        <v>3.4529967731268485E-2</v>
      </c>
      <c r="H29"/>
      <c r="I29">
        <f t="shared" ca="1" si="13"/>
        <v>3</v>
      </c>
      <c r="J29">
        <f t="shared" ca="1" si="13"/>
        <v>2</v>
      </c>
      <c r="K29">
        <f t="shared" ca="1" si="13"/>
        <v>4</v>
      </c>
      <c r="L29">
        <f t="shared" ca="1" si="13"/>
        <v>5</v>
      </c>
      <c r="M29">
        <f t="shared" ca="1" si="13"/>
        <v>1</v>
      </c>
      <c r="N29"/>
      <c r="O29">
        <f t="shared" ca="1" si="14"/>
        <v>3.4529967731268485E-2</v>
      </c>
      <c r="P29">
        <f t="shared" ca="1" si="15"/>
        <v>4.8644943194024681E-2</v>
      </c>
      <c r="Q29">
        <f t="shared" ca="1" si="16"/>
        <v>0.19295559340422186</v>
      </c>
      <c r="R29">
        <f t="shared" ca="1" si="17"/>
        <v>0.43208688601762812</v>
      </c>
      <c r="S29">
        <f t="shared" ca="1" si="18"/>
        <v>0.61822893830310999</v>
      </c>
      <c r="T29"/>
      <c r="U29"/>
      <c r="V29"/>
      <c r="W29"/>
      <c r="X29"/>
      <c r="Y29"/>
      <c r="Z29"/>
      <c r="AA29"/>
      <c r="AB29"/>
      <c r="AC29"/>
      <c r="AD29"/>
    </row>
    <row r="30" spans="2:30" x14ac:dyDescent="0.25">
      <c r="B30">
        <v>19</v>
      </c>
      <c r="C30">
        <f t="shared" ca="1" si="19"/>
        <v>7.310631157230274E-2</v>
      </c>
      <c r="D30">
        <f t="shared" ca="1" si="19"/>
        <v>0.1390203336022211</v>
      </c>
      <c r="E30">
        <f t="shared" ca="1" si="19"/>
        <v>0.48973866274004219</v>
      </c>
      <c r="F30">
        <f t="shared" ca="1" si="19"/>
        <v>0.17190448369062072</v>
      </c>
      <c r="G30">
        <f t="shared" ca="1" si="19"/>
        <v>0.96218380861892883</v>
      </c>
      <c r="H30"/>
      <c r="I30">
        <f t="shared" ca="1" si="13"/>
        <v>1</v>
      </c>
      <c r="J30">
        <f t="shared" ca="1" si="13"/>
        <v>2</v>
      </c>
      <c r="K30">
        <f t="shared" ca="1" si="13"/>
        <v>4</v>
      </c>
      <c r="L30">
        <f t="shared" ca="1" si="13"/>
        <v>3</v>
      </c>
      <c r="M30">
        <f t="shared" ca="1" si="13"/>
        <v>5</v>
      </c>
      <c r="N30"/>
      <c r="O30">
        <f t="shared" ca="1" si="14"/>
        <v>7.310631157230274E-2</v>
      </c>
      <c r="P30">
        <f t="shared" ca="1" si="15"/>
        <v>0.1390203336022211</v>
      </c>
      <c r="Q30">
        <f t="shared" ca="1" si="16"/>
        <v>0.17190448369062072</v>
      </c>
      <c r="R30">
        <f t="shared" ca="1" si="17"/>
        <v>0.48973866274004219</v>
      </c>
      <c r="S30">
        <f t="shared" ca="1" si="18"/>
        <v>0.96218380861892883</v>
      </c>
      <c r="T30"/>
      <c r="U30"/>
      <c r="V30"/>
      <c r="W30"/>
      <c r="X30"/>
      <c r="Y30"/>
      <c r="Z30"/>
      <c r="AA30"/>
      <c r="AB30"/>
      <c r="AC30"/>
      <c r="AD30"/>
    </row>
    <row r="31" spans="2:30" x14ac:dyDescent="0.25">
      <c r="B31">
        <v>20</v>
      </c>
      <c r="C31">
        <f t="shared" ca="1" si="19"/>
        <v>0.9671533354104751</v>
      </c>
      <c r="D31">
        <f t="shared" ca="1" si="19"/>
        <v>0.97844465421504256</v>
      </c>
      <c r="E31">
        <f t="shared" ca="1" si="19"/>
        <v>0.55597794189927341</v>
      </c>
      <c r="F31">
        <f t="shared" ca="1" si="19"/>
        <v>0.61779235921450049</v>
      </c>
      <c r="G31">
        <f t="shared" ca="1" si="19"/>
        <v>0.41111142806590961</v>
      </c>
      <c r="H31"/>
      <c r="I31">
        <f t="shared" ref="I31:M81" ca="1" si="20">RANK(C31,$C31:$G31,1)</f>
        <v>4</v>
      </c>
      <c r="J31">
        <f t="shared" ca="1" si="20"/>
        <v>5</v>
      </c>
      <c r="K31">
        <f t="shared" ca="1" si="20"/>
        <v>2</v>
      </c>
      <c r="L31">
        <f t="shared" ca="1" si="20"/>
        <v>3</v>
      </c>
      <c r="M31">
        <f t="shared" ca="1" si="20"/>
        <v>1</v>
      </c>
      <c r="N31"/>
      <c r="O31">
        <f t="shared" ca="1" si="14"/>
        <v>0.41111142806590961</v>
      </c>
      <c r="P31">
        <f t="shared" ca="1" si="15"/>
        <v>0.55597794189927341</v>
      </c>
      <c r="Q31">
        <f t="shared" ca="1" si="16"/>
        <v>0.61779235921450049</v>
      </c>
      <c r="R31">
        <f t="shared" ca="1" si="17"/>
        <v>0.9671533354104751</v>
      </c>
      <c r="S31">
        <f t="shared" ca="1" si="18"/>
        <v>0.97844465421504256</v>
      </c>
      <c r="T31"/>
      <c r="U31"/>
      <c r="V31"/>
      <c r="W31"/>
      <c r="X31"/>
      <c r="Y31"/>
      <c r="Z31"/>
      <c r="AA31"/>
      <c r="AB31"/>
      <c r="AC31"/>
      <c r="AD31"/>
    </row>
    <row r="32" spans="2:30" x14ac:dyDescent="0.25">
      <c r="B32">
        <v>21</v>
      </c>
      <c r="C32">
        <f t="shared" ca="1" si="19"/>
        <v>0.4008468430869252</v>
      </c>
      <c r="D32">
        <f t="shared" ca="1" si="19"/>
        <v>0.57564631524019227</v>
      </c>
      <c r="E32">
        <f t="shared" ca="1" si="19"/>
        <v>0.76033569699274839</v>
      </c>
      <c r="F32">
        <f t="shared" ca="1" si="19"/>
        <v>0.14449334128086022</v>
      </c>
      <c r="G32">
        <f t="shared" ca="1" si="19"/>
        <v>0.49426704504611729</v>
      </c>
      <c r="H32"/>
      <c r="I32">
        <f t="shared" ca="1" si="20"/>
        <v>2</v>
      </c>
      <c r="J32">
        <f t="shared" ca="1" si="20"/>
        <v>4</v>
      </c>
      <c r="K32">
        <f t="shared" ca="1" si="20"/>
        <v>5</v>
      </c>
      <c r="L32">
        <f t="shared" ca="1" si="20"/>
        <v>1</v>
      </c>
      <c r="M32">
        <f t="shared" ca="1" si="20"/>
        <v>3</v>
      </c>
      <c r="N32"/>
      <c r="O32">
        <f t="shared" ca="1" si="14"/>
        <v>0.14449334128086022</v>
      </c>
      <c r="P32">
        <f t="shared" ca="1" si="15"/>
        <v>0.4008468430869252</v>
      </c>
      <c r="Q32">
        <f t="shared" ca="1" si="16"/>
        <v>0.49426704504611729</v>
      </c>
      <c r="R32">
        <f t="shared" ca="1" si="17"/>
        <v>0.57564631524019227</v>
      </c>
      <c r="S32">
        <f t="shared" ca="1" si="18"/>
        <v>0.76033569699274839</v>
      </c>
      <c r="T32"/>
      <c r="U32"/>
      <c r="V32"/>
      <c r="W32"/>
      <c r="X32"/>
      <c r="Y32"/>
      <c r="Z32"/>
      <c r="AA32"/>
      <c r="AB32"/>
      <c r="AC32"/>
      <c r="AD32"/>
    </row>
    <row r="33" spans="2:30" x14ac:dyDescent="0.25">
      <c r="B33">
        <v>22</v>
      </c>
      <c r="C33">
        <f t="shared" ca="1" si="19"/>
        <v>0.18792708317229456</v>
      </c>
      <c r="D33">
        <f t="shared" ca="1" si="19"/>
        <v>0.41478746829654745</v>
      </c>
      <c r="E33">
        <f t="shared" ca="1" si="19"/>
        <v>0.34489233540668096</v>
      </c>
      <c r="F33">
        <f t="shared" ca="1" si="19"/>
        <v>0.24099667542206815</v>
      </c>
      <c r="G33">
        <f t="shared" ca="1" si="19"/>
        <v>0.86680915363914679</v>
      </c>
      <c r="H33"/>
      <c r="I33">
        <f t="shared" ca="1" si="20"/>
        <v>1</v>
      </c>
      <c r="J33">
        <f t="shared" ca="1" si="20"/>
        <v>4</v>
      </c>
      <c r="K33">
        <f t="shared" ca="1" si="20"/>
        <v>3</v>
      </c>
      <c r="L33">
        <f t="shared" ca="1" si="20"/>
        <v>2</v>
      </c>
      <c r="M33">
        <f t="shared" ca="1" si="20"/>
        <v>5</v>
      </c>
      <c r="N33"/>
      <c r="O33">
        <f t="shared" ca="1" si="14"/>
        <v>0.18792708317229456</v>
      </c>
      <c r="P33">
        <f t="shared" ca="1" si="15"/>
        <v>0.24099667542206815</v>
      </c>
      <c r="Q33">
        <f t="shared" ca="1" si="16"/>
        <v>0.34489233540668096</v>
      </c>
      <c r="R33">
        <f t="shared" ca="1" si="17"/>
        <v>0.41478746829654745</v>
      </c>
      <c r="S33">
        <f t="shared" ca="1" si="18"/>
        <v>0.86680915363914679</v>
      </c>
      <c r="T33"/>
      <c r="U33"/>
      <c r="V33"/>
      <c r="W33"/>
      <c r="X33"/>
      <c r="Y33"/>
      <c r="Z33"/>
      <c r="AA33"/>
      <c r="AB33"/>
      <c r="AC33"/>
      <c r="AD33"/>
    </row>
    <row r="34" spans="2:30" x14ac:dyDescent="0.25">
      <c r="B34">
        <v>23</v>
      </c>
      <c r="C34">
        <f t="shared" ca="1" si="19"/>
        <v>0.31815643884442257</v>
      </c>
      <c r="D34">
        <f t="shared" ca="1" si="19"/>
        <v>0.22895590287618717</v>
      </c>
      <c r="E34">
        <f t="shared" ca="1" si="19"/>
        <v>0.23074210497532555</v>
      </c>
      <c r="F34">
        <f t="shared" ca="1" si="19"/>
        <v>0.40381476337357214</v>
      </c>
      <c r="G34">
        <f t="shared" ca="1" si="19"/>
        <v>0.70247874248356268</v>
      </c>
      <c r="H34"/>
      <c r="I34">
        <f t="shared" ca="1" si="20"/>
        <v>3</v>
      </c>
      <c r="J34">
        <f t="shared" ca="1" si="20"/>
        <v>1</v>
      </c>
      <c r="K34">
        <f t="shared" ca="1" si="20"/>
        <v>2</v>
      </c>
      <c r="L34">
        <f t="shared" ca="1" si="20"/>
        <v>4</v>
      </c>
      <c r="M34">
        <f t="shared" ca="1" si="20"/>
        <v>5</v>
      </c>
      <c r="N34"/>
      <c r="O34">
        <f t="shared" ca="1" si="14"/>
        <v>0.22895590287618717</v>
      </c>
      <c r="P34">
        <f t="shared" ca="1" si="15"/>
        <v>0.23074210497532555</v>
      </c>
      <c r="Q34">
        <f t="shared" ca="1" si="16"/>
        <v>0.31815643884442257</v>
      </c>
      <c r="R34">
        <f t="shared" ca="1" si="17"/>
        <v>0.40381476337357214</v>
      </c>
      <c r="S34">
        <f t="shared" ca="1" si="18"/>
        <v>0.70247874248356268</v>
      </c>
      <c r="T34"/>
      <c r="U34"/>
      <c r="V34"/>
      <c r="W34"/>
      <c r="X34"/>
      <c r="Y34"/>
      <c r="Z34"/>
      <c r="AA34"/>
      <c r="AB34"/>
      <c r="AC34"/>
      <c r="AD34"/>
    </row>
    <row r="35" spans="2:30" x14ac:dyDescent="0.25">
      <c r="B35">
        <v>24</v>
      </c>
      <c r="C35">
        <f t="shared" ca="1" si="19"/>
        <v>0.59760655661997364</v>
      </c>
      <c r="D35">
        <f t="shared" ca="1" si="19"/>
        <v>0.19939467473838302</v>
      </c>
      <c r="E35">
        <f t="shared" ca="1" si="19"/>
        <v>0.30785521115792869</v>
      </c>
      <c r="F35">
        <f t="shared" ca="1" si="19"/>
        <v>0.74734500318959085</v>
      </c>
      <c r="G35">
        <f t="shared" ca="1" si="19"/>
        <v>0.39530708459821251</v>
      </c>
      <c r="H35"/>
      <c r="I35">
        <f t="shared" ca="1" si="20"/>
        <v>4</v>
      </c>
      <c r="J35">
        <f t="shared" ca="1" si="20"/>
        <v>1</v>
      </c>
      <c r="K35">
        <f t="shared" ca="1" si="20"/>
        <v>2</v>
      </c>
      <c r="L35">
        <f t="shared" ca="1" si="20"/>
        <v>5</v>
      </c>
      <c r="M35">
        <f t="shared" ca="1" si="20"/>
        <v>3</v>
      </c>
      <c r="N35"/>
      <c r="O35">
        <f t="shared" ca="1" si="14"/>
        <v>0.19939467473838302</v>
      </c>
      <c r="P35">
        <f t="shared" ca="1" si="15"/>
        <v>0.30785521115792869</v>
      </c>
      <c r="Q35">
        <f t="shared" ca="1" si="16"/>
        <v>0.39530708459821251</v>
      </c>
      <c r="R35">
        <f t="shared" ca="1" si="17"/>
        <v>0.59760655661997364</v>
      </c>
      <c r="S35">
        <f t="shared" ca="1" si="18"/>
        <v>0.74734500318959085</v>
      </c>
      <c r="T35"/>
      <c r="U35"/>
      <c r="V35"/>
      <c r="W35"/>
      <c r="X35"/>
      <c r="Y35"/>
      <c r="Z35"/>
      <c r="AA35"/>
      <c r="AB35"/>
      <c r="AC35"/>
      <c r="AD35"/>
    </row>
    <row r="36" spans="2:30" x14ac:dyDescent="0.25">
      <c r="B36">
        <v>25</v>
      </c>
      <c r="C36">
        <f t="shared" ca="1" si="19"/>
        <v>0.91461841481728601</v>
      </c>
      <c r="D36">
        <f t="shared" ca="1" si="19"/>
        <v>0.14787741768007867</v>
      </c>
      <c r="E36">
        <f t="shared" ca="1" si="19"/>
        <v>0.43749556015489721</v>
      </c>
      <c r="F36">
        <f t="shared" ca="1" si="19"/>
        <v>0.81144951547327271</v>
      </c>
      <c r="G36">
        <f t="shared" ca="1" si="19"/>
        <v>0.72674184182683288</v>
      </c>
      <c r="H36"/>
      <c r="I36">
        <f t="shared" ca="1" si="20"/>
        <v>5</v>
      </c>
      <c r="J36">
        <f t="shared" ca="1" si="20"/>
        <v>1</v>
      </c>
      <c r="K36">
        <f t="shared" ca="1" si="20"/>
        <v>2</v>
      </c>
      <c r="L36">
        <f t="shared" ca="1" si="20"/>
        <v>4</v>
      </c>
      <c r="M36">
        <f t="shared" ca="1" si="20"/>
        <v>3</v>
      </c>
      <c r="N36"/>
      <c r="O36">
        <f t="shared" ca="1" si="14"/>
        <v>0.14787741768007867</v>
      </c>
      <c r="P36">
        <f t="shared" ca="1" si="15"/>
        <v>0.43749556015489721</v>
      </c>
      <c r="Q36">
        <f t="shared" ca="1" si="16"/>
        <v>0.72674184182683288</v>
      </c>
      <c r="R36">
        <f t="shared" ca="1" si="17"/>
        <v>0.81144951547327271</v>
      </c>
      <c r="S36">
        <f t="shared" ca="1" si="18"/>
        <v>0.91461841481728601</v>
      </c>
      <c r="T36"/>
      <c r="U36"/>
      <c r="V36"/>
      <c r="W36"/>
      <c r="X36"/>
      <c r="Y36"/>
      <c r="Z36"/>
      <c r="AA36"/>
      <c r="AB36"/>
      <c r="AC36"/>
      <c r="AD36"/>
    </row>
    <row r="37" spans="2:30" x14ac:dyDescent="0.25">
      <c r="B37">
        <v>26</v>
      </c>
      <c r="C37">
        <f t="shared" ca="1" si="19"/>
        <v>0.66275146583901967</v>
      </c>
      <c r="D37">
        <f t="shared" ca="1" si="19"/>
        <v>0.10840332616618065</v>
      </c>
      <c r="E37">
        <f t="shared" ca="1" si="19"/>
        <v>0.86886181645249139</v>
      </c>
      <c r="F37">
        <f t="shared" ca="1" si="19"/>
        <v>2.0654148154087837E-2</v>
      </c>
      <c r="G37">
        <f t="shared" ca="1" si="19"/>
        <v>0.10090122883849206</v>
      </c>
      <c r="H37"/>
      <c r="I37">
        <f t="shared" ca="1" si="20"/>
        <v>4</v>
      </c>
      <c r="J37">
        <f t="shared" ca="1" si="20"/>
        <v>3</v>
      </c>
      <c r="K37">
        <f t="shared" ca="1" si="20"/>
        <v>5</v>
      </c>
      <c r="L37">
        <f t="shared" ca="1" si="20"/>
        <v>1</v>
      </c>
      <c r="M37">
        <f t="shared" ca="1" si="20"/>
        <v>2</v>
      </c>
      <c r="N37"/>
      <c r="O37">
        <f t="shared" ca="1" si="14"/>
        <v>2.0654148154087837E-2</v>
      </c>
      <c r="P37">
        <f t="shared" ca="1" si="15"/>
        <v>0.10090122883849206</v>
      </c>
      <c r="Q37">
        <f t="shared" ca="1" si="16"/>
        <v>0.10840332616618065</v>
      </c>
      <c r="R37">
        <f t="shared" ca="1" si="17"/>
        <v>0.66275146583901967</v>
      </c>
      <c r="S37">
        <f t="shared" ca="1" si="18"/>
        <v>0.86886181645249139</v>
      </c>
      <c r="T37"/>
      <c r="U37"/>
      <c r="V37"/>
      <c r="W37"/>
      <c r="X37"/>
      <c r="Y37"/>
      <c r="Z37"/>
      <c r="AA37"/>
      <c r="AB37"/>
      <c r="AC37"/>
      <c r="AD37"/>
    </row>
    <row r="38" spans="2:30" x14ac:dyDescent="0.25">
      <c r="B38">
        <v>27</v>
      </c>
      <c r="C38">
        <f t="shared" ca="1" si="19"/>
        <v>0.52980656338446985</v>
      </c>
      <c r="D38">
        <f t="shared" ca="1" si="19"/>
        <v>0.90491267882064574</v>
      </c>
      <c r="E38">
        <f t="shared" ca="1" si="19"/>
        <v>0.52532332997106579</v>
      </c>
      <c r="F38">
        <f t="shared" ca="1" si="19"/>
        <v>0.63245804322310706</v>
      </c>
      <c r="G38">
        <f t="shared" ca="1" si="19"/>
        <v>0.72718058524336715</v>
      </c>
      <c r="H38"/>
      <c r="I38">
        <f t="shared" ca="1" si="20"/>
        <v>2</v>
      </c>
      <c r="J38">
        <f t="shared" ca="1" si="20"/>
        <v>5</v>
      </c>
      <c r="K38">
        <f t="shared" ca="1" si="20"/>
        <v>1</v>
      </c>
      <c r="L38">
        <f t="shared" ca="1" si="20"/>
        <v>3</v>
      </c>
      <c r="M38">
        <f t="shared" ca="1" si="20"/>
        <v>4</v>
      </c>
      <c r="N38"/>
      <c r="O38">
        <f t="shared" ca="1" si="14"/>
        <v>0.52532332997106579</v>
      </c>
      <c r="P38">
        <f t="shared" ca="1" si="15"/>
        <v>0.52980656338446985</v>
      </c>
      <c r="Q38">
        <f t="shared" ca="1" si="16"/>
        <v>0.63245804322310706</v>
      </c>
      <c r="R38">
        <f t="shared" ca="1" si="17"/>
        <v>0.72718058524336715</v>
      </c>
      <c r="S38">
        <f t="shared" ca="1" si="18"/>
        <v>0.90491267882064574</v>
      </c>
      <c r="T38"/>
      <c r="U38"/>
      <c r="V38"/>
      <c r="W38"/>
      <c r="X38"/>
      <c r="Y38"/>
      <c r="Z38"/>
      <c r="AA38"/>
      <c r="AB38"/>
      <c r="AC38"/>
      <c r="AD38"/>
    </row>
    <row r="39" spans="2:30" x14ac:dyDescent="0.25">
      <c r="B39">
        <v>28</v>
      </c>
      <c r="C39">
        <f t="shared" ca="1" si="19"/>
        <v>0.18033304440174713</v>
      </c>
      <c r="D39">
        <f t="shared" ca="1" si="19"/>
        <v>0.47204981807117263</v>
      </c>
      <c r="E39">
        <f t="shared" ca="1" si="19"/>
        <v>0.37958126727499619</v>
      </c>
      <c r="F39">
        <f t="shared" ca="1" si="19"/>
        <v>0.22363889847317664</v>
      </c>
      <c r="G39">
        <f t="shared" ca="1" si="19"/>
        <v>0.74673512959280675</v>
      </c>
      <c r="H39"/>
      <c r="I39">
        <f t="shared" ca="1" si="20"/>
        <v>1</v>
      </c>
      <c r="J39">
        <f t="shared" ca="1" si="20"/>
        <v>4</v>
      </c>
      <c r="K39">
        <f t="shared" ca="1" si="20"/>
        <v>3</v>
      </c>
      <c r="L39">
        <f t="shared" ca="1" si="20"/>
        <v>2</v>
      </c>
      <c r="M39">
        <f t="shared" ca="1" si="20"/>
        <v>5</v>
      </c>
      <c r="N39"/>
      <c r="O39">
        <f t="shared" ca="1" si="14"/>
        <v>0.18033304440174713</v>
      </c>
      <c r="P39">
        <f t="shared" ca="1" si="15"/>
        <v>0.22363889847317664</v>
      </c>
      <c r="Q39">
        <f t="shared" ca="1" si="16"/>
        <v>0.37958126727499619</v>
      </c>
      <c r="R39">
        <f t="shared" ca="1" si="17"/>
        <v>0.47204981807117263</v>
      </c>
      <c r="S39">
        <f t="shared" ca="1" si="18"/>
        <v>0.74673512959280675</v>
      </c>
      <c r="T39"/>
      <c r="U39"/>
      <c r="V39"/>
      <c r="W39"/>
      <c r="X39"/>
      <c r="Y39"/>
      <c r="Z39"/>
      <c r="AA39"/>
      <c r="AB39"/>
      <c r="AC39"/>
      <c r="AD39"/>
    </row>
    <row r="40" spans="2:30" x14ac:dyDescent="0.25">
      <c r="B40">
        <v>29</v>
      </c>
      <c r="C40">
        <f t="shared" ca="1" si="19"/>
        <v>0.10734869968019078</v>
      </c>
      <c r="D40">
        <f t="shared" ca="1" si="19"/>
        <v>0.97064975388892161</v>
      </c>
      <c r="E40">
        <f t="shared" ca="1" si="19"/>
        <v>0.82680671911131143</v>
      </c>
      <c r="F40">
        <f t="shared" ca="1" si="19"/>
        <v>0.39305351528047971</v>
      </c>
      <c r="G40">
        <f t="shared" ca="1" si="19"/>
        <v>0.37262196284153093</v>
      </c>
      <c r="H40"/>
      <c r="I40">
        <f t="shared" ca="1" si="20"/>
        <v>1</v>
      </c>
      <c r="J40">
        <f t="shared" ca="1" si="20"/>
        <v>5</v>
      </c>
      <c r="K40">
        <f t="shared" ca="1" si="20"/>
        <v>4</v>
      </c>
      <c r="L40">
        <f t="shared" ca="1" si="20"/>
        <v>3</v>
      </c>
      <c r="M40">
        <f t="shared" ca="1" si="20"/>
        <v>2</v>
      </c>
      <c r="N40"/>
      <c r="O40">
        <f t="shared" ca="1" si="14"/>
        <v>0.10734869968019078</v>
      </c>
      <c r="P40">
        <f t="shared" ca="1" si="15"/>
        <v>0.37262196284153093</v>
      </c>
      <c r="Q40">
        <f t="shared" ca="1" si="16"/>
        <v>0.39305351528047971</v>
      </c>
      <c r="R40">
        <f t="shared" ca="1" si="17"/>
        <v>0.82680671911131143</v>
      </c>
      <c r="S40">
        <f t="shared" ca="1" si="18"/>
        <v>0.97064975388892161</v>
      </c>
      <c r="T40"/>
      <c r="U40"/>
      <c r="V40"/>
      <c r="W40"/>
      <c r="X40"/>
      <c r="Y40"/>
      <c r="Z40"/>
      <c r="AA40"/>
      <c r="AB40"/>
      <c r="AC40"/>
      <c r="AD40"/>
    </row>
    <row r="41" spans="2:30" x14ac:dyDescent="0.25">
      <c r="B41">
        <v>30</v>
      </c>
      <c r="C41">
        <f t="shared" ca="1" si="19"/>
        <v>0.94798280913829891</v>
      </c>
      <c r="D41">
        <f t="shared" ca="1" si="19"/>
        <v>0.1250312000069087</v>
      </c>
      <c r="E41">
        <f t="shared" ca="1" si="19"/>
        <v>0.79733675558800488</v>
      </c>
      <c r="F41">
        <f t="shared" ca="1" si="19"/>
        <v>0.93854877821696459</v>
      </c>
      <c r="G41">
        <f t="shared" ca="1" si="19"/>
        <v>0.77672162228258912</v>
      </c>
      <c r="H41"/>
      <c r="I41">
        <f t="shared" ca="1" si="20"/>
        <v>5</v>
      </c>
      <c r="J41">
        <f t="shared" ca="1" si="20"/>
        <v>1</v>
      </c>
      <c r="K41">
        <f t="shared" ca="1" si="20"/>
        <v>3</v>
      </c>
      <c r="L41">
        <f t="shared" ca="1" si="20"/>
        <v>4</v>
      </c>
      <c r="M41">
        <f t="shared" ca="1" si="20"/>
        <v>2</v>
      </c>
      <c r="N41"/>
      <c r="O41">
        <f t="shared" ca="1" si="14"/>
        <v>0.1250312000069087</v>
      </c>
      <c r="P41">
        <f t="shared" ca="1" si="15"/>
        <v>0.77672162228258912</v>
      </c>
      <c r="Q41">
        <f t="shared" ca="1" si="16"/>
        <v>0.79733675558800488</v>
      </c>
      <c r="R41">
        <f t="shared" ca="1" si="17"/>
        <v>0.93854877821696459</v>
      </c>
      <c r="S41">
        <f t="shared" ca="1" si="18"/>
        <v>0.94798280913829891</v>
      </c>
      <c r="T41"/>
      <c r="U41"/>
      <c r="V41"/>
      <c r="W41"/>
      <c r="X41"/>
      <c r="Y41"/>
      <c r="Z41"/>
      <c r="AA41"/>
      <c r="AB41"/>
      <c r="AC41"/>
      <c r="AD41"/>
    </row>
    <row r="42" spans="2:30" x14ac:dyDescent="0.25">
      <c r="B42">
        <v>31</v>
      </c>
      <c r="C42">
        <f t="shared" ca="1" si="19"/>
        <v>1.9465407993941142E-2</v>
      </c>
      <c r="D42">
        <f t="shared" ca="1" si="19"/>
        <v>0.35709304907222583</v>
      </c>
      <c r="E42">
        <f t="shared" ca="1" si="19"/>
        <v>0.74154143575590425</v>
      </c>
      <c r="F42">
        <f t="shared" ca="1" si="19"/>
        <v>0.60745638340265984</v>
      </c>
      <c r="G42">
        <f t="shared" ca="1" si="19"/>
        <v>0.97218412246702113</v>
      </c>
      <c r="H42"/>
      <c r="I42">
        <f t="shared" ca="1" si="20"/>
        <v>1</v>
      </c>
      <c r="J42">
        <f t="shared" ca="1" si="20"/>
        <v>2</v>
      </c>
      <c r="K42">
        <f t="shared" ca="1" si="20"/>
        <v>4</v>
      </c>
      <c r="L42">
        <f t="shared" ca="1" si="20"/>
        <v>3</v>
      </c>
      <c r="M42">
        <f t="shared" ca="1" si="20"/>
        <v>5</v>
      </c>
      <c r="N42"/>
      <c r="O42">
        <f t="shared" ca="1" si="14"/>
        <v>1.9465407993941142E-2</v>
      </c>
      <c r="P42">
        <f t="shared" ca="1" si="15"/>
        <v>0.35709304907222583</v>
      </c>
      <c r="Q42">
        <f t="shared" ca="1" si="16"/>
        <v>0.60745638340265984</v>
      </c>
      <c r="R42">
        <f t="shared" ca="1" si="17"/>
        <v>0.74154143575590425</v>
      </c>
      <c r="S42">
        <f t="shared" ca="1" si="18"/>
        <v>0.97218412246702113</v>
      </c>
      <c r="T42"/>
      <c r="U42"/>
      <c r="V42"/>
      <c r="W42"/>
      <c r="X42"/>
      <c r="Y42"/>
      <c r="Z42"/>
      <c r="AA42"/>
      <c r="AB42"/>
      <c r="AC42"/>
      <c r="AD42"/>
    </row>
    <row r="43" spans="2:30" x14ac:dyDescent="0.25">
      <c r="B43">
        <v>32</v>
      </c>
      <c r="C43">
        <f t="shared" ca="1" si="19"/>
        <v>0.49655791256713033</v>
      </c>
      <c r="D43">
        <f t="shared" ca="1" si="19"/>
        <v>0.23263175901013211</v>
      </c>
      <c r="E43">
        <f t="shared" ca="1" si="19"/>
        <v>0.11978104899399722</v>
      </c>
      <c r="F43">
        <f t="shared" ca="1" si="19"/>
        <v>0.34561812681373527</v>
      </c>
      <c r="G43">
        <f t="shared" ca="1" si="19"/>
        <v>0.96869148544674644</v>
      </c>
      <c r="H43"/>
      <c r="I43">
        <f t="shared" ca="1" si="20"/>
        <v>4</v>
      </c>
      <c r="J43">
        <f t="shared" ca="1" si="20"/>
        <v>2</v>
      </c>
      <c r="K43">
        <f t="shared" ca="1" si="20"/>
        <v>1</v>
      </c>
      <c r="L43">
        <f t="shared" ca="1" si="20"/>
        <v>3</v>
      </c>
      <c r="M43">
        <f t="shared" ca="1" si="20"/>
        <v>5</v>
      </c>
      <c r="N43"/>
      <c r="O43">
        <f t="shared" ca="1" si="14"/>
        <v>0.11978104899399722</v>
      </c>
      <c r="P43">
        <f t="shared" ca="1" si="15"/>
        <v>0.23263175901013211</v>
      </c>
      <c r="Q43">
        <f t="shared" ca="1" si="16"/>
        <v>0.34561812681373527</v>
      </c>
      <c r="R43">
        <f t="shared" ca="1" si="17"/>
        <v>0.49655791256713033</v>
      </c>
      <c r="S43">
        <f t="shared" ca="1" si="18"/>
        <v>0.96869148544674644</v>
      </c>
      <c r="T43"/>
      <c r="U43"/>
      <c r="V43"/>
      <c r="W43"/>
      <c r="X43"/>
      <c r="Y43"/>
      <c r="Z43"/>
      <c r="AA43"/>
      <c r="AB43"/>
      <c r="AC43"/>
      <c r="AD43"/>
    </row>
    <row r="44" spans="2:30" x14ac:dyDescent="0.25">
      <c r="B44">
        <v>33</v>
      </c>
      <c r="C44">
        <f t="shared" ca="1" si="19"/>
        <v>5.7121804026339928E-3</v>
      </c>
      <c r="D44">
        <f t="shared" ca="1" si="19"/>
        <v>0.12765575657850514</v>
      </c>
      <c r="E44">
        <f t="shared" ca="1" si="19"/>
        <v>0.78923097065857617</v>
      </c>
      <c r="F44">
        <f t="shared" ca="1" si="19"/>
        <v>0.50402714975728335</v>
      </c>
      <c r="G44">
        <f t="shared" ca="1" si="19"/>
        <v>9.5969387013103757E-2</v>
      </c>
      <c r="H44"/>
      <c r="I44">
        <f t="shared" ca="1" si="20"/>
        <v>1</v>
      </c>
      <c r="J44">
        <f t="shared" ca="1" si="20"/>
        <v>3</v>
      </c>
      <c r="K44">
        <f t="shared" ca="1" si="20"/>
        <v>5</v>
      </c>
      <c r="L44">
        <f t="shared" ca="1" si="20"/>
        <v>4</v>
      </c>
      <c r="M44">
        <f t="shared" ca="1" si="20"/>
        <v>2</v>
      </c>
      <c r="N44"/>
      <c r="O44">
        <f t="shared" ca="1" si="14"/>
        <v>5.7121804026339928E-3</v>
      </c>
      <c r="P44">
        <f t="shared" ca="1" si="15"/>
        <v>9.5969387013103757E-2</v>
      </c>
      <c r="Q44">
        <f t="shared" ca="1" si="16"/>
        <v>0.12765575657850514</v>
      </c>
      <c r="R44">
        <f t="shared" ca="1" si="17"/>
        <v>0.50402714975728335</v>
      </c>
      <c r="S44">
        <f t="shared" ca="1" si="18"/>
        <v>0.78923097065857617</v>
      </c>
      <c r="T44"/>
      <c r="U44"/>
      <c r="V44"/>
      <c r="W44"/>
      <c r="X44"/>
      <c r="Y44"/>
      <c r="Z44"/>
      <c r="AA44"/>
      <c r="AB44"/>
      <c r="AC44"/>
      <c r="AD44"/>
    </row>
    <row r="45" spans="2:30" x14ac:dyDescent="0.25">
      <c r="B45">
        <v>34</v>
      </c>
      <c r="C45">
        <f t="shared" ca="1" si="19"/>
        <v>0.56428794974495122</v>
      </c>
      <c r="D45">
        <f t="shared" ca="1" si="19"/>
        <v>0.68985713779761437</v>
      </c>
      <c r="E45">
        <f t="shared" ca="1" si="19"/>
        <v>0.15195448209079454</v>
      </c>
      <c r="F45">
        <f t="shared" ca="1" si="19"/>
        <v>0.85880671306380429</v>
      </c>
      <c r="G45">
        <f t="shared" ca="1" si="19"/>
        <v>0.59510044941456131</v>
      </c>
      <c r="H45"/>
      <c r="I45">
        <f t="shared" ca="1" si="20"/>
        <v>2</v>
      </c>
      <c r="J45">
        <f t="shared" ca="1" si="20"/>
        <v>4</v>
      </c>
      <c r="K45">
        <f t="shared" ca="1" si="20"/>
        <v>1</v>
      </c>
      <c r="L45">
        <f t="shared" ca="1" si="20"/>
        <v>5</v>
      </c>
      <c r="M45">
        <f t="shared" ca="1" si="20"/>
        <v>3</v>
      </c>
      <c r="N45"/>
      <c r="O45">
        <f t="shared" ca="1" si="14"/>
        <v>0.15195448209079454</v>
      </c>
      <c r="P45">
        <f t="shared" ca="1" si="15"/>
        <v>0.56428794974495122</v>
      </c>
      <c r="Q45">
        <f t="shared" ca="1" si="16"/>
        <v>0.59510044941456131</v>
      </c>
      <c r="R45">
        <f t="shared" ca="1" si="17"/>
        <v>0.68985713779761437</v>
      </c>
      <c r="S45">
        <f t="shared" ca="1" si="18"/>
        <v>0.85880671306380429</v>
      </c>
      <c r="T45"/>
      <c r="U45"/>
      <c r="V45"/>
      <c r="W45"/>
      <c r="X45"/>
      <c r="Y45"/>
      <c r="Z45"/>
      <c r="AA45"/>
      <c r="AB45"/>
      <c r="AC45"/>
      <c r="AD45"/>
    </row>
    <row r="46" spans="2:30" x14ac:dyDescent="0.25">
      <c r="B46">
        <v>35</v>
      </c>
      <c r="C46">
        <f t="shared" ca="1" si="19"/>
        <v>0.42278894317028659</v>
      </c>
      <c r="D46">
        <f t="shared" ca="1" si="19"/>
        <v>0.30080502605351833</v>
      </c>
      <c r="E46">
        <f t="shared" ca="1" si="19"/>
        <v>0.29063195534316821</v>
      </c>
      <c r="F46">
        <f t="shared" ca="1" si="19"/>
        <v>0.19931668605852892</v>
      </c>
      <c r="G46">
        <f t="shared" ca="1" si="19"/>
        <v>0.49096701314043301</v>
      </c>
      <c r="H46"/>
      <c r="I46">
        <f t="shared" ca="1" si="20"/>
        <v>4</v>
      </c>
      <c r="J46">
        <f t="shared" ca="1" si="20"/>
        <v>3</v>
      </c>
      <c r="K46">
        <f t="shared" ca="1" si="20"/>
        <v>2</v>
      </c>
      <c r="L46">
        <f t="shared" ca="1" si="20"/>
        <v>1</v>
      </c>
      <c r="M46">
        <f t="shared" ca="1" si="20"/>
        <v>5</v>
      </c>
      <c r="N46"/>
      <c r="O46">
        <f t="shared" ca="1" si="14"/>
        <v>0.19931668605852892</v>
      </c>
      <c r="P46">
        <f t="shared" ca="1" si="15"/>
        <v>0.29063195534316821</v>
      </c>
      <c r="Q46">
        <f t="shared" ca="1" si="16"/>
        <v>0.30080502605351833</v>
      </c>
      <c r="R46">
        <f t="shared" ca="1" si="17"/>
        <v>0.42278894317028659</v>
      </c>
      <c r="S46">
        <f t="shared" ca="1" si="18"/>
        <v>0.49096701314043301</v>
      </c>
      <c r="T46"/>
      <c r="U46"/>
      <c r="V46"/>
      <c r="W46"/>
      <c r="X46"/>
      <c r="Y46"/>
      <c r="Z46"/>
      <c r="AA46"/>
      <c r="AB46"/>
      <c r="AC46"/>
      <c r="AD46"/>
    </row>
    <row r="47" spans="2:30" x14ac:dyDescent="0.25">
      <c r="B47">
        <v>36</v>
      </c>
      <c r="C47">
        <f t="shared" ca="1" si="19"/>
        <v>2.197058006169772E-2</v>
      </c>
      <c r="D47">
        <f t="shared" ca="1" si="19"/>
        <v>0.833176442380544</v>
      </c>
      <c r="E47">
        <f t="shared" ca="1" si="19"/>
        <v>0.83294923867993809</v>
      </c>
      <c r="F47">
        <f t="shared" ca="1" si="19"/>
        <v>0.92943668351454634</v>
      </c>
      <c r="G47">
        <f t="shared" ca="1" si="19"/>
        <v>0.32066993731043936</v>
      </c>
      <c r="H47"/>
      <c r="I47">
        <f t="shared" ca="1" si="20"/>
        <v>1</v>
      </c>
      <c r="J47">
        <f t="shared" ca="1" si="20"/>
        <v>4</v>
      </c>
      <c r="K47">
        <f t="shared" ca="1" si="20"/>
        <v>3</v>
      </c>
      <c r="L47">
        <f t="shared" ca="1" si="20"/>
        <v>5</v>
      </c>
      <c r="M47">
        <f t="shared" ca="1" si="20"/>
        <v>2</v>
      </c>
      <c r="N47"/>
      <c r="O47">
        <f t="shared" ca="1" si="14"/>
        <v>2.197058006169772E-2</v>
      </c>
      <c r="P47">
        <f t="shared" ca="1" si="15"/>
        <v>0.32066993731043936</v>
      </c>
      <c r="Q47">
        <f t="shared" ca="1" si="16"/>
        <v>0.83294923867993809</v>
      </c>
      <c r="R47">
        <f t="shared" ca="1" si="17"/>
        <v>0.833176442380544</v>
      </c>
      <c r="S47">
        <f t="shared" ca="1" si="18"/>
        <v>0.92943668351454634</v>
      </c>
      <c r="T47"/>
      <c r="U47"/>
      <c r="V47"/>
      <c r="W47"/>
      <c r="X47"/>
      <c r="Y47"/>
      <c r="Z47"/>
      <c r="AA47"/>
      <c r="AB47"/>
      <c r="AC47"/>
      <c r="AD47"/>
    </row>
    <row r="48" spans="2:30" x14ac:dyDescent="0.25">
      <c r="B48">
        <v>37</v>
      </c>
      <c r="C48">
        <f t="shared" ca="1" si="19"/>
        <v>0.44663551477625829</v>
      </c>
      <c r="D48">
        <f t="shared" ca="1" si="19"/>
        <v>0.53513403063265419</v>
      </c>
      <c r="E48">
        <f t="shared" ca="1" si="19"/>
        <v>4.1089489452247774E-2</v>
      </c>
      <c r="F48">
        <f t="shared" ca="1" si="19"/>
        <v>0.35650491352940683</v>
      </c>
      <c r="G48">
        <f t="shared" ca="1" si="19"/>
        <v>0.43518985267577326</v>
      </c>
      <c r="H48"/>
      <c r="I48">
        <f t="shared" ca="1" si="20"/>
        <v>4</v>
      </c>
      <c r="J48">
        <f t="shared" ca="1" si="20"/>
        <v>5</v>
      </c>
      <c r="K48">
        <f t="shared" ca="1" si="20"/>
        <v>1</v>
      </c>
      <c r="L48">
        <f t="shared" ca="1" si="20"/>
        <v>2</v>
      </c>
      <c r="M48">
        <f t="shared" ca="1" si="20"/>
        <v>3</v>
      </c>
      <c r="N48"/>
      <c r="O48">
        <f t="shared" ca="1" si="14"/>
        <v>4.1089489452247774E-2</v>
      </c>
      <c r="P48">
        <f t="shared" ca="1" si="15"/>
        <v>0.35650491352940683</v>
      </c>
      <c r="Q48">
        <f t="shared" ca="1" si="16"/>
        <v>0.43518985267577326</v>
      </c>
      <c r="R48">
        <f t="shared" ca="1" si="17"/>
        <v>0.44663551477625829</v>
      </c>
      <c r="S48">
        <f t="shared" ca="1" si="18"/>
        <v>0.53513403063265419</v>
      </c>
      <c r="T48"/>
      <c r="U48"/>
      <c r="V48"/>
      <c r="W48"/>
      <c r="X48"/>
      <c r="Y48"/>
      <c r="Z48"/>
      <c r="AA48"/>
      <c r="AB48"/>
      <c r="AC48"/>
      <c r="AD48"/>
    </row>
    <row r="49" spans="2:30" x14ac:dyDescent="0.25">
      <c r="B49">
        <v>38</v>
      </c>
      <c r="C49">
        <f t="shared" ca="1" si="19"/>
        <v>0.68630378143159076</v>
      </c>
      <c r="D49">
        <f t="shared" ca="1" si="19"/>
        <v>0.99248887625467896</v>
      </c>
      <c r="E49">
        <f t="shared" ca="1" si="19"/>
        <v>0.11861511749366371</v>
      </c>
      <c r="F49">
        <f t="shared" ca="1" si="19"/>
        <v>0.69463050721230435</v>
      </c>
      <c r="G49">
        <f t="shared" ca="1" si="19"/>
        <v>0.32843679159919836</v>
      </c>
      <c r="H49"/>
      <c r="I49">
        <f t="shared" ca="1" si="20"/>
        <v>3</v>
      </c>
      <c r="J49">
        <f t="shared" ca="1" si="20"/>
        <v>5</v>
      </c>
      <c r="K49">
        <f t="shared" ca="1" si="20"/>
        <v>1</v>
      </c>
      <c r="L49">
        <f t="shared" ca="1" si="20"/>
        <v>4</v>
      </c>
      <c r="M49">
        <f t="shared" ca="1" si="20"/>
        <v>2</v>
      </c>
      <c r="N49"/>
      <c r="O49">
        <f t="shared" ca="1" si="14"/>
        <v>0.11861511749366371</v>
      </c>
      <c r="P49">
        <f t="shared" ca="1" si="15"/>
        <v>0.32843679159919836</v>
      </c>
      <c r="Q49">
        <f t="shared" ca="1" si="16"/>
        <v>0.68630378143159076</v>
      </c>
      <c r="R49">
        <f t="shared" ca="1" si="17"/>
        <v>0.69463050721230435</v>
      </c>
      <c r="S49">
        <f t="shared" ca="1" si="18"/>
        <v>0.99248887625467896</v>
      </c>
      <c r="T49"/>
      <c r="U49"/>
      <c r="V49"/>
      <c r="W49"/>
      <c r="X49"/>
      <c r="Y49"/>
      <c r="Z49"/>
      <c r="AA49"/>
      <c r="AB49"/>
      <c r="AC49"/>
      <c r="AD49"/>
    </row>
    <row r="50" spans="2:30" x14ac:dyDescent="0.25">
      <c r="B50">
        <v>39</v>
      </c>
      <c r="C50">
        <f t="shared" ca="1" si="19"/>
        <v>0.53681988364286071</v>
      </c>
      <c r="D50">
        <f t="shared" ca="1" si="19"/>
        <v>0.78780936709004667</v>
      </c>
      <c r="E50">
        <f t="shared" ca="1" si="19"/>
        <v>2.6284351449681109E-2</v>
      </c>
      <c r="F50">
        <f t="shared" ca="1" si="19"/>
        <v>0.50129138333799861</v>
      </c>
      <c r="G50">
        <f t="shared" ca="1" si="19"/>
        <v>0.50558665311829398</v>
      </c>
      <c r="H50"/>
      <c r="I50">
        <f t="shared" ca="1" si="20"/>
        <v>4</v>
      </c>
      <c r="J50">
        <f t="shared" ca="1" si="20"/>
        <v>5</v>
      </c>
      <c r="K50">
        <f t="shared" ca="1" si="20"/>
        <v>1</v>
      </c>
      <c r="L50">
        <f t="shared" ca="1" si="20"/>
        <v>2</v>
      </c>
      <c r="M50">
        <f t="shared" ca="1" si="20"/>
        <v>3</v>
      </c>
      <c r="N50"/>
      <c r="O50">
        <f t="shared" ca="1" si="14"/>
        <v>2.6284351449681109E-2</v>
      </c>
      <c r="P50">
        <f t="shared" ca="1" si="15"/>
        <v>0.50129138333799861</v>
      </c>
      <c r="Q50">
        <f t="shared" ca="1" si="16"/>
        <v>0.50558665311829398</v>
      </c>
      <c r="R50">
        <f t="shared" ca="1" si="17"/>
        <v>0.53681988364286071</v>
      </c>
      <c r="S50">
        <f t="shared" ca="1" si="18"/>
        <v>0.78780936709004667</v>
      </c>
      <c r="T50"/>
      <c r="U50"/>
      <c r="V50"/>
      <c r="W50"/>
      <c r="X50"/>
      <c r="Y50"/>
      <c r="Z50"/>
      <c r="AA50"/>
      <c r="AB50"/>
      <c r="AC50"/>
      <c r="AD50"/>
    </row>
    <row r="51" spans="2:30" x14ac:dyDescent="0.25">
      <c r="B51">
        <v>40</v>
      </c>
      <c r="C51">
        <f t="shared" ca="1" si="19"/>
        <v>0.17058848640236091</v>
      </c>
      <c r="D51">
        <f t="shared" ca="1" si="19"/>
        <v>0.25549565945128472</v>
      </c>
      <c r="E51">
        <f t="shared" ca="1" si="19"/>
        <v>0.83755226112973191</v>
      </c>
      <c r="F51">
        <f t="shared" ca="1" si="19"/>
        <v>0.20816072804866059</v>
      </c>
      <c r="G51">
        <f t="shared" ca="1" si="19"/>
        <v>0.33380447633466725</v>
      </c>
      <c r="H51"/>
      <c r="I51">
        <f t="shared" ca="1" si="20"/>
        <v>1</v>
      </c>
      <c r="J51">
        <f t="shared" ca="1" si="20"/>
        <v>3</v>
      </c>
      <c r="K51">
        <f t="shared" ca="1" si="20"/>
        <v>5</v>
      </c>
      <c r="L51">
        <f t="shared" ca="1" si="20"/>
        <v>2</v>
      </c>
      <c r="M51">
        <f t="shared" ca="1" si="20"/>
        <v>4</v>
      </c>
      <c r="N51"/>
      <c r="O51">
        <f t="shared" ca="1" si="14"/>
        <v>0.17058848640236091</v>
      </c>
      <c r="P51">
        <f t="shared" ca="1" si="15"/>
        <v>0.20816072804866059</v>
      </c>
      <c r="Q51">
        <f t="shared" ca="1" si="16"/>
        <v>0.25549565945128472</v>
      </c>
      <c r="R51">
        <f t="shared" ca="1" si="17"/>
        <v>0.33380447633466725</v>
      </c>
      <c r="S51">
        <f t="shared" ca="1" si="18"/>
        <v>0.83755226112973191</v>
      </c>
      <c r="T51"/>
      <c r="U51"/>
      <c r="V51"/>
      <c r="W51"/>
      <c r="X51"/>
      <c r="Y51"/>
      <c r="Z51"/>
      <c r="AA51"/>
      <c r="AB51"/>
      <c r="AC51"/>
      <c r="AD51"/>
    </row>
    <row r="52" spans="2:30" x14ac:dyDescent="0.25">
      <c r="B52">
        <v>41</v>
      </c>
      <c r="C52">
        <f t="shared" ca="1" si="19"/>
        <v>0.46486968407237972</v>
      </c>
      <c r="D52">
        <f t="shared" ca="1" si="19"/>
        <v>0.39729994886895481</v>
      </c>
      <c r="E52">
        <f t="shared" ca="1" si="19"/>
        <v>0.59903824036182107</v>
      </c>
      <c r="F52">
        <f t="shared" ca="1" si="19"/>
        <v>0.32669911913261385</v>
      </c>
      <c r="G52">
        <f t="shared" ca="1" si="19"/>
        <v>0.49153106179437056</v>
      </c>
      <c r="H52"/>
      <c r="I52">
        <f t="shared" ca="1" si="20"/>
        <v>3</v>
      </c>
      <c r="J52">
        <f t="shared" ca="1" si="20"/>
        <v>2</v>
      </c>
      <c r="K52">
        <f t="shared" ca="1" si="20"/>
        <v>5</v>
      </c>
      <c r="L52">
        <f t="shared" ca="1" si="20"/>
        <v>1</v>
      </c>
      <c r="M52">
        <f t="shared" ca="1" si="20"/>
        <v>4</v>
      </c>
      <c r="N52"/>
      <c r="O52">
        <f t="shared" ca="1" si="14"/>
        <v>0.32669911913261385</v>
      </c>
      <c r="P52">
        <f t="shared" ca="1" si="15"/>
        <v>0.39729994886895481</v>
      </c>
      <c r="Q52">
        <f t="shared" ca="1" si="16"/>
        <v>0.46486968407237972</v>
      </c>
      <c r="R52">
        <f t="shared" ca="1" si="17"/>
        <v>0.49153106179437056</v>
      </c>
      <c r="S52">
        <f t="shared" ca="1" si="18"/>
        <v>0.59903824036182107</v>
      </c>
      <c r="T52"/>
      <c r="U52"/>
      <c r="V52"/>
      <c r="W52"/>
      <c r="X52"/>
      <c r="Y52"/>
      <c r="Z52"/>
      <c r="AA52"/>
      <c r="AB52"/>
      <c r="AC52"/>
      <c r="AD52"/>
    </row>
    <row r="53" spans="2:30" x14ac:dyDescent="0.25">
      <c r="B53">
        <v>42</v>
      </c>
      <c r="C53">
        <f t="shared" ca="1" si="19"/>
        <v>0.31779284043619938</v>
      </c>
      <c r="D53">
        <f t="shared" ca="1" si="19"/>
        <v>0.78885227484407239</v>
      </c>
      <c r="E53">
        <f t="shared" ca="1" si="19"/>
        <v>0.60397267753827599</v>
      </c>
      <c r="F53">
        <f t="shared" ca="1" si="19"/>
        <v>0.89426145878055618</v>
      </c>
      <c r="G53">
        <f t="shared" ca="1" si="19"/>
        <v>0.59257859867744622</v>
      </c>
      <c r="H53"/>
      <c r="I53">
        <f t="shared" ca="1" si="20"/>
        <v>1</v>
      </c>
      <c r="J53">
        <f t="shared" ca="1" si="20"/>
        <v>4</v>
      </c>
      <c r="K53">
        <f t="shared" ca="1" si="20"/>
        <v>3</v>
      </c>
      <c r="L53">
        <f t="shared" ca="1" si="20"/>
        <v>5</v>
      </c>
      <c r="M53">
        <f t="shared" ca="1" si="20"/>
        <v>2</v>
      </c>
      <c r="N53"/>
      <c r="O53">
        <f t="shared" ca="1" si="14"/>
        <v>0.31779284043619938</v>
      </c>
      <c r="P53">
        <f t="shared" ca="1" si="15"/>
        <v>0.59257859867744622</v>
      </c>
      <c r="Q53">
        <f t="shared" ca="1" si="16"/>
        <v>0.60397267753827599</v>
      </c>
      <c r="R53">
        <f t="shared" ca="1" si="17"/>
        <v>0.78885227484407239</v>
      </c>
      <c r="S53">
        <f t="shared" ca="1" si="18"/>
        <v>0.89426145878055618</v>
      </c>
      <c r="T53"/>
      <c r="U53"/>
      <c r="V53"/>
      <c r="W53"/>
      <c r="X53"/>
      <c r="Y53"/>
      <c r="Z53"/>
      <c r="AA53"/>
      <c r="AB53"/>
      <c r="AC53"/>
      <c r="AD53"/>
    </row>
    <row r="54" spans="2:30" x14ac:dyDescent="0.25">
      <c r="B54">
        <v>43</v>
      </c>
      <c r="C54">
        <f t="shared" ca="1" si="19"/>
        <v>0.35657724629607856</v>
      </c>
      <c r="D54">
        <f t="shared" ca="1" si="19"/>
        <v>0.14156013746629748</v>
      </c>
      <c r="E54">
        <f t="shared" ca="1" si="19"/>
        <v>0.3991050221661514</v>
      </c>
      <c r="F54">
        <f t="shared" ca="1" si="19"/>
        <v>5.8565314583092221E-4</v>
      </c>
      <c r="G54">
        <f t="shared" ca="1" si="19"/>
        <v>0.83401569555543897</v>
      </c>
      <c r="H54"/>
      <c r="I54">
        <f t="shared" ca="1" si="20"/>
        <v>3</v>
      </c>
      <c r="J54">
        <f t="shared" ca="1" si="20"/>
        <v>2</v>
      </c>
      <c r="K54">
        <f t="shared" ca="1" si="20"/>
        <v>4</v>
      </c>
      <c r="L54">
        <f t="shared" ca="1" si="20"/>
        <v>1</v>
      </c>
      <c r="M54">
        <f t="shared" ca="1" si="20"/>
        <v>5</v>
      </c>
      <c r="N54"/>
      <c r="O54">
        <f t="shared" ca="1" si="14"/>
        <v>5.8565314583092221E-4</v>
      </c>
      <c r="P54">
        <f t="shared" ca="1" si="15"/>
        <v>0.14156013746629748</v>
      </c>
      <c r="Q54">
        <f t="shared" ca="1" si="16"/>
        <v>0.35657724629607856</v>
      </c>
      <c r="R54">
        <f t="shared" ca="1" si="17"/>
        <v>0.3991050221661514</v>
      </c>
      <c r="S54">
        <f t="shared" ca="1" si="18"/>
        <v>0.83401569555543897</v>
      </c>
      <c r="T54"/>
      <c r="U54"/>
      <c r="V54"/>
      <c r="W54"/>
      <c r="X54"/>
      <c r="Y54"/>
      <c r="Z54"/>
      <c r="AA54"/>
      <c r="AB54"/>
      <c r="AC54"/>
      <c r="AD54"/>
    </row>
    <row r="55" spans="2:30" x14ac:dyDescent="0.25">
      <c r="B55">
        <v>44</v>
      </c>
      <c r="C55">
        <f t="shared" ca="1" si="19"/>
        <v>0.63485985893657437</v>
      </c>
      <c r="D55">
        <f t="shared" ca="1" si="19"/>
        <v>0.15208517155707202</v>
      </c>
      <c r="E55">
        <f t="shared" ca="1" si="19"/>
        <v>0.35322357151454742</v>
      </c>
      <c r="F55">
        <f t="shared" ca="1" si="19"/>
        <v>0.74278933477905007</v>
      </c>
      <c r="G55">
        <f t="shared" ca="1" si="19"/>
        <v>0.86099735474993566</v>
      </c>
      <c r="H55"/>
      <c r="I55">
        <f t="shared" ca="1" si="20"/>
        <v>3</v>
      </c>
      <c r="J55">
        <f t="shared" ca="1" si="20"/>
        <v>1</v>
      </c>
      <c r="K55">
        <f t="shared" ca="1" si="20"/>
        <v>2</v>
      </c>
      <c r="L55">
        <f t="shared" ca="1" si="20"/>
        <v>4</v>
      </c>
      <c r="M55">
        <f t="shared" ca="1" si="20"/>
        <v>5</v>
      </c>
      <c r="N55"/>
      <c r="O55">
        <f t="shared" ca="1" si="14"/>
        <v>0.15208517155707202</v>
      </c>
      <c r="P55">
        <f t="shared" ca="1" si="15"/>
        <v>0.35322357151454742</v>
      </c>
      <c r="Q55">
        <f t="shared" ca="1" si="16"/>
        <v>0.63485985893657437</v>
      </c>
      <c r="R55">
        <f t="shared" ca="1" si="17"/>
        <v>0.74278933477905007</v>
      </c>
      <c r="S55">
        <f t="shared" ca="1" si="18"/>
        <v>0.86099735474993566</v>
      </c>
      <c r="T55"/>
      <c r="U55"/>
      <c r="V55"/>
      <c r="W55"/>
      <c r="X55"/>
      <c r="Y55"/>
      <c r="Z55"/>
      <c r="AA55"/>
      <c r="AB55"/>
      <c r="AC55"/>
      <c r="AD55"/>
    </row>
    <row r="56" spans="2:30" x14ac:dyDescent="0.25">
      <c r="B56">
        <v>45</v>
      </c>
      <c r="C56">
        <f t="shared" ca="1" si="19"/>
        <v>0.17711200932595939</v>
      </c>
      <c r="D56">
        <f t="shared" ca="1" si="19"/>
        <v>0.71611696321708196</v>
      </c>
      <c r="E56">
        <f t="shared" ca="1" si="19"/>
        <v>0.86213638975019746</v>
      </c>
      <c r="F56">
        <f t="shared" ca="1" si="19"/>
        <v>9.1769530103796515E-2</v>
      </c>
      <c r="G56">
        <f t="shared" ca="1" si="19"/>
        <v>0.47085826574864109</v>
      </c>
      <c r="H56"/>
      <c r="I56">
        <f t="shared" ca="1" si="20"/>
        <v>2</v>
      </c>
      <c r="J56">
        <f t="shared" ca="1" si="20"/>
        <v>4</v>
      </c>
      <c r="K56">
        <f t="shared" ca="1" si="20"/>
        <v>5</v>
      </c>
      <c r="L56">
        <f t="shared" ca="1" si="20"/>
        <v>1</v>
      </c>
      <c r="M56">
        <f t="shared" ca="1" si="20"/>
        <v>3</v>
      </c>
      <c r="N56"/>
      <c r="O56">
        <f t="shared" ca="1" si="14"/>
        <v>9.1769530103796515E-2</v>
      </c>
      <c r="P56">
        <f t="shared" ca="1" si="15"/>
        <v>0.17711200932595939</v>
      </c>
      <c r="Q56">
        <f t="shared" ca="1" si="16"/>
        <v>0.47085826574864109</v>
      </c>
      <c r="R56">
        <f t="shared" ca="1" si="17"/>
        <v>0.71611696321708196</v>
      </c>
      <c r="S56">
        <f t="shared" ca="1" si="18"/>
        <v>0.86213638975019746</v>
      </c>
      <c r="T56"/>
      <c r="U56"/>
      <c r="V56"/>
      <c r="W56"/>
      <c r="X56"/>
      <c r="Y56"/>
      <c r="Z56"/>
      <c r="AA56"/>
      <c r="AB56"/>
      <c r="AC56"/>
      <c r="AD56"/>
    </row>
    <row r="57" spans="2:30" x14ac:dyDescent="0.25">
      <c r="B57">
        <v>46</v>
      </c>
      <c r="C57">
        <f t="shared" ca="1" si="19"/>
        <v>0.80066180429750611</v>
      </c>
      <c r="D57">
        <f t="shared" ca="1" si="19"/>
        <v>0.95374806782808219</v>
      </c>
      <c r="E57">
        <f t="shared" ca="1" si="19"/>
        <v>0.36149899669167418</v>
      </c>
      <c r="F57">
        <f t="shared" ca="1" si="19"/>
        <v>0.47230696944916883</v>
      </c>
      <c r="G57">
        <f t="shared" ca="1" si="19"/>
        <v>9.6709688065132693E-2</v>
      </c>
      <c r="H57"/>
      <c r="I57">
        <f t="shared" ca="1" si="20"/>
        <v>4</v>
      </c>
      <c r="J57">
        <f t="shared" ca="1" si="20"/>
        <v>5</v>
      </c>
      <c r="K57">
        <f t="shared" ca="1" si="20"/>
        <v>2</v>
      </c>
      <c r="L57">
        <f t="shared" ca="1" si="20"/>
        <v>3</v>
      </c>
      <c r="M57">
        <f t="shared" ca="1" si="20"/>
        <v>1</v>
      </c>
      <c r="N57"/>
      <c r="O57">
        <f t="shared" ca="1" si="14"/>
        <v>9.6709688065132693E-2</v>
      </c>
      <c r="P57">
        <f t="shared" ca="1" si="15"/>
        <v>0.36149899669167418</v>
      </c>
      <c r="Q57">
        <f t="shared" ca="1" si="16"/>
        <v>0.47230696944916883</v>
      </c>
      <c r="R57">
        <f t="shared" ca="1" si="17"/>
        <v>0.80066180429750611</v>
      </c>
      <c r="S57">
        <f t="shared" ca="1" si="18"/>
        <v>0.95374806782808219</v>
      </c>
      <c r="T57"/>
      <c r="U57"/>
      <c r="V57"/>
      <c r="W57"/>
      <c r="X57"/>
      <c r="Y57"/>
      <c r="Z57"/>
      <c r="AA57"/>
      <c r="AB57"/>
      <c r="AC57"/>
      <c r="AD57"/>
    </row>
    <row r="58" spans="2:30" x14ac:dyDescent="0.25">
      <c r="B58">
        <v>47</v>
      </c>
      <c r="C58">
        <f t="shared" ca="1" si="19"/>
        <v>0.99440952413958905</v>
      </c>
      <c r="D58">
        <f t="shared" ca="1" si="19"/>
        <v>1.3043696291537787E-2</v>
      </c>
      <c r="E58">
        <f t="shared" ca="1" si="19"/>
        <v>0.31456951821886914</v>
      </c>
      <c r="F58">
        <f t="shared" ca="1" si="19"/>
        <v>0.36834041632790293</v>
      </c>
      <c r="G58">
        <f t="shared" ca="1" si="19"/>
        <v>0.43405161239950441</v>
      </c>
      <c r="H58"/>
      <c r="I58">
        <f t="shared" ca="1" si="20"/>
        <v>5</v>
      </c>
      <c r="J58">
        <f t="shared" ca="1" si="20"/>
        <v>1</v>
      </c>
      <c r="K58">
        <f t="shared" ca="1" si="20"/>
        <v>2</v>
      </c>
      <c r="L58">
        <f t="shared" ca="1" si="20"/>
        <v>3</v>
      </c>
      <c r="M58">
        <f t="shared" ca="1" si="20"/>
        <v>4</v>
      </c>
      <c r="N58"/>
      <c r="O58">
        <f t="shared" ca="1" si="14"/>
        <v>1.3043696291537787E-2</v>
      </c>
      <c r="P58">
        <f t="shared" ca="1" si="15"/>
        <v>0.31456951821886914</v>
      </c>
      <c r="Q58">
        <f t="shared" ca="1" si="16"/>
        <v>0.36834041632790293</v>
      </c>
      <c r="R58">
        <f t="shared" ca="1" si="17"/>
        <v>0.43405161239950441</v>
      </c>
      <c r="S58">
        <f t="shared" ca="1" si="18"/>
        <v>0.99440952413958905</v>
      </c>
      <c r="T58"/>
      <c r="U58"/>
      <c r="V58"/>
      <c r="W58"/>
      <c r="X58"/>
      <c r="Y58"/>
      <c r="Z58"/>
      <c r="AA58"/>
      <c r="AB58"/>
      <c r="AC58"/>
      <c r="AD58"/>
    </row>
    <row r="59" spans="2:30" x14ac:dyDescent="0.25">
      <c r="B59">
        <v>48</v>
      </c>
      <c r="C59">
        <f t="shared" ca="1" si="19"/>
        <v>0.97322889050506667</v>
      </c>
      <c r="D59">
        <f t="shared" ca="1" si="19"/>
        <v>0.15838981603655067</v>
      </c>
      <c r="E59">
        <f t="shared" ca="1" si="19"/>
        <v>0.92846756866954472</v>
      </c>
      <c r="F59">
        <f t="shared" ca="1" si="19"/>
        <v>0.4955519077998759</v>
      </c>
      <c r="G59">
        <f t="shared" ca="1" si="19"/>
        <v>0.68633304608436585</v>
      </c>
      <c r="H59"/>
      <c r="I59">
        <f t="shared" ca="1" si="20"/>
        <v>5</v>
      </c>
      <c r="J59">
        <f t="shared" ca="1" si="20"/>
        <v>1</v>
      </c>
      <c r="K59">
        <f t="shared" ca="1" si="20"/>
        <v>4</v>
      </c>
      <c r="L59">
        <f t="shared" ca="1" si="20"/>
        <v>2</v>
      </c>
      <c r="M59">
        <f t="shared" ca="1" si="20"/>
        <v>3</v>
      </c>
      <c r="N59"/>
      <c r="O59">
        <f t="shared" ca="1" si="14"/>
        <v>0.15838981603655067</v>
      </c>
      <c r="P59">
        <f t="shared" ca="1" si="15"/>
        <v>0.4955519077998759</v>
      </c>
      <c r="Q59">
        <f t="shared" ca="1" si="16"/>
        <v>0.68633304608436585</v>
      </c>
      <c r="R59">
        <f t="shared" ca="1" si="17"/>
        <v>0.92846756866954472</v>
      </c>
      <c r="S59">
        <f t="shared" ca="1" si="18"/>
        <v>0.97322889050506667</v>
      </c>
      <c r="T59"/>
      <c r="U59"/>
      <c r="V59"/>
      <c r="W59"/>
      <c r="X59"/>
      <c r="Y59"/>
      <c r="Z59"/>
      <c r="AA59"/>
      <c r="AB59"/>
      <c r="AC59"/>
      <c r="AD59"/>
    </row>
    <row r="60" spans="2:30" x14ac:dyDescent="0.25">
      <c r="B60">
        <v>49</v>
      </c>
      <c r="C60">
        <f t="shared" ca="1" si="19"/>
        <v>0.92036805859945847</v>
      </c>
      <c r="D60">
        <f t="shared" ca="1" si="19"/>
        <v>0.50715970031331592</v>
      </c>
      <c r="E60">
        <f t="shared" ca="1" si="19"/>
        <v>0.80280668188664606</v>
      </c>
      <c r="F60">
        <f t="shared" ca="1" si="19"/>
        <v>0.54990296771045133</v>
      </c>
      <c r="G60">
        <f t="shared" ca="1" si="19"/>
        <v>0.41146791905459024</v>
      </c>
      <c r="H60"/>
      <c r="I60">
        <f t="shared" ca="1" si="20"/>
        <v>5</v>
      </c>
      <c r="J60">
        <f t="shared" ca="1" si="20"/>
        <v>2</v>
      </c>
      <c r="K60">
        <f t="shared" ca="1" si="20"/>
        <v>4</v>
      </c>
      <c r="L60">
        <f t="shared" ca="1" si="20"/>
        <v>3</v>
      </c>
      <c r="M60">
        <f t="shared" ca="1" si="20"/>
        <v>1</v>
      </c>
      <c r="N60"/>
      <c r="O60">
        <f t="shared" ca="1" si="14"/>
        <v>0.41146791905459024</v>
      </c>
      <c r="P60">
        <f t="shared" ca="1" si="15"/>
        <v>0.50715970031331592</v>
      </c>
      <c r="Q60">
        <f t="shared" ca="1" si="16"/>
        <v>0.54990296771045133</v>
      </c>
      <c r="R60">
        <f t="shared" ca="1" si="17"/>
        <v>0.80280668188664606</v>
      </c>
      <c r="S60">
        <f t="shared" ca="1" si="18"/>
        <v>0.92036805859945847</v>
      </c>
      <c r="T60"/>
      <c r="U60"/>
      <c r="V60"/>
      <c r="W60"/>
      <c r="X60"/>
      <c r="Y60"/>
      <c r="Z60"/>
      <c r="AA60"/>
      <c r="AB60"/>
      <c r="AC60"/>
      <c r="AD60"/>
    </row>
    <row r="61" spans="2:30" x14ac:dyDescent="0.25">
      <c r="B61">
        <v>50</v>
      </c>
      <c r="C61">
        <f t="shared" ca="1" si="19"/>
        <v>0.69656875883935465</v>
      </c>
      <c r="D61">
        <f t="shared" ca="1" si="19"/>
        <v>0.13365796516061024</v>
      </c>
      <c r="E61">
        <f t="shared" ca="1" si="19"/>
        <v>0.56334350450520632</v>
      </c>
      <c r="F61">
        <f t="shared" ca="1" si="19"/>
        <v>0.97516367715436925</v>
      </c>
      <c r="G61">
        <f t="shared" ca="1" si="19"/>
        <v>0.63301087024971003</v>
      </c>
      <c r="H61"/>
      <c r="I61">
        <f t="shared" ca="1" si="20"/>
        <v>4</v>
      </c>
      <c r="J61">
        <f t="shared" ca="1" si="20"/>
        <v>1</v>
      </c>
      <c r="K61">
        <f t="shared" ca="1" si="20"/>
        <v>2</v>
      </c>
      <c r="L61">
        <f t="shared" ca="1" si="20"/>
        <v>5</v>
      </c>
      <c r="M61">
        <f t="shared" ca="1" si="20"/>
        <v>3</v>
      </c>
      <c r="N61"/>
      <c r="O61">
        <f t="shared" ca="1" si="14"/>
        <v>0.13365796516061024</v>
      </c>
      <c r="P61">
        <f t="shared" ca="1" si="15"/>
        <v>0.56334350450520632</v>
      </c>
      <c r="Q61">
        <f t="shared" ca="1" si="16"/>
        <v>0.63301087024971003</v>
      </c>
      <c r="R61">
        <f t="shared" ca="1" si="17"/>
        <v>0.69656875883935465</v>
      </c>
      <c r="S61">
        <f t="shared" ca="1" si="18"/>
        <v>0.97516367715436925</v>
      </c>
      <c r="T61"/>
      <c r="U61"/>
      <c r="V61"/>
      <c r="W61"/>
      <c r="X61"/>
      <c r="Y61"/>
      <c r="Z61"/>
      <c r="AA61"/>
      <c r="AB61"/>
      <c r="AC61"/>
      <c r="AD61"/>
    </row>
    <row r="62" spans="2:30" x14ac:dyDescent="0.25">
      <c r="B62">
        <v>51</v>
      </c>
      <c r="C62">
        <f t="shared" ca="1" si="19"/>
        <v>0.14503494860809885</v>
      </c>
      <c r="D62">
        <f t="shared" ca="1" si="19"/>
        <v>0.58424580594202014</v>
      </c>
      <c r="E62">
        <f t="shared" ca="1" si="19"/>
        <v>0.72170075905512854</v>
      </c>
      <c r="F62">
        <f t="shared" ca="1" si="19"/>
        <v>0.99215812428833883</v>
      </c>
      <c r="G62">
        <f t="shared" ca="1" si="19"/>
        <v>0.54344550273909686</v>
      </c>
      <c r="H62"/>
      <c r="I62">
        <f t="shared" ca="1" si="20"/>
        <v>1</v>
      </c>
      <c r="J62">
        <f t="shared" ca="1" si="20"/>
        <v>3</v>
      </c>
      <c r="K62">
        <f t="shared" ca="1" si="20"/>
        <v>4</v>
      </c>
      <c r="L62">
        <f t="shared" ca="1" si="20"/>
        <v>5</v>
      </c>
      <c r="M62">
        <f t="shared" ca="1" si="20"/>
        <v>2</v>
      </c>
      <c r="N62"/>
      <c r="O62">
        <f t="shared" ca="1" si="14"/>
        <v>0.14503494860809885</v>
      </c>
      <c r="P62">
        <f t="shared" ca="1" si="15"/>
        <v>0.54344550273909686</v>
      </c>
      <c r="Q62">
        <f t="shared" ca="1" si="16"/>
        <v>0.58424580594202014</v>
      </c>
      <c r="R62">
        <f t="shared" ca="1" si="17"/>
        <v>0.72170075905512854</v>
      </c>
      <c r="S62">
        <f t="shared" ca="1" si="18"/>
        <v>0.99215812428833883</v>
      </c>
      <c r="T62"/>
      <c r="U62"/>
      <c r="V62"/>
      <c r="W62"/>
      <c r="X62"/>
      <c r="Y62"/>
      <c r="Z62"/>
      <c r="AA62"/>
      <c r="AB62"/>
      <c r="AC62"/>
      <c r="AD62"/>
    </row>
    <row r="63" spans="2:30" x14ac:dyDescent="0.25">
      <c r="B63">
        <v>52</v>
      </c>
      <c r="C63">
        <f t="shared" ca="1" si="19"/>
        <v>0.87614835410036951</v>
      </c>
      <c r="D63">
        <f t="shared" ca="1" si="19"/>
        <v>8.1021284527236448E-2</v>
      </c>
      <c r="E63">
        <f t="shared" ca="1" si="19"/>
        <v>0.84934570925799391</v>
      </c>
      <c r="F63">
        <f t="shared" ca="1" si="19"/>
        <v>0.7120020750646584</v>
      </c>
      <c r="G63">
        <f t="shared" ca="1" si="19"/>
        <v>0.62616710165770795</v>
      </c>
      <c r="H63"/>
      <c r="I63">
        <f t="shared" ca="1" si="20"/>
        <v>5</v>
      </c>
      <c r="J63">
        <f t="shared" ca="1" si="20"/>
        <v>1</v>
      </c>
      <c r="K63">
        <f t="shared" ca="1" si="20"/>
        <v>4</v>
      </c>
      <c r="L63">
        <f t="shared" ca="1" si="20"/>
        <v>3</v>
      </c>
      <c r="M63">
        <f t="shared" ca="1" si="20"/>
        <v>2</v>
      </c>
      <c r="N63"/>
      <c r="O63">
        <f t="shared" ca="1" si="14"/>
        <v>8.1021284527236448E-2</v>
      </c>
      <c r="P63">
        <f t="shared" ca="1" si="15"/>
        <v>0.62616710165770795</v>
      </c>
      <c r="Q63">
        <f t="shared" ca="1" si="16"/>
        <v>0.7120020750646584</v>
      </c>
      <c r="R63">
        <f t="shared" ca="1" si="17"/>
        <v>0.84934570925799391</v>
      </c>
      <c r="S63">
        <f t="shared" ca="1" si="18"/>
        <v>0.87614835410036951</v>
      </c>
      <c r="T63"/>
      <c r="U63"/>
      <c r="V63"/>
      <c r="W63"/>
      <c r="X63"/>
      <c r="Y63"/>
      <c r="Z63"/>
      <c r="AA63"/>
      <c r="AB63"/>
      <c r="AC63"/>
      <c r="AD63"/>
    </row>
    <row r="64" spans="2:30" x14ac:dyDescent="0.25">
      <c r="B64">
        <v>53</v>
      </c>
      <c r="C64">
        <f t="shared" ca="1" si="19"/>
        <v>3.1020845398452956E-2</v>
      </c>
      <c r="D64">
        <f t="shared" ca="1" si="19"/>
        <v>4.3349682611053098E-2</v>
      </c>
      <c r="E64">
        <f t="shared" ca="1" si="19"/>
        <v>0.74987852860176452</v>
      </c>
      <c r="F64">
        <f t="shared" ca="1" si="19"/>
        <v>0.357412721057359</v>
      </c>
      <c r="G64">
        <f t="shared" ca="1" si="19"/>
        <v>0.39435647616303782</v>
      </c>
      <c r="H64"/>
      <c r="I64">
        <f t="shared" ca="1" si="20"/>
        <v>1</v>
      </c>
      <c r="J64">
        <f t="shared" ca="1" si="20"/>
        <v>2</v>
      </c>
      <c r="K64">
        <f t="shared" ca="1" si="20"/>
        <v>5</v>
      </c>
      <c r="L64">
        <f t="shared" ca="1" si="20"/>
        <v>3</v>
      </c>
      <c r="M64">
        <f t="shared" ca="1" si="20"/>
        <v>4</v>
      </c>
      <c r="N64"/>
      <c r="O64">
        <f t="shared" ca="1" si="14"/>
        <v>3.1020845398452956E-2</v>
      </c>
      <c r="P64">
        <f t="shared" ca="1" si="15"/>
        <v>4.3349682611053098E-2</v>
      </c>
      <c r="Q64">
        <f t="shared" ca="1" si="16"/>
        <v>0.357412721057359</v>
      </c>
      <c r="R64">
        <f t="shared" ca="1" si="17"/>
        <v>0.39435647616303782</v>
      </c>
      <c r="S64">
        <f t="shared" ca="1" si="18"/>
        <v>0.74987852860176452</v>
      </c>
      <c r="T64"/>
      <c r="U64"/>
      <c r="V64"/>
      <c r="W64"/>
      <c r="X64"/>
      <c r="Y64"/>
      <c r="Z64"/>
      <c r="AA64"/>
      <c r="AB64"/>
      <c r="AC64"/>
      <c r="AD64"/>
    </row>
    <row r="65" spans="2:30" x14ac:dyDescent="0.25">
      <c r="B65">
        <v>54</v>
      </c>
      <c r="C65">
        <f t="shared" ca="1" si="19"/>
        <v>0.77172133184839342</v>
      </c>
      <c r="D65">
        <f t="shared" ca="1" si="19"/>
        <v>0.16704932646834569</v>
      </c>
      <c r="E65">
        <f t="shared" ca="1" si="19"/>
        <v>0.36809433516560741</v>
      </c>
      <c r="F65">
        <f t="shared" ca="1" si="19"/>
        <v>0.67342416176157582</v>
      </c>
      <c r="G65">
        <f t="shared" ca="1" si="19"/>
        <v>0.822885085521466</v>
      </c>
      <c r="H65"/>
      <c r="I65">
        <f t="shared" ca="1" si="20"/>
        <v>4</v>
      </c>
      <c r="J65">
        <f t="shared" ca="1" si="20"/>
        <v>1</v>
      </c>
      <c r="K65">
        <f t="shared" ca="1" si="20"/>
        <v>2</v>
      </c>
      <c r="L65">
        <f t="shared" ca="1" si="20"/>
        <v>3</v>
      </c>
      <c r="M65">
        <f t="shared" ca="1" si="20"/>
        <v>5</v>
      </c>
      <c r="N65"/>
      <c r="O65">
        <f t="shared" ca="1" si="14"/>
        <v>0.16704932646834569</v>
      </c>
      <c r="P65">
        <f t="shared" ca="1" si="15"/>
        <v>0.36809433516560741</v>
      </c>
      <c r="Q65">
        <f t="shared" ca="1" si="16"/>
        <v>0.67342416176157582</v>
      </c>
      <c r="R65">
        <f t="shared" ca="1" si="17"/>
        <v>0.77172133184839342</v>
      </c>
      <c r="S65">
        <f t="shared" ca="1" si="18"/>
        <v>0.822885085521466</v>
      </c>
      <c r="T65"/>
      <c r="U65"/>
      <c r="V65"/>
      <c r="W65"/>
      <c r="X65"/>
      <c r="Y65"/>
      <c r="Z65"/>
      <c r="AA65"/>
      <c r="AB65"/>
      <c r="AC65"/>
      <c r="AD65"/>
    </row>
    <row r="66" spans="2:30" x14ac:dyDescent="0.25">
      <c r="B66">
        <v>55</v>
      </c>
      <c r="C66">
        <f t="shared" ca="1" si="19"/>
        <v>0.37154372854444384</v>
      </c>
      <c r="D66">
        <f t="shared" ca="1" si="19"/>
        <v>2.4239580439148645E-2</v>
      </c>
      <c r="E66">
        <f t="shared" ca="1" si="19"/>
        <v>0.96049016045248004</v>
      </c>
      <c r="F66">
        <f t="shared" ca="1" si="19"/>
        <v>0.16642753274242339</v>
      </c>
      <c r="G66">
        <f t="shared" ca="1" si="19"/>
        <v>0.42100809143963946</v>
      </c>
      <c r="H66"/>
      <c r="I66">
        <f t="shared" ca="1" si="20"/>
        <v>3</v>
      </c>
      <c r="J66">
        <f t="shared" ca="1" si="20"/>
        <v>1</v>
      </c>
      <c r="K66">
        <f t="shared" ca="1" si="20"/>
        <v>5</v>
      </c>
      <c r="L66">
        <f t="shared" ca="1" si="20"/>
        <v>2</v>
      </c>
      <c r="M66">
        <f t="shared" ca="1" si="20"/>
        <v>4</v>
      </c>
      <c r="N66"/>
      <c r="O66">
        <f t="shared" ca="1" si="14"/>
        <v>2.4239580439148645E-2</v>
      </c>
      <c r="P66">
        <f t="shared" ca="1" si="15"/>
        <v>0.16642753274242339</v>
      </c>
      <c r="Q66">
        <f t="shared" ca="1" si="16"/>
        <v>0.37154372854444384</v>
      </c>
      <c r="R66">
        <f t="shared" ca="1" si="17"/>
        <v>0.42100809143963946</v>
      </c>
      <c r="S66">
        <f t="shared" ca="1" si="18"/>
        <v>0.96049016045248004</v>
      </c>
      <c r="T66"/>
      <c r="U66"/>
      <c r="V66"/>
      <c r="W66"/>
      <c r="X66"/>
      <c r="Y66"/>
      <c r="Z66"/>
      <c r="AA66"/>
      <c r="AB66"/>
      <c r="AC66"/>
      <c r="AD66"/>
    </row>
    <row r="67" spans="2:30" x14ac:dyDescent="0.25">
      <c r="B67">
        <v>56</v>
      </c>
      <c r="C67">
        <f t="shared" ca="1" si="19"/>
        <v>0.89690999298774865</v>
      </c>
      <c r="D67">
        <f t="shared" ca="1" si="19"/>
        <v>0.59371024892854163</v>
      </c>
      <c r="E67">
        <f t="shared" ca="1" si="19"/>
        <v>0.25122963077835125</v>
      </c>
      <c r="F67">
        <f t="shared" ca="1" si="19"/>
        <v>0.29097074789186683</v>
      </c>
      <c r="G67">
        <f t="shared" ca="1" si="19"/>
        <v>0.73962978636284404</v>
      </c>
      <c r="H67"/>
      <c r="I67">
        <f t="shared" ca="1" si="20"/>
        <v>5</v>
      </c>
      <c r="J67">
        <f t="shared" ca="1" si="20"/>
        <v>3</v>
      </c>
      <c r="K67">
        <f t="shared" ca="1" si="20"/>
        <v>1</v>
      </c>
      <c r="L67">
        <f t="shared" ca="1" si="20"/>
        <v>2</v>
      </c>
      <c r="M67">
        <f t="shared" ca="1" si="20"/>
        <v>4</v>
      </c>
      <c r="N67"/>
      <c r="O67">
        <f t="shared" ca="1" si="14"/>
        <v>0.25122963077835125</v>
      </c>
      <c r="P67">
        <f t="shared" ca="1" si="15"/>
        <v>0.29097074789186683</v>
      </c>
      <c r="Q67">
        <f t="shared" ca="1" si="16"/>
        <v>0.59371024892854163</v>
      </c>
      <c r="R67">
        <f t="shared" ca="1" si="17"/>
        <v>0.73962978636284404</v>
      </c>
      <c r="S67">
        <f t="shared" ca="1" si="18"/>
        <v>0.89690999298774865</v>
      </c>
      <c r="T67"/>
      <c r="U67"/>
      <c r="V67"/>
      <c r="W67"/>
      <c r="X67"/>
      <c r="Y67"/>
      <c r="Z67"/>
      <c r="AA67"/>
      <c r="AB67"/>
      <c r="AC67"/>
      <c r="AD67"/>
    </row>
    <row r="68" spans="2:30" x14ac:dyDescent="0.25">
      <c r="B68">
        <v>57</v>
      </c>
      <c r="C68">
        <f t="shared" ca="1" si="19"/>
        <v>0.82001133056103148</v>
      </c>
      <c r="D68">
        <f t="shared" ca="1" si="19"/>
        <v>7.2985723676091019E-2</v>
      </c>
      <c r="E68">
        <f t="shared" ca="1" si="19"/>
        <v>6.545321755107758E-2</v>
      </c>
      <c r="F68">
        <f t="shared" ca="1" si="19"/>
        <v>0.14867630049257474</v>
      </c>
      <c r="G68">
        <f t="shared" ca="1" si="19"/>
        <v>0.8729107579590395</v>
      </c>
      <c r="H68"/>
      <c r="I68">
        <f t="shared" ca="1" si="20"/>
        <v>4</v>
      </c>
      <c r="J68">
        <f t="shared" ca="1" si="20"/>
        <v>2</v>
      </c>
      <c r="K68">
        <f t="shared" ca="1" si="20"/>
        <v>1</v>
      </c>
      <c r="L68">
        <f t="shared" ca="1" si="20"/>
        <v>3</v>
      </c>
      <c r="M68">
        <f t="shared" ca="1" si="20"/>
        <v>5</v>
      </c>
      <c r="N68"/>
      <c r="O68">
        <f t="shared" ca="1" si="14"/>
        <v>6.545321755107758E-2</v>
      </c>
      <c r="P68">
        <f t="shared" ca="1" si="15"/>
        <v>7.2985723676091019E-2</v>
      </c>
      <c r="Q68">
        <f t="shared" ca="1" si="16"/>
        <v>0.14867630049257474</v>
      </c>
      <c r="R68">
        <f t="shared" ca="1" si="17"/>
        <v>0.82001133056103148</v>
      </c>
      <c r="S68">
        <f t="shared" ca="1" si="18"/>
        <v>0.8729107579590395</v>
      </c>
      <c r="T68"/>
      <c r="U68"/>
      <c r="V68"/>
      <c r="W68"/>
      <c r="X68"/>
      <c r="Y68"/>
      <c r="Z68"/>
      <c r="AA68"/>
      <c r="AB68"/>
      <c r="AC68"/>
      <c r="AD68"/>
    </row>
    <row r="69" spans="2:30" x14ac:dyDescent="0.25">
      <c r="B69">
        <v>58</v>
      </c>
      <c r="C69">
        <f t="shared" ca="1" si="19"/>
        <v>0.29508645055465887</v>
      </c>
      <c r="D69">
        <f t="shared" ca="1" si="19"/>
        <v>0.76311679542677124</v>
      </c>
      <c r="E69">
        <f t="shared" ca="1" si="19"/>
        <v>0.50410066846189439</v>
      </c>
      <c r="F69">
        <f t="shared" ca="1" si="19"/>
        <v>0.64734521669685707</v>
      </c>
      <c r="G69">
        <f t="shared" ca="1" si="19"/>
        <v>0.11861016573642391</v>
      </c>
      <c r="H69"/>
      <c r="I69">
        <f t="shared" ca="1" si="20"/>
        <v>2</v>
      </c>
      <c r="J69">
        <f t="shared" ca="1" si="20"/>
        <v>5</v>
      </c>
      <c r="K69">
        <f t="shared" ca="1" si="20"/>
        <v>3</v>
      </c>
      <c r="L69">
        <f t="shared" ca="1" si="20"/>
        <v>4</v>
      </c>
      <c r="M69">
        <f t="shared" ca="1" si="20"/>
        <v>1</v>
      </c>
      <c r="N69"/>
      <c r="O69">
        <f t="shared" ca="1" si="14"/>
        <v>0.11861016573642391</v>
      </c>
      <c r="P69">
        <f t="shared" ca="1" si="15"/>
        <v>0.29508645055465887</v>
      </c>
      <c r="Q69">
        <f t="shared" ca="1" si="16"/>
        <v>0.50410066846189439</v>
      </c>
      <c r="R69">
        <f t="shared" ca="1" si="17"/>
        <v>0.64734521669685707</v>
      </c>
      <c r="S69">
        <f t="shared" ca="1" si="18"/>
        <v>0.76311679542677124</v>
      </c>
      <c r="T69"/>
      <c r="U69"/>
      <c r="V69"/>
      <c r="W69"/>
      <c r="X69"/>
      <c r="Y69"/>
      <c r="Z69"/>
      <c r="AA69"/>
      <c r="AB69"/>
      <c r="AC69"/>
      <c r="AD69"/>
    </row>
    <row r="70" spans="2:30" x14ac:dyDescent="0.25">
      <c r="B70">
        <v>59</v>
      </c>
      <c r="C70">
        <f t="shared" ca="1" si="19"/>
        <v>0.98648791267549785</v>
      </c>
      <c r="D70">
        <f t="shared" ca="1" si="19"/>
        <v>0.59548803955250307</v>
      </c>
      <c r="E70">
        <f t="shared" ca="1" si="19"/>
        <v>0.82715809988816236</v>
      </c>
      <c r="F70">
        <f t="shared" ca="1" si="19"/>
        <v>0.88572006348468635</v>
      </c>
      <c r="G70">
        <f t="shared" ca="1" si="19"/>
        <v>0.54650768558549956</v>
      </c>
      <c r="H70"/>
      <c r="I70">
        <f t="shared" ca="1" si="20"/>
        <v>5</v>
      </c>
      <c r="J70">
        <f t="shared" ca="1" si="20"/>
        <v>2</v>
      </c>
      <c r="K70">
        <f t="shared" ca="1" si="20"/>
        <v>3</v>
      </c>
      <c r="L70">
        <f t="shared" ca="1" si="20"/>
        <v>4</v>
      </c>
      <c r="M70">
        <f t="shared" ca="1" si="20"/>
        <v>1</v>
      </c>
      <c r="N70"/>
      <c r="O70">
        <f t="shared" ca="1" si="14"/>
        <v>0.54650768558549956</v>
      </c>
      <c r="P70">
        <f t="shared" ca="1" si="15"/>
        <v>0.59548803955250307</v>
      </c>
      <c r="Q70">
        <f t="shared" ca="1" si="16"/>
        <v>0.82715809988816236</v>
      </c>
      <c r="R70">
        <f t="shared" ca="1" si="17"/>
        <v>0.88572006348468635</v>
      </c>
      <c r="S70">
        <f t="shared" ca="1" si="18"/>
        <v>0.98648791267549785</v>
      </c>
      <c r="T70"/>
      <c r="U70"/>
      <c r="V70"/>
      <c r="W70"/>
      <c r="X70"/>
      <c r="Y70"/>
      <c r="Z70"/>
      <c r="AA70"/>
      <c r="AB70"/>
      <c r="AC70"/>
      <c r="AD70"/>
    </row>
    <row r="71" spans="2:30" x14ac:dyDescent="0.25">
      <c r="B71">
        <v>60</v>
      </c>
      <c r="C71">
        <f t="shared" ca="1" si="19"/>
        <v>3.4773500838412907E-2</v>
      </c>
      <c r="D71">
        <f t="shared" ca="1" si="19"/>
        <v>0.40036933151835052</v>
      </c>
      <c r="E71">
        <f t="shared" ca="1" si="19"/>
        <v>0.58785450607347367</v>
      </c>
      <c r="F71">
        <f t="shared" ca="1" si="19"/>
        <v>0.85718091155777443</v>
      </c>
      <c r="G71">
        <f t="shared" ca="1" si="19"/>
        <v>0.44092303172897229</v>
      </c>
      <c r="H71"/>
      <c r="I71">
        <f t="shared" ca="1" si="20"/>
        <v>1</v>
      </c>
      <c r="J71">
        <f t="shared" ca="1" si="20"/>
        <v>2</v>
      </c>
      <c r="K71">
        <f t="shared" ca="1" si="20"/>
        <v>4</v>
      </c>
      <c r="L71">
        <f t="shared" ca="1" si="20"/>
        <v>5</v>
      </c>
      <c r="M71">
        <f t="shared" ca="1" si="20"/>
        <v>3</v>
      </c>
      <c r="N71"/>
      <c r="O71">
        <f t="shared" ca="1" si="14"/>
        <v>3.4773500838412907E-2</v>
      </c>
      <c r="P71">
        <f t="shared" ca="1" si="15"/>
        <v>0.40036933151835052</v>
      </c>
      <c r="Q71">
        <f t="shared" ca="1" si="16"/>
        <v>0.44092303172897229</v>
      </c>
      <c r="R71">
        <f t="shared" ca="1" si="17"/>
        <v>0.58785450607347367</v>
      </c>
      <c r="S71">
        <f t="shared" ca="1" si="18"/>
        <v>0.85718091155777443</v>
      </c>
      <c r="T71"/>
      <c r="U71"/>
      <c r="V71"/>
      <c r="W71"/>
      <c r="X71"/>
      <c r="Y71"/>
      <c r="Z71"/>
      <c r="AA71"/>
      <c r="AB71"/>
      <c r="AC71"/>
      <c r="AD71"/>
    </row>
    <row r="72" spans="2:30" x14ac:dyDescent="0.25">
      <c r="B72">
        <v>61</v>
      </c>
      <c r="C72">
        <f t="shared" ca="1" si="19"/>
        <v>0.70586984109786</v>
      </c>
      <c r="D72">
        <f t="shared" ca="1" si="19"/>
        <v>0.72596424455434105</v>
      </c>
      <c r="E72">
        <f t="shared" ca="1" si="19"/>
        <v>0.70970510561013533</v>
      </c>
      <c r="F72">
        <f t="shared" ca="1" si="19"/>
        <v>0.88998874838945796</v>
      </c>
      <c r="G72">
        <f t="shared" ca="1" si="19"/>
        <v>0.68255224331839459</v>
      </c>
      <c r="H72"/>
      <c r="I72">
        <f t="shared" ca="1" si="20"/>
        <v>2</v>
      </c>
      <c r="J72">
        <f t="shared" ca="1" si="20"/>
        <v>4</v>
      </c>
      <c r="K72">
        <f t="shared" ca="1" si="20"/>
        <v>3</v>
      </c>
      <c r="L72">
        <f t="shared" ca="1" si="20"/>
        <v>5</v>
      </c>
      <c r="M72">
        <f t="shared" ca="1" si="20"/>
        <v>1</v>
      </c>
      <c r="N72"/>
      <c r="O72">
        <f t="shared" ca="1" si="14"/>
        <v>0.68255224331839459</v>
      </c>
      <c r="P72">
        <f t="shared" ca="1" si="15"/>
        <v>0.70586984109786</v>
      </c>
      <c r="Q72">
        <f t="shared" ca="1" si="16"/>
        <v>0.70970510561013533</v>
      </c>
      <c r="R72">
        <f t="shared" ca="1" si="17"/>
        <v>0.72596424455434105</v>
      </c>
      <c r="S72">
        <f t="shared" ca="1" si="18"/>
        <v>0.88998874838945796</v>
      </c>
      <c r="T72"/>
      <c r="U72"/>
      <c r="V72"/>
      <c r="W72"/>
      <c r="X72"/>
      <c r="Y72"/>
      <c r="Z72"/>
      <c r="AA72"/>
      <c r="AB72"/>
      <c r="AC72"/>
      <c r="AD72"/>
    </row>
    <row r="73" spans="2:30" x14ac:dyDescent="0.25">
      <c r="B73">
        <v>62</v>
      </c>
      <c r="C73">
        <f t="shared" ca="1" si="19"/>
        <v>0.57211652753447173</v>
      </c>
      <c r="D73">
        <f t="shared" ca="1" si="19"/>
        <v>0.50973650022571471</v>
      </c>
      <c r="E73">
        <f t="shared" ca="1" si="19"/>
        <v>0.16301842531459121</v>
      </c>
      <c r="F73">
        <f t="shared" ca="1" si="19"/>
        <v>0.62178740078179051</v>
      </c>
      <c r="G73">
        <f t="shared" ca="1" si="19"/>
        <v>0.4310326195375237</v>
      </c>
      <c r="H73"/>
      <c r="I73">
        <f t="shared" ca="1" si="20"/>
        <v>4</v>
      </c>
      <c r="J73">
        <f t="shared" ca="1" si="20"/>
        <v>3</v>
      </c>
      <c r="K73">
        <f t="shared" ca="1" si="20"/>
        <v>1</v>
      </c>
      <c r="L73">
        <f t="shared" ca="1" si="20"/>
        <v>5</v>
      </c>
      <c r="M73">
        <f t="shared" ca="1" si="20"/>
        <v>2</v>
      </c>
      <c r="N73"/>
      <c r="O73">
        <f t="shared" ca="1" si="14"/>
        <v>0.16301842531459121</v>
      </c>
      <c r="P73">
        <f t="shared" ca="1" si="15"/>
        <v>0.4310326195375237</v>
      </c>
      <c r="Q73">
        <f t="shared" ca="1" si="16"/>
        <v>0.50973650022571471</v>
      </c>
      <c r="R73">
        <f t="shared" ca="1" si="17"/>
        <v>0.57211652753447173</v>
      </c>
      <c r="S73">
        <f t="shared" ca="1" si="18"/>
        <v>0.62178740078179051</v>
      </c>
      <c r="T73"/>
      <c r="U73"/>
      <c r="V73"/>
      <c r="W73"/>
      <c r="X73"/>
      <c r="Y73"/>
      <c r="Z73"/>
      <c r="AA73"/>
      <c r="AB73"/>
      <c r="AC73"/>
      <c r="AD73"/>
    </row>
    <row r="74" spans="2:30" x14ac:dyDescent="0.25">
      <c r="B74">
        <v>63</v>
      </c>
      <c r="C74">
        <f t="shared" ca="1" si="19"/>
        <v>0.90801125853300824</v>
      </c>
      <c r="D74">
        <f t="shared" ca="1" si="19"/>
        <v>4.6062333237388509E-2</v>
      </c>
      <c r="E74">
        <f t="shared" ca="1" si="19"/>
        <v>0.45519906584017278</v>
      </c>
      <c r="F74">
        <f t="shared" ca="1" si="19"/>
        <v>0.2249344995608018</v>
      </c>
      <c r="G74">
        <f t="shared" ca="1" si="19"/>
        <v>0.28642379850632604</v>
      </c>
      <c r="H74"/>
      <c r="I74">
        <f t="shared" ca="1" si="20"/>
        <v>5</v>
      </c>
      <c r="J74">
        <f t="shared" ca="1" si="20"/>
        <v>1</v>
      </c>
      <c r="K74">
        <f t="shared" ca="1" si="20"/>
        <v>4</v>
      </c>
      <c r="L74">
        <f t="shared" ca="1" si="20"/>
        <v>2</v>
      </c>
      <c r="M74">
        <f t="shared" ca="1" si="20"/>
        <v>3</v>
      </c>
      <c r="N74"/>
      <c r="O74">
        <f t="shared" ca="1" si="14"/>
        <v>4.6062333237388509E-2</v>
      </c>
      <c r="P74">
        <f t="shared" ca="1" si="15"/>
        <v>0.2249344995608018</v>
      </c>
      <c r="Q74">
        <f t="shared" ca="1" si="16"/>
        <v>0.28642379850632604</v>
      </c>
      <c r="R74">
        <f t="shared" ca="1" si="17"/>
        <v>0.45519906584017278</v>
      </c>
      <c r="S74">
        <f t="shared" ca="1" si="18"/>
        <v>0.90801125853300824</v>
      </c>
      <c r="T74"/>
      <c r="U74"/>
      <c r="V74"/>
      <c r="W74"/>
      <c r="X74"/>
      <c r="Y74"/>
      <c r="Z74"/>
      <c r="AA74"/>
      <c r="AB74"/>
      <c r="AC74"/>
      <c r="AD74"/>
    </row>
    <row r="75" spans="2:30" x14ac:dyDescent="0.25">
      <c r="B75">
        <v>64</v>
      </c>
      <c r="C75">
        <f t="shared" ca="1" si="19"/>
        <v>0.51610927186483702</v>
      </c>
      <c r="D75">
        <f t="shared" ca="1" si="19"/>
        <v>0.22094093788049751</v>
      </c>
      <c r="E75">
        <f t="shared" ca="1" si="19"/>
        <v>0.85001498885057425</v>
      </c>
      <c r="F75">
        <f t="shared" ca="1" si="19"/>
        <v>0.4339450344458291</v>
      </c>
      <c r="G75">
        <f t="shared" ca="1" si="19"/>
        <v>0.18190774264600951</v>
      </c>
      <c r="H75"/>
      <c r="I75">
        <f t="shared" ca="1" si="20"/>
        <v>4</v>
      </c>
      <c r="J75">
        <f t="shared" ca="1" si="20"/>
        <v>2</v>
      </c>
      <c r="K75">
        <f t="shared" ca="1" si="20"/>
        <v>5</v>
      </c>
      <c r="L75">
        <f t="shared" ca="1" si="20"/>
        <v>3</v>
      </c>
      <c r="M75">
        <f t="shared" ca="1" si="20"/>
        <v>1</v>
      </c>
      <c r="N75"/>
      <c r="O75">
        <f t="shared" ca="1" si="14"/>
        <v>0.18190774264600951</v>
      </c>
      <c r="P75">
        <f t="shared" ca="1" si="15"/>
        <v>0.22094093788049751</v>
      </c>
      <c r="Q75">
        <f t="shared" ca="1" si="16"/>
        <v>0.4339450344458291</v>
      </c>
      <c r="R75">
        <f t="shared" ca="1" si="17"/>
        <v>0.51610927186483702</v>
      </c>
      <c r="S75">
        <f t="shared" ca="1" si="18"/>
        <v>0.85001498885057425</v>
      </c>
      <c r="T75"/>
      <c r="U75"/>
      <c r="V75"/>
      <c r="W75"/>
      <c r="X75"/>
      <c r="Y75"/>
      <c r="Z75"/>
      <c r="AA75"/>
      <c r="AB75"/>
      <c r="AC75"/>
      <c r="AD75"/>
    </row>
    <row r="76" spans="2:30" x14ac:dyDescent="0.25">
      <c r="B76">
        <v>65</v>
      </c>
      <c r="C76">
        <f t="shared" ca="1" si="19"/>
        <v>0.2315829295075813</v>
      </c>
      <c r="D76">
        <f t="shared" ca="1" si="19"/>
        <v>7.109892834626319E-2</v>
      </c>
      <c r="E76">
        <f t="shared" ca="1" si="19"/>
        <v>0.54342137666869561</v>
      </c>
      <c r="F76">
        <f t="shared" ca="1" si="19"/>
        <v>0.45836335688108121</v>
      </c>
      <c r="G76">
        <f t="shared" ca="1" si="19"/>
        <v>0.36099275124520369</v>
      </c>
      <c r="H76"/>
      <c r="I76">
        <f t="shared" ca="1" si="20"/>
        <v>2</v>
      </c>
      <c r="J76">
        <f t="shared" ca="1" si="20"/>
        <v>1</v>
      </c>
      <c r="K76">
        <f t="shared" ca="1" si="20"/>
        <v>5</v>
      </c>
      <c r="L76">
        <f t="shared" ca="1" si="20"/>
        <v>4</v>
      </c>
      <c r="M76">
        <f t="shared" ca="1" si="20"/>
        <v>3</v>
      </c>
      <c r="N76"/>
      <c r="O76">
        <f t="shared" ca="1" si="14"/>
        <v>7.109892834626319E-2</v>
      </c>
      <c r="P76">
        <f t="shared" ca="1" si="15"/>
        <v>0.2315829295075813</v>
      </c>
      <c r="Q76">
        <f t="shared" ca="1" si="16"/>
        <v>0.36099275124520369</v>
      </c>
      <c r="R76">
        <f t="shared" ca="1" si="17"/>
        <v>0.45836335688108121</v>
      </c>
      <c r="S76">
        <f t="shared" ca="1" si="18"/>
        <v>0.54342137666869561</v>
      </c>
      <c r="T76"/>
      <c r="U76"/>
      <c r="V76"/>
      <c r="W76"/>
      <c r="X76"/>
      <c r="Y76"/>
      <c r="Z76"/>
      <c r="AA76"/>
      <c r="AB76"/>
      <c r="AC76"/>
      <c r="AD76"/>
    </row>
    <row r="77" spans="2:30" x14ac:dyDescent="0.25">
      <c r="B77">
        <v>66</v>
      </c>
      <c r="C77">
        <f t="shared" ca="1" si="19"/>
        <v>0.41205968765245082</v>
      </c>
      <c r="D77">
        <f t="shared" ca="1" si="19"/>
        <v>0.47242547240723565</v>
      </c>
      <c r="E77">
        <f t="shared" ca="1" si="19"/>
        <v>0.35065503598050085</v>
      </c>
      <c r="F77">
        <f t="shared" ca="1" si="19"/>
        <v>0.54175124995453916</v>
      </c>
      <c r="G77">
        <f t="shared" ca="1" si="19"/>
        <v>0.19415262247658471</v>
      </c>
      <c r="H77"/>
      <c r="I77">
        <f t="shared" ca="1" si="20"/>
        <v>3</v>
      </c>
      <c r="J77">
        <f t="shared" ca="1" si="20"/>
        <v>4</v>
      </c>
      <c r="K77">
        <f t="shared" ca="1" si="20"/>
        <v>2</v>
      </c>
      <c r="L77">
        <f t="shared" ca="1" si="20"/>
        <v>5</v>
      </c>
      <c r="M77">
        <f t="shared" ca="1" si="20"/>
        <v>1</v>
      </c>
      <c r="N77"/>
      <c r="O77">
        <f t="shared" ca="1" si="14"/>
        <v>0.19415262247658471</v>
      </c>
      <c r="P77">
        <f t="shared" ca="1" si="15"/>
        <v>0.35065503598050085</v>
      </c>
      <c r="Q77">
        <f t="shared" ca="1" si="16"/>
        <v>0.41205968765245082</v>
      </c>
      <c r="R77">
        <f t="shared" ca="1" si="17"/>
        <v>0.47242547240723565</v>
      </c>
      <c r="S77">
        <f t="shared" ca="1" si="18"/>
        <v>0.54175124995453916</v>
      </c>
      <c r="T77"/>
      <c r="U77"/>
      <c r="V77"/>
      <c r="W77"/>
      <c r="X77"/>
      <c r="Y77"/>
      <c r="Z77"/>
      <c r="AA77"/>
      <c r="AB77"/>
      <c r="AC77"/>
      <c r="AD77"/>
    </row>
    <row r="78" spans="2:30" x14ac:dyDescent="0.25">
      <c r="B78">
        <v>67</v>
      </c>
      <c r="C78">
        <f t="shared" ca="1" si="19"/>
        <v>0.4489344201210238</v>
      </c>
      <c r="D78">
        <f t="shared" ca="1" si="19"/>
        <v>0.88314131723055389</v>
      </c>
      <c r="E78">
        <f t="shared" ca="1" si="19"/>
        <v>0.82414705489441653</v>
      </c>
      <c r="F78">
        <f t="shared" ca="1" si="19"/>
        <v>0.80702906781215777</v>
      </c>
      <c r="G78">
        <f t="shared" ca="1" si="19"/>
        <v>0.9870480477260497</v>
      </c>
      <c r="H78"/>
      <c r="I78">
        <f t="shared" ca="1" si="20"/>
        <v>1</v>
      </c>
      <c r="J78">
        <f t="shared" ca="1" si="20"/>
        <v>4</v>
      </c>
      <c r="K78">
        <f t="shared" ca="1" si="20"/>
        <v>3</v>
      </c>
      <c r="L78">
        <f t="shared" ca="1" si="20"/>
        <v>2</v>
      </c>
      <c r="M78">
        <f t="shared" ca="1" si="20"/>
        <v>5</v>
      </c>
      <c r="N78"/>
      <c r="O78">
        <f t="shared" ca="1" si="14"/>
        <v>0.4489344201210238</v>
      </c>
      <c r="P78">
        <f t="shared" ca="1" si="15"/>
        <v>0.80702906781215777</v>
      </c>
      <c r="Q78">
        <f t="shared" ca="1" si="16"/>
        <v>0.82414705489441653</v>
      </c>
      <c r="R78">
        <f t="shared" ca="1" si="17"/>
        <v>0.88314131723055389</v>
      </c>
      <c r="S78">
        <f t="shared" ca="1" si="18"/>
        <v>0.9870480477260497</v>
      </c>
      <c r="T78"/>
      <c r="U78"/>
      <c r="V78"/>
      <c r="W78"/>
      <c r="X78"/>
      <c r="Y78"/>
      <c r="Z78"/>
      <c r="AA78"/>
      <c r="AB78"/>
      <c r="AC78"/>
      <c r="AD78"/>
    </row>
    <row r="79" spans="2:30" x14ac:dyDescent="0.25">
      <c r="B79">
        <v>68</v>
      </c>
      <c r="C79">
        <f t="shared" ca="1" si="19"/>
        <v>0.46222299697812852</v>
      </c>
      <c r="D79">
        <f t="shared" ca="1" si="19"/>
        <v>0.40487326358421494</v>
      </c>
      <c r="E79">
        <f t="shared" ca="1" si="19"/>
        <v>4.4744247809320181E-2</v>
      </c>
      <c r="F79">
        <f t="shared" ca="1" si="19"/>
        <v>0.46197393260956854</v>
      </c>
      <c r="G79">
        <f t="shared" ca="1" si="19"/>
        <v>0.1107751999759865</v>
      </c>
      <c r="H79"/>
      <c r="I79">
        <f t="shared" ca="1" si="20"/>
        <v>5</v>
      </c>
      <c r="J79">
        <f t="shared" ca="1" si="20"/>
        <v>3</v>
      </c>
      <c r="K79">
        <f t="shared" ca="1" si="20"/>
        <v>1</v>
      </c>
      <c r="L79">
        <f t="shared" ca="1" si="20"/>
        <v>4</v>
      </c>
      <c r="M79">
        <f t="shared" ca="1" si="20"/>
        <v>2</v>
      </c>
      <c r="N79"/>
      <c r="O79">
        <f t="shared" ref="O79:O111" ca="1" si="21">INDEX($C79:$G79,1,MATCH(1,$I79:$M79,0))</f>
        <v>4.4744247809320181E-2</v>
      </c>
      <c r="P79">
        <f t="shared" ref="P79:P111" ca="1" si="22">INDEX($C79:$G79,1,MATCH(2,$I79:$M79,0))</f>
        <v>0.1107751999759865</v>
      </c>
      <c r="Q79">
        <f t="shared" ref="Q79:Q111" ca="1" si="23">INDEX($C79:$G79,1,MATCH(3,$I79:$M79,0))</f>
        <v>0.40487326358421494</v>
      </c>
      <c r="R79">
        <f t="shared" ref="R79:R111" ca="1" si="24">INDEX($C79:$G79,1,MATCH(4,$I79:$M79,0))</f>
        <v>0.46197393260956854</v>
      </c>
      <c r="S79">
        <f t="shared" ref="S79:S111" ca="1" si="25">INDEX($C79:$G79,1,MATCH(5,$I79:$M79,0))</f>
        <v>0.46222299697812852</v>
      </c>
      <c r="T79"/>
      <c r="U79"/>
      <c r="V79"/>
      <c r="W79"/>
      <c r="X79"/>
      <c r="Y79"/>
      <c r="Z79"/>
      <c r="AA79"/>
      <c r="AB79"/>
      <c r="AC79"/>
      <c r="AD79"/>
    </row>
    <row r="80" spans="2:30" x14ac:dyDescent="0.25">
      <c r="B80">
        <v>69</v>
      </c>
      <c r="C80">
        <f t="shared" ref="C80:G111" ca="1" si="26">RAND()</f>
        <v>0.85246371271327825</v>
      </c>
      <c r="D80">
        <f t="shared" ca="1" si="26"/>
        <v>0.58280842001373701</v>
      </c>
      <c r="E80">
        <f t="shared" ca="1" si="26"/>
        <v>4.9236287403595647E-2</v>
      </c>
      <c r="F80">
        <f t="shared" ca="1" si="26"/>
        <v>0.86592290262540006</v>
      </c>
      <c r="G80">
        <f t="shared" ca="1" si="26"/>
        <v>0.52360839127936609</v>
      </c>
      <c r="H80"/>
      <c r="I80">
        <f t="shared" ca="1" si="20"/>
        <v>4</v>
      </c>
      <c r="J80">
        <f t="shared" ca="1" si="20"/>
        <v>3</v>
      </c>
      <c r="K80">
        <f t="shared" ca="1" si="20"/>
        <v>1</v>
      </c>
      <c r="L80">
        <f t="shared" ca="1" si="20"/>
        <v>5</v>
      </c>
      <c r="M80">
        <f t="shared" ca="1" si="20"/>
        <v>2</v>
      </c>
      <c r="N80"/>
      <c r="O80">
        <f t="shared" ca="1" si="21"/>
        <v>4.9236287403595647E-2</v>
      </c>
      <c r="P80">
        <f t="shared" ca="1" si="22"/>
        <v>0.52360839127936609</v>
      </c>
      <c r="Q80">
        <f t="shared" ca="1" si="23"/>
        <v>0.58280842001373701</v>
      </c>
      <c r="R80">
        <f t="shared" ca="1" si="24"/>
        <v>0.85246371271327825</v>
      </c>
      <c r="S80">
        <f t="shared" ca="1" si="25"/>
        <v>0.86592290262540006</v>
      </c>
      <c r="T80"/>
      <c r="U80"/>
      <c r="V80"/>
      <c r="W80"/>
      <c r="X80"/>
      <c r="Y80"/>
      <c r="Z80"/>
      <c r="AA80"/>
      <c r="AB80"/>
      <c r="AC80"/>
      <c r="AD80"/>
    </row>
    <row r="81" spans="2:30" x14ac:dyDescent="0.25">
      <c r="B81">
        <v>70</v>
      </c>
      <c r="C81">
        <f t="shared" ca="1" si="26"/>
        <v>0.9836740181205591</v>
      </c>
      <c r="D81">
        <f t="shared" ca="1" si="26"/>
        <v>0.73295369036287616</v>
      </c>
      <c r="E81">
        <f t="shared" ca="1" si="26"/>
        <v>0.9843211072065936</v>
      </c>
      <c r="F81">
        <f t="shared" ca="1" si="26"/>
        <v>0.82285544821373213</v>
      </c>
      <c r="G81">
        <f t="shared" ca="1" si="26"/>
        <v>0.57182405580302387</v>
      </c>
      <c r="H81"/>
      <c r="I81">
        <f t="shared" ca="1" si="20"/>
        <v>4</v>
      </c>
      <c r="J81">
        <f t="shared" ca="1" si="20"/>
        <v>2</v>
      </c>
      <c r="K81">
        <f t="shared" ca="1" si="20"/>
        <v>5</v>
      </c>
      <c r="L81">
        <f t="shared" ca="1" si="20"/>
        <v>3</v>
      </c>
      <c r="M81">
        <f t="shared" ca="1" si="20"/>
        <v>1</v>
      </c>
      <c r="N81"/>
      <c r="O81">
        <f t="shared" ca="1" si="21"/>
        <v>0.57182405580302387</v>
      </c>
      <c r="P81">
        <f t="shared" ca="1" si="22"/>
        <v>0.73295369036287616</v>
      </c>
      <c r="Q81">
        <f t="shared" ca="1" si="23"/>
        <v>0.82285544821373213</v>
      </c>
      <c r="R81">
        <f t="shared" ca="1" si="24"/>
        <v>0.9836740181205591</v>
      </c>
      <c r="S81">
        <f t="shared" ca="1" si="25"/>
        <v>0.9843211072065936</v>
      </c>
      <c r="T81"/>
      <c r="U81"/>
      <c r="V81"/>
      <c r="W81"/>
      <c r="X81"/>
      <c r="Y81"/>
      <c r="Z81"/>
      <c r="AA81"/>
      <c r="AB81"/>
      <c r="AC81"/>
      <c r="AD81"/>
    </row>
    <row r="82" spans="2:30" x14ac:dyDescent="0.25">
      <c r="B82">
        <v>71</v>
      </c>
      <c r="C82">
        <f t="shared" ca="1" si="26"/>
        <v>0.85127447213467655</v>
      </c>
      <c r="D82">
        <f t="shared" ca="1" si="26"/>
        <v>0.56792089638937082</v>
      </c>
      <c r="E82">
        <f t="shared" ca="1" si="26"/>
        <v>0.81222845144976685</v>
      </c>
      <c r="F82">
        <f t="shared" ca="1" si="26"/>
        <v>0.87451847484266965</v>
      </c>
      <c r="G82">
        <f t="shared" ca="1" si="26"/>
        <v>0.40692924710197509</v>
      </c>
      <c r="H82"/>
      <c r="I82">
        <f t="shared" ref="I82:M111" ca="1" si="27">RANK(C82,$C82:$G82,1)</f>
        <v>4</v>
      </c>
      <c r="J82">
        <f t="shared" ca="1" si="27"/>
        <v>2</v>
      </c>
      <c r="K82">
        <f t="shared" ca="1" si="27"/>
        <v>3</v>
      </c>
      <c r="L82">
        <f t="shared" ca="1" si="27"/>
        <v>5</v>
      </c>
      <c r="M82">
        <f t="shared" ca="1" si="27"/>
        <v>1</v>
      </c>
      <c r="N82"/>
      <c r="O82">
        <f t="shared" ca="1" si="21"/>
        <v>0.40692924710197509</v>
      </c>
      <c r="P82">
        <f t="shared" ca="1" si="22"/>
        <v>0.56792089638937082</v>
      </c>
      <c r="Q82">
        <f t="shared" ca="1" si="23"/>
        <v>0.81222845144976685</v>
      </c>
      <c r="R82">
        <f t="shared" ca="1" si="24"/>
        <v>0.85127447213467655</v>
      </c>
      <c r="S82">
        <f t="shared" ca="1" si="25"/>
        <v>0.87451847484266965</v>
      </c>
      <c r="T82"/>
      <c r="U82"/>
      <c r="V82"/>
      <c r="W82"/>
      <c r="X82"/>
      <c r="Y82"/>
      <c r="Z82"/>
      <c r="AA82"/>
      <c r="AB82"/>
      <c r="AC82"/>
      <c r="AD82"/>
    </row>
    <row r="83" spans="2:30" x14ac:dyDescent="0.25">
      <c r="B83">
        <v>72</v>
      </c>
      <c r="C83">
        <f t="shared" ca="1" si="26"/>
        <v>0.26205208608733277</v>
      </c>
      <c r="D83">
        <f t="shared" ca="1" si="26"/>
        <v>1.3572458548657296E-2</v>
      </c>
      <c r="E83">
        <f t="shared" ca="1" si="26"/>
        <v>0.33471118584255233</v>
      </c>
      <c r="F83">
        <f t="shared" ca="1" si="26"/>
        <v>0.7245330441142841</v>
      </c>
      <c r="G83">
        <f t="shared" ca="1" si="26"/>
        <v>0.90531294082211178</v>
      </c>
      <c r="H83"/>
      <c r="I83">
        <f t="shared" ca="1" si="27"/>
        <v>2</v>
      </c>
      <c r="J83">
        <f t="shared" ca="1" si="27"/>
        <v>1</v>
      </c>
      <c r="K83">
        <f t="shared" ca="1" si="27"/>
        <v>3</v>
      </c>
      <c r="L83">
        <f t="shared" ca="1" si="27"/>
        <v>4</v>
      </c>
      <c r="M83">
        <f t="shared" ca="1" si="27"/>
        <v>5</v>
      </c>
      <c r="N83"/>
      <c r="O83">
        <f t="shared" ca="1" si="21"/>
        <v>1.3572458548657296E-2</v>
      </c>
      <c r="P83">
        <f t="shared" ca="1" si="22"/>
        <v>0.26205208608733277</v>
      </c>
      <c r="Q83">
        <f t="shared" ca="1" si="23"/>
        <v>0.33471118584255233</v>
      </c>
      <c r="R83">
        <f t="shared" ca="1" si="24"/>
        <v>0.7245330441142841</v>
      </c>
      <c r="S83">
        <f t="shared" ca="1" si="25"/>
        <v>0.90531294082211178</v>
      </c>
      <c r="T83"/>
      <c r="U83"/>
      <c r="V83"/>
      <c r="W83"/>
      <c r="X83"/>
      <c r="Y83"/>
      <c r="Z83"/>
      <c r="AA83"/>
      <c r="AB83"/>
      <c r="AC83"/>
      <c r="AD83"/>
    </row>
    <row r="84" spans="2:30" x14ac:dyDescent="0.25">
      <c r="B84">
        <v>73</v>
      </c>
      <c r="C84">
        <f t="shared" ca="1" si="26"/>
        <v>0.68089543459663537</v>
      </c>
      <c r="D84">
        <f t="shared" ca="1" si="26"/>
        <v>0.59309564257184222</v>
      </c>
      <c r="E84">
        <f t="shared" ca="1" si="26"/>
        <v>0.71755625289655833</v>
      </c>
      <c r="F84">
        <f t="shared" ca="1" si="26"/>
        <v>0.69858141300073406</v>
      </c>
      <c r="G84">
        <f t="shared" ca="1" si="26"/>
        <v>4.6880227700050736E-2</v>
      </c>
      <c r="H84"/>
      <c r="I84">
        <f t="shared" ca="1" si="27"/>
        <v>3</v>
      </c>
      <c r="J84">
        <f t="shared" ca="1" si="27"/>
        <v>2</v>
      </c>
      <c r="K84">
        <f t="shared" ca="1" si="27"/>
        <v>5</v>
      </c>
      <c r="L84">
        <f t="shared" ca="1" si="27"/>
        <v>4</v>
      </c>
      <c r="M84">
        <f t="shared" ca="1" si="27"/>
        <v>1</v>
      </c>
      <c r="N84"/>
      <c r="O84">
        <f t="shared" ca="1" si="21"/>
        <v>4.6880227700050736E-2</v>
      </c>
      <c r="P84">
        <f t="shared" ca="1" si="22"/>
        <v>0.59309564257184222</v>
      </c>
      <c r="Q84">
        <f t="shared" ca="1" si="23"/>
        <v>0.68089543459663537</v>
      </c>
      <c r="R84">
        <f t="shared" ca="1" si="24"/>
        <v>0.69858141300073406</v>
      </c>
      <c r="S84">
        <f t="shared" ca="1" si="25"/>
        <v>0.71755625289655833</v>
      </c>
      <c r="T84"/>
      <c r="U84"/>
      <c r="V84"/>
      <c r="W84"/>
      <c r="X84"/>
      <c r="Y84"/>
      <c r="Z84"/>
      <c r="AA84"/>
      <c r="AB84"/>
      <c r="AC84"/>
      <c r="AD84"/>
    </row>
    <row r="85" spans="2:30" x14ac:dyDescent="0.25">
      <c r="B85">
        <v>74</v>
      </c>
      <c r="C85">
        <f t="shared" ca="1" si="26"/>
        <v>7.7636959591994015E-2</v>
      </c>
      <c r="D85">
        <f t="shared" ca="1" si="26"/>
        <v>0.24968649577567048</v>
      </c>
      <c r="E85">
        <f t="shared" ca="1" si="26"/>
        <v>0.11989248073599013</v>
      </c>
      <c r="F85">
        <f t="shared" ca="1" si="26"/>
        <v>0.55237190033543226</v>
      </c>
      <c r="G85">
        <f t="shared" ca="1" si="26"/>
        <v>0.33449174088069111</v>
      </c>
      <c r="H85"/>
      <c r="I85">
        <f t="shared" ca="1" si="27"/>
        <v>1</v>
      </c>
      <c r="J85">
        <f t="shared" ca="1" si="27"/>
        <v>3</v>
      </c>
      <c r="K85">
        <f t="shared" ca="1" si="27"/>
        <v>2</v>
      </c>
      <c r="L85">
        <f t="shared" ca="1" si="27"/>
        <v>5</v>
      </c>
      <c r="M85">
        <f t="shared" ca="1" si="27"/>
        <v>4</v>
      </c>
      <c r="N85"/>
      <c r="O85">
        <f t="shared" ca="1" si="21"/>
        <v>7.7636959591994015E-2</v>
      </c>
      <c r="P85">
        <f t="shared" ca="1" si="22"/>
        <v>0.11989248073599013</v>
      </c>
      <c r="Q85">
        <f t="shared" ca="1" si="23"/>
        <v>0.24968649577567048</v>
      </c>
      <c r="R85">
        <f t="shared" ca="1" si="24"/>
        <v>0.33449174088069111</v>
      </c>
      <c r="S85">
        <f t="shared" ca="1" si="25"/>
        <v>0.55237190033543226</v>
      </c>
      <c r="T85"/>
      <c r="U85"/>
      <c r="V85"/>
      <c r="W85"/>
      <c r="X85"/>
      <c r="Y85"/>
      <c r="Z85"/>
      <c r="AA85"/>
      <c r="AB85"/>
      <c r="AC85"/>
      <c r="AD85"/>
    </row>
    <row r="86" spans="2:30" x14ac:dyDescent="0.25">
      <c r="B86">
        <v>75</v>
      </c>
      <c r="C86">
        <f t="shared" ca="1" si="26"/>
        <v>3.7092958349762895E-2</v>
      </c>
      <c r="D86">
        <f t="shared" ca="1" si="26"/>
        <v>0.89480923281685187</v>
      </c>
      <c r="E86">
        <f t="shared" ca="1" si="26"/>
        <v>0.59866796013689727</v>
      </c>
      <c r="F86">
        <f t="shared" ca="1" si="26"/>
        <v>0.96974975849757217</v>
      </c>
      <c r="G86">
        <f t="shared" ca="1" si="26"/>
        <v>0.59896096271526378</v>
      </c>
      <c r="H86"/>
      <c r="I86">
        <f t="shared" ca="1" si="27"/>
        <v>1</v>
      </c>
      <c r="J86">
        <f t="shared" ca="1" si="27"/>
        <v>4</v>
      </c>
      <c r="K86">
        <f t="shared" ca="1" si="27"/>
        <v>2</v>
      </c>
      <c r="L86">
        <f t="shared" ca="1" si="27"/>
        <v>5</v>
      </c>
      <c r="M86">
        <f t="shared" ca="1" si="27"/>
        <v>3</v>
      </c>
      <c r="N86"/>
      <c r="O86">
        <f t="shared" ca="1" si="21"/>
        <v>3.7092958349762895E-2</v>
      </c>
      <c r="P86">
        <f t="shared" ca="1" si="22"/>
        <v>0.59866796013689727</v>
      </c>
      <c r="Q86">
        <f t="shared" ca="1" si="23"/>
        <v>0.59896096271526378</v>
      </c>
      <c r="R86">
        <f t="shared" ca="1" si="24"/>
        <v>0.89480923281685187</v>
      </c>
      <c r="S86">
        <f t="shared" ca="1" si="25"/>
        <v>0.96974975849757217</v>
      </c>
      <c r="T86"/>
      <c r="U86"/>
      <c r="V86"/>
      <c r="W86"/>
      <c r="X86"/>
      <c r="Y86"/>
      <c r="Z86"/>
      <c r="AA86"/>
      <c r="AB86"/>
      <c r="AC86"/>
      <c r="AD86"/>
    </row>
    <row r="87" spans="2:30" x14ac:dyDescent="0.25">
      <c r="B87">
        <v>76</v>
      </c>
      <c r="C87">
        <f t="shared" ca="1" si="26"/>
        <v>0.847921897975628</v>
      </c>
      <c r="D87">
        <f t="shared" ca="1" si="26"/>
        <v>0.54442729329458761</v>
      </c>
      <c r="E87">
        <f t="shared" ca="1" si="26"/>
        <v>0.85932157919245111</v>
      </c>
      <c r="F87">
        <f t="shared" ca="1" si="26"/>
        <v>0.94871855397687754</v>
      </c>
      <c r="G87">
        <f t="shared" ca="1" si="26"/>
        <v>0.66483873305987806</v>
      </c>
      <c r="H87"/>
      <c r="I87">
        <f t="shared" ca="1" si="27"/>
        <v>3</v>
      </c>
      <c r="J87">
        <f t="shared" ca="1" si="27"/>
        <v>1</v>
      </c>
      <c r="K87">
        <f t="shared" ca="1" si="27"/>
        <v>4</v>
      </c>
      <c r="L87">
        <f t="shared" ca="1" si="27"/>
        <v>5</v>
      </c>
      <c r="M87">
        <f t="shared" ca="1" si="27"/>
        <v>2</v>
      </c>
      <c r="N87"/>
      <c r="O87">
        <f t="shared" ca="1" si="21"/>
        <v>0.54442729329458761</v>
      </c>
      <c r="P87">
        <f t="shared" ca="1" si="22"/>
        <v>0.66483873305987806</v>
      </c>
      <c r="Q87">
        <f t="shared" ca="1" si="23"/>
        <v>0.847921897975628</v>
      </c>
      <c r="R87">
        <f t="shared" ca="1" si="24"/>
        <v>0.85932157919245111</v>
      </c>
      <c r="S87">
        <f t="shared" ca="1" si="25"/>
        <v>0.94871855397687754</v>
      </c>
      <c r="T87"/>
      <c r="U87"/>
      <c r="V87"/>
      <c r="W87"/>
      <c r="X87"/>
      <c r="Y87"/>
      <c r="Z87"/>
      <c r="AA87"/>
      <c r="AB87"/>
      <c r="AC87"/>
      <c r="AD87"/>
    </row>
    <row r="88" spans="2:30" x14ac:dyDescent="0.25">
      <c r="B88">
        <v>77</v>
      </c>
      <c r="C88">
        <f t="shared" ca="1" si="26"/>
        <v>0.24153382064530715</v>
      </c>
      <c r="D88">
        <f t="shared" ca="1" si="26"/>
        <v>0.3744846889062301</v>
      </c>
      <c r="E88">
        <f t="shared" ca="1" si="26"/>
        <v>0.59602664125075333</v>
      </c>
      <c r="F88">
        <f t="shared" ca="1" si="26"/>
        <v>0.40357258633828674</v>
      </c>
      <c r="G88">
        <f t="shared" ca="1" si="26"/>
        <v>0.355958707097912</v>
      </c>
      <c r="H88"/>
      <c r="I88">
        <f t="shared" ca="1" si="27"/>
        <v>1</v>
      </c>
      <c r="J88">
        <f t="shared" ca="1" si="27"/>
        <v>3</v>
      </c>
      <c r="K88">
        <f t="shared" ca="1" si="27"/>
        <v>5</v>
      </c>
      <c r="L88">
        <f t="shared" ca="1" si="27"/>
        <v>4</v>
      </c>
      <c r="M88">
        <f t="shared" ca="1" si="27"/>
        <v>2</v>
      </c>
      <c r="N88"/>
      <c r="O88">
        <f t="shared" ca="1" si="21"/>
        <v>0.24153382064530715</v>
      </c>
      <c r="P88">
        <f t="shared" ca="1" si="22"/>
        <v>0.355958707097912</v>
      </c>
      <c r="Q88">
        <f t="shared" ca="1" si="23"/>
        <v>0.3744846889062301</v>
      </c>
      <c r="R88">
        <f t="shared" ca="1" si="24"/>
        <v>0.40357258633828674</v>
      </c>
      <c r="S88">
        <f t="shared" ca="1" si="25"/>
        <v>0.59602664125075333</v>
      </c>
      <c r="T88"/>
      <c r="U88"/>
      <c r="V88"/>
      <c r="W88"/>
      <c r="X88"/>
      <c r="Y88"/>
      <c r="Z88"/>
      <c r="AA88"/>
      <c r="AB88"/>
      <c r="AC88"/>
      <c r="AD88"/>
    </row>
    <row r="89" spans="2:30" x14ac:dyDescent="0.25">
      <c r="B89">
        <v>78</v>
      </c>
      <c r="C89">
        <f t="shared" ca="1" si="26"/>
        <v>0.4554050535138181</v>
      </c>
      <c r="D89">
        <f t="shared" ca="1" si="26"/>
        <v>0.12980791352939869</v>
      </c>
      <c r="E89">
        <f t="shared" ca="1" si="26"/>
        <v>4.9548899721705286E-3</v>
      </c>
      <c r="F89">
        <f t="shared" ca="1" si="26"/>
        <v>0.15124106527453507</v>
      </c>
      <c r="G89">
        <f t="shared" ca="1" si="26"/>
        <v>0.45175006829512854</v>
      </c>
      <c r="H89"/>
      <c r="I89">
        <f t="shared" ca="1" si="27"/>
        <v>5</v>
      </c>
      <c r="J89">
        <f t="shared" ca="1" si="27"/>
        <v>2</v>
      </c>
      <c r="K89">
        <f t="shared" ca="1" si="27"/>
        <v>1</v>
      </c>
      <c r="L89">
        <f t="shared" ca="1" si="27"/>
        <v>3</v>
      </c>
      <c r="M89">
        <f t="shared" ca="1" si="27"/>
        <v>4</v>
      </c>
      <c r="N89"/>
      <c r="O89">
        <f t="shared" ca="1" si="21"/>
        <v>4.9548899721705286E-3</v>
      </c>
      <c r="P89">
        <f t="shared" ca="1" si="22"/>
        <v>0.12980791352939869</v>
      </c>
      <c r="Q89">
        <f t="shared" ca="1" si="23"/>
        <v>0.15124106527453507</v>
      </c>
      <c r="R89">
        <f t="shared" ca="1" si="24"/>
        <v>0.45175006829512854</v>
      </c>
      <c r="S89">
        <f t="shared" ca="1" si="25"/>
        <v>0.4554050535138181</v>
      </c>
      <c r="T89"/>
      <c r="U89"/>
      <c r="V89"/>
      <c r="W89"/>
      <c r="X89"/>
      <c r="Y89"/>
      <c r="Z89"/>
      <c r="AA89"/>
      <c r="AB89"/>
      <c r="AC89"/>
      <c r="AD89"/>
    </row>
    <row r="90" spans="2:30" x14ac:dyDescent="0.25">
      <c r="B90">
        <v>79</v>
      </c>
      <c r="C90">
        <f t="shared" ca="1" si="26"/>
        <v>0.90082453375566751</v>
      </c>
      <c r="D90">
        <f t="shared" ca="1" si="26"/>
        <v>0.3198024942820894</v>
      </c>
      <c r="E90">
        <f t="shared" ca="1" si="26"/>
        <v>0.2123006404833464</v>
      </c>
      <c r="F90">
        <f t="shared" ca="1" si="26"/>
        <v>0.84287262565333954</v>
      </c>
      <c r="G90">
        <f t="shared" ca="1" si="26"/>
        <v>0.70467241874888442</v>
      </c>
      <c r="H90"/>
      <c r="I90">
        <f t="shared" ca="1" si="27"/>
        <v>5</v>
      </c>
      <c r="J90">
        <f t="shared" ca="1" si="27"/>
        <v>2</v>
      </c>
      <c r="K90">
        <f t="shared" ca="1" si="27"/>
        <v>1</v>
      </c>
      <c r="L90">
        <f t="shared" ca="1" si="27"/>
        <v>4</v>
      </c>
      <c r="M90">
        <f t="shared" ca="1" si="27"/>
        <v>3</v>
      </c>
      <c r="N90"/>
      <c r="O90">
        <f t="shared" ca="1" si="21"/>
        <v>0.2123006404833464</v>
      </c>
      <c r="P90">
        <f t="shared" ca="1" si="22"/>
        <v>0.3198024942820894</v>
      </c>
      <c r="Q90">
        <f t="shared" ca="1" si="23"/>
        <v>0.70467241874888442</v>
      </c>
      <c r="R90">
        <f t="shared" ca="1" si="24"/>
        <v>0.84287262565333954</v>
      </c>
      <c r="S90">
        <f t="shared" ca="1" si="25"/>
        <v>0.90082453375566751</v>
      </c>
      <c r="T90"/>
      <c r="U90"/>
      <c r="V90"/>
      <c r="W90"/>
      <c r="X90"/>
      <c r="Y90"/>
      <c r="Z90"/>
      <c r="AA90"/>
      <c r="AB90"/>
      <c r="AC90"/>
      <c r="AD90"/>
    </row>
    <row r="91" spans="2:30" x14ac:dyDescent="0.25">
      <c r="B91">
        <v>80</v>
      </c>
      <c r="C91">
        <f t="shared" ca="1" si="26"/>
        <v>0.14801142791683497</v>
      </c>
      <c r="D91">
        <f t="shared" ca="1" si="26"/>
        <v>0.1718533614045904</v>
      </c>
      <c r="E91">
        <f t="shared" ca="1" si="26"/>
        <v>0.87503447395457201</v>
      </c>
      <c r="F91">
        <f t="shared" ca="1" si="26"/>
        <v>0.52915022139235157</v>
      </c>
      <c r="G91">
        <f t="shared" ca="1" si="26"/>
        <v>0.26181828659888728</v>
      </c>
      <c r="H91"/>
      <c r="I91">
        <f t="shared" ca="1" si="27"/>
        <v>1</v>
      </c>
      <c r="J91">
        <f t="shared" ca="1" si="27"/>
        <v>2</v>
      </c>
      <c r="K91">
        <f t="shared" ca="1" si="27"/>
        <v>5</v>
      </c>
      <c r="L91">
        <f t="shared" ca="1" si="27"/>
        <v>4</v>
      </c>
      <c r="M91">
        <f t="shared" ca="1" si="27"/>
        <v>3</v>
      </c>
      <c r="N91"/>
      <c r="O91">
        <f t="shared" ca="1" si="21"/>
        <v>0.14801142791683497</v>
      </c>
      <c r="P91">
        <f t="shared" ca="1" si="22"/>
        <v>0.1718533614045904</v>
      </c>
      <c r="Q91">
        <f t="shared" ca="1" si="23"/>
        <v>0.26181828659888728</v>
      </c>
      <c r="R91">
        <f t="shared" ca="1" si="24"/>
        <v>0.52915022139235157</v>
      </c>
      <c r="S91">
        <f t="shared" ca="1" si="25"/>
        <v>0.87503447395457201</v>
      </c>
      <c r="T91"/>
      <c r="U91"/>
      <c r="V91"/>
      <c r="W91"/>
      <c r="X91"/>
      <c r="Y91"/>
      <c r="Z91"/>
      <c r="AA91"/>
      <c r="AB91"/>
      <c r="AC91"/>
      <c r="AD91"/>
    </row>
    <row r="92" spans="2:30" x14ac:dyDescent="0.25">
      <c r="B92">
        <v>81</v>
      </c>
      <c r="C92">
        <f t="shared" ca="1" si="26"/>
        <v>0.58238805750664024</v>
      </c>
      <c r="D92">
        <f t="shared" ca="1" si="26"/>
        <v>0.12979281064552739</v>
      </c>
      <c r="E92">
        <f t="shared" ca="1" si="26"/>
        <v>0.26244687840934922</v>
      </c>
      <c r="F92">
        <f t="shared" ca="1" si="26"/>
        <v>7.2433151471166357E-2</v>
      </c>
      <c r="G92">
        <f t="shared" ca="1" si="26"/>
        <v>0.17524797851834595</v>
      </c>
      <c r="H92"/>
      <c r="I92">
        <f t="shared" ca="1" si="27"/>
        <v>5</v>
      </c>
      <c r="J92">
        <f t="shared" ca="1" si="27"/>
        <v>2</v>
      </c>
      <c r="K92">
        <f t="shared" ca="1" si="27"/>
        <v>4</v>
      </c>
      <c r="L92">
        <f t="shared" ca="1" si="27"/>
        <v>1</v>
      </c>
      <c r="M92">
        <f t="shared" ca="1" si="27"/>
        <v>3</v>
      </c>
      <c r="N92"/>
      <c r="O92">
        <f t="shared" ca="1" si="21"/>
        <v>7.2433151471166357E-2</v>
      </c>
      <c r="P92">
        <f t="shared" ca="1" si="22"/>
        <v>0.12979281064552739</v>
      </c>
      <c r="Q92">
        <f t="shared" ca="1" si="23"/>
        <v>0.17524797851834595</v>
      </c>
      <c r="R92">
        <f t="shared" ca="1" si="24"/>
        <v>0.26244687840934922</v>
      </c>
      <c r="S92">
        <f t="shared" ca="1" si="25"/>
        <v>0.58238805750664024</v>
      </c>
      <c r="T92"/>
      <c r="U92"/>
      <c r="V92"/>
      <c r="W92"/>
      <c r="X92"/>
      <c r="Y92"/>
      <c r="Z92"/>
      <c r="AA92"/>
      <c r="AB92"/>
      <c r="AC92"/>
      <c r="AD92"/>
    </row>
    <row r="93" spans="2:30" x14ac:dyDescent="0.25">
      <c r="B93">
        <v>82</v>
      </c>
      <c r="C93">
        <f t="shared" ca="1" si="26"/>
        <v>0.36836283439038686</v>
      </c>
      <c r="D93">
        <f t="shared" ca="1" si="26"/>
        <v>0.17703311520845177</v>
      </c>
      <c r="E93">
        <f t="shared" ca="1" si="26"/>
        <v>0.54323110683329612</v>
      </c>
      <c r="F93">
        <f t="shared" ca="1" si="26"/>
        <v>0.17023643689382062</v>
      </c>
      <c r="G93">
        <f t="shared" ca="1" si="26"/>
        <v>0.8799112815361676</v>
      </c>
      <c r="H93"/>
      <c r="I93">
        <f t="shared" ca="1" si="27"/>
        <v>3</v>
      </c>
      <c r="J93">
        <f t="shared" ca="1" si="27"/>
        <v>2</v>
      </c>
      <c r="K93">
        <f t="shared" ca="1" si="27"/>
        <v>4</v>
      </c>
      <c r="L93">
        <f t="shared" ca="1" si="27"/>
        <v>1</v>
      </c>
      <c r="M93">
        <f t="shared" ca="1" si="27"/>
        <v>5</v>
      </c>
      <c r="N93"/>
      <c r="O93">
        <f t="shared" ca="1" si="21"/>
        <v>0.17023643689382062</v>
      </c>
      <c r="P93">
        <f t="shared" ca="1" si="22"/>
        <v>0.17703311520845177</v>
      </c>
      <c r="Q93">
        <f t="shared" ca="1" si="23"/>
        <v>0.36836283439038686</v>
      </c>
      <c r="R93">
        <f t="shared" ca="1" si="24"/>
        <v>0.54323110683329612</v>
      </c>
      <c r="S93">
        <f t="shared" ca="1" si="25"/>
        <v>0.8799112815361676</v>
      </c>
      <c r="T93"/>
      <c r="U93"/>
      <c r="V93"/>
      <c r="W93"/>
      <c r="X93"/>
      <c r="Y93"/>
      <c r="Z93"/>
      <c r="AA93"/>
      <c r="AB93"/>
      <c r="AC93"/>
      <c r="AD93"/>
    </row>
    <row r="94" spans="2:30" x14ac:dyDescent="0.25">
      <c r="B94">
        <v>83</v>
      </c>
      <c r="C94">
        <f t="shared" ca="1" si="26"/>
        <v>0.96841504693939029</v>
      </c>
      <c r="D94">
        <f t="shared" ca="1" si="26"/>
        <v>0.56494269748872861</v>
      </c>
      <c r="E94">
        <f t="shared" ca="1" si="26"/>
        <v>0.67124761424973933</v>
      </c>
      <c r="F94">
        <f t="shared" ca="1" si="26"/>
        <v>0.29749973331767932</v>
      </c>
      <c r="G94">
        <f t="shared" ca="1" si="26"/>
        <v>0.85802359620681168</v>
      </c>
      <c r="H94"/>
      <c r="I94">
        <f t="shared" ca="1" si="27"/>
        <v>5</v>
      </c>
      <c r="J94">
        <f t="shared" ca="1" si="27"/>
        <v>2</v>
      </c>
      <c r="K94">
        <f t="shared" ca="1" si="27"/>
        <v>3</v>
      </c>
      <c r="L94">
        <f t="shared" ca="1" si="27"/>
        <v>1</v>
      </c>
      <c r="M94">
        <f t="shared" ca="1" si="27"/>
        <v>4</v>
      </c>
      <c r="N94"/>
      <c r="O94">
        <f t="shared" ca="1" si="21"/>
        <v>0.29749973331767932</v>
      </c>
      <c r="P94">
        <f t="shared" ca="1" si="22"/>
        <v>0.56494269748872861</v>
      </c>
      <c r="Q94">
        <f t="shared" ca="1" si="23"/>
        <v>0.67124761424973933</v>
      </c>
      <c r="R94">
        <f t="shared" ca="1" si="24"/>
        <v>0.85802359620681168</v>
      </c>
      <c r="S94">
        <f t="shared" ca="1" si="25"/>
        <v>0.96841504693939029</v>
      </c>
      <c r="T94"/>
      <c r="U94"/>
      <c r="V94"/>
      <c r="W94"/>
      <c r="X94"/>
      <c r="Y94"/>
      <c r="Z94"/>
      <c r="AA94"/>
      <c r="AB94"/>
      <c r="AC94"/>
      <c r="AD94"/>
    </row>
    <row r="95" spans="2:30" x14ac:dyDescent="0.25">
      <c r="B95">
        <v>84</v>
      </c>
      <c r="C95">
        <f t="shared" ca="1" si="26"/>
        <v>0.58987499882489747</v>
      </c>
      <c r="D95">
        <f t="shared" ca="1" si="26"/>
        <v>0.45005309469717358</v>
      </c>
      <c r="E95">
        <f t="shared" ca="1" si="26"/>
        <v>0.88275197094316959</v>
      </c>
      <c r="F95">
        <f t="shared" ca="1" si="26"/>
        <v>0.28998490495765283</v>
      </c>
      <c r="G95">
        <f t="shared" ca="1" si="26"/>
        <v>0.24322162355536348</v>
      </c>
      <c r="H95"/>
      <c r="I95">
        <f t="shared" ca="1" si="27"/>
        <v>4</v>
      </c>
      <c r="J95">
        <f t="shared" ca="1" si="27"/>
        <v>3</v>
      </c>
      <c r="K95">
        <f t="shared" ca="1" si="27"/>
        <v>5</v>
      </c>
      <c r="L95">
        <f t="shared" ca="1" si="27"/>
        <v>2</v>
      </c>
      <c r="M95">
        <f t="shared" ca="1" si="27"/>
        <v>1</v>
      </c>
      <c r="N95"/>
      <c r="O95">
        <f t="shared" ca="1" si="21"/>
        <v>0.24322162355536348</v>
      </c>
      <c r="P95">
        <f t="shared" ca="1" si="22"/>
        <v>0.28998490495765283</v>
      </c>
      <c r="Q95">
        <f t="shared" ca="1" si="23"/>
        <v>0.45005309469717358</v>
      </c>
      <c r="R95">
        <f t="shared" ca="1" si="24"/>
        <v>0.58987499882489747</v>
      </c>
      <c r="S95">
        <f t="shared" ca="1" si="25"/>
        <v>0.88275197094316959</v>
      </c>
      <c r="T95"/>
      <c r="U95"/>
      <c r="V95"/>
      <c r="W95"/>
      <c r="X95"/>
      <c r="Y95"/>
      <c r="Z95"/>
      <c r="AA95"/>
      <c r="AB95"/>
      <c r="AC95"/>
      <c r="AD95"/>
    </row>
    <row r="96" spans="2:30" x14ac:dyDescent="0.25">
      <c r="B96">
        <v>85</v>
      </c>
      <c r="C96">
        <f t="shared" ca="1" si="26"/>
        <v>0.78681693718474244</v>
      </c>
      <c r="D96">
        <f t="shared" ca="1" si="26"/>
        <v>0.43252423534929418</v>
      </c>
      <c r="E96">
        <f t="shared" ca="1" si="26"/>
        <v>0.95762536598914583</v>
      </c>
      <c r="F96">
        <f t="shared" ca="1" si="26"/>
        <v>0.13257981078779846</v>
      </c>
      <c r="G96">
        <f t="shared" ca="1" si="26"/>
        <v>0.68350588411972224</v>
      </c>
      <c r="H96"/>
      <c r="I96">
        <f t="shared" ca="1" si="27"/>
        <v>4</v>
      </c>
      <c r="J96">
        <f t="shared" ca="1" si="27"/>
        <v>2</v>
      </c>
      <c r="K96">
        <f t="shared" ca="1" si="27"/>
        <v>5</v>
      </c>
      <c r="L96">
        <f t="shared" ca="1" si="27"/>
        <v>1</v>
      </c>
      <c r="M96">
        <f t="shared" ca="1" si="27"/>
        <v>3</v>
      </c>
      <c r="N96"/>
      <c r="O96">
        <f t="shared" ca="1" si="21"/>
        <v>0.13257981078779846</v>
      </c>
      <c r="P96">
        <f t="shared" ca="1" si="22"/>
        <v>0.43252423534929418</v>
      </c>
      <c r="Q96">
        <f t="shared" ca="1" si="23"/>
        <v>0.68350588411972224</v>
      </c>
      <c r="R96">
        <f t="shared" ca="1" si="24"/>
        <v>0.78681693718474244</v>
      </c>
      <c r="S96">
        <f t="shared" ca="1" si="25"/>
        <v>0.95762536598914583</v>
      </c>
      <c r="T96"/>
      <c r="U96"/>
      <c r="V96"/>
      <c r="W96"/>
      <c r="X96"/>
      <c r="Y96"/>
      <c r="Z96"/>
      <c r="AA96"/>
      <c r="AB96"/>
      <c r="AC96"/>
      <c r="AD96"/>
    </row>
    <row r="97" spans="2:30" x14ac:dyDescent="0.25">
      <c r="B97">
        <v>86</v>
      </c>
      <c r="C97">
        <f t="shared" ca="1" si="26"/>
        <v>0.27759942629118317</v>
      </c>
      <c r="D97">
        <f t="shared" ca="1" si="26"/>
        <v>0.3100524031340226</v>
      </c>
      <c r="E97">
        <f t="shared" ca="1" si="26"/>
        <v>0.92115126709756479</v>
      </c>
      <c r="F97">
        <f t="shared" ca="1" si="26"/>
        <v>0.76796314070375105</v>
      </c>
      <c r="G97">
        <f t="shared" ca="1" si="26"/>
        <v>0.57651821921697322</v>
      </c>
      <c r="H97"/>
      <c r="I97">
        <f t="shared" ca="1" si="27"/>
        <v>1</v>
      </c>
      <c r="J97">
        <f t="shared" ca="1" si="27"/>
        <v>2</v>
      </c>
      <c r="K97">
        <f t="shared" ca="1" si="27"/>
        <v>5</v>
      </c>
      <c r="L97">
        <f t="shared" ca="1" si="27"/>
        <v>4</v>
      </c>
      <c r="M97">
        <f t="shared" ca="1" si="27"/>
        <v>3</v>
      </c>
      <c r="N97"/>
      <c r="O97">
        <f t="shared" ca="1" si="21"/>
        <v>0.27759942629118317</v>
      </c>
      <c r="P97">
        <f t="shared" ca="1" si="22"/>
        <v>0.3100524031340226</v>
      </c>
      <c r="Q97">
        <f t="shared" ca="1" si="23"/>
        <v>0.57651821921697322</v>
      </c>
      <c r="R97">
        <f t="shared" ca="1" si="24"/>
        <v>0.76796314070375105</v>
      </c>
      <c r="S97">
        <f t="shared" ca="1" si="25"/>
        <v>0.92115126709756479</v>
      </c>
      <c r="T97"/>
      <c r="U97"/>
      <c r="V97"/>
      <c r="W97"/>
      <c r="X97"/>
      <c r="Y97"/>
      <c r="Z97"/>
      <c r="AA97"/>
      <c r="AB97"/>
      <c r="AC97"/>
      <c r="AD97"/>
    </row>
    <row r="98" spans="2:30" x14ac:dyDescent="0.25">
      <c r="B98">
        <v>87</v>
      </c>
      <c r="C98">
        <f t="shared" ca="1" si="26"/>
        <v>0.57094295401140738</v>
      </c>
      <c r="D98">
        <f t="shared" ca="1" si="26"/>
        <v>0.90026520832838441</v>
      </c>
      <c r="E98">
        <f t="shared" ca="1" si="26"/>
        <v>0.37367478778418539</v>
      </c>
      <c r="F98">
        <f t="shared" ca="1" si="26"/>
        <v>0.84551941275248499</v>
      </c>
      <c r="G98">
        <f t="shared" ca="1" si="26"/>
        <v>2.4484765579489753E-2</v>
      </c>
      <c r="H98"/>
      <c r="I98">
        <f t="shared" ca="1" si="27"/>
        <v>3</v>
      </c>
      <c r="J98">
        <f t="shared" ca="1" si="27"/>
        <v>5</v>
      </c>
      <c r="K98">
        <f t="shared" ca="1" si="27"/>
        <v>2</v>
      </c>
      <c r="L98">
        <f t="shared" ca="1" si="27"/>
        <v>4</v>
      </c>
      <c r="M98">
        <f t="shared" ca="1" si="27"/>
        <v>1</v>
      </c>
      <c r="N98"/>
      <c r="O98">
        <f t="shared" ca="1" si="21"/>
        <v>2.4484765579489753E-2</v>
      </c>
      <c r="P98">
        <f t="shared" ca="1" si="22"/>
        <v>0.37367478778418539</v>
      </c>
      <c r="Q98">
        <f t="shared" ca="1" si="23"/>
        <v>0.57094295401140738</v>
      </c>
      <c r="R98">
        <f t="shared" ca="1" si="24"/>
        <v>0.84551941275248499</v>
      </c>
      <c r="S98">
        <f t="shared" ca="1" si="25"/>
        <v>0.90026520832838441</v>
      </c>
      <c r="T98"/>
      <c r="U98"/>
      <c r="V98"/>
      <c r="W98"/>
      <c r="X98"/>
      <c r="Y98"/>
      <c r="Z98"/>
      <c r="AA98"/>
      <c r="AB98"/>
      <c r="AC98"/>
      <c r="AD98"/>
    </row>
    <row r="99" spans="2:30" x14ac:dyDescent="0.25">
      <c r="B99">
        <v>88</v>
      </c>
      <c r="C99">
        <f t="shared" ca="1" si="26"/>
        <v>0.77323282970225793</v>
      </c>
      <c r="D99">
        <f t="shared" ca="1" si="26"/>
        <v>0.93642291119588006</v>
      </c>
      <c r="E99">
        <f t="shared" ca="1" si="26"/>
        <v>0.56083240809153467</v>
      </c>
      <c r="F99">
        <f t="shared" ca="1" si="26"/>
        <v>0.22976827679845968</v>
      </c>
      <c r="G99">
        <f t="shared" ca="1" si="26"/>
        <v>0.62636620183121494</v>
      </c>
      <c r="H99"/>
      <c r="I99">
        <f t="shared" ca="1" si="27"/>
        <v>4</v>
      </c>
      <c r="J99">
        <f t="shared" ca="1" si="27"/>
        <v>5</v>
      </c>
      <c r="K99">
        <f t="shared" ca="1" si="27"/>
        <v>2</v>
      </c>
      <c r="L99">
        <f t="shared" ca="1" si="27"/>
        <v>1</v>
      </c>
      <c r="M99">
        <f t="shared" ca="1" si="27"/>
        <v>3</v>
      </c>
      <c r="N99"/>
      <c r="O99">
        <f t="shared" ca="1" si="21"/>
        <v>0.22976827679845968</v>
      </c>
      <c r="P99">
        <f t="shared" ca="1" si="22"/>
        <v>0.56083240809153467</v>
      </c>
      <c r="Q99">
        <f t="shared" ca="1" si="23"/>
        <v>0.62636620183121494</v>
      </c>
      <c r="R99">
        <f t="shared" ca="1" si="24"/>
        <v>0.77323282970225793</v>
      </c>
      <c r="S99">
        <f t="shared" ca="1" si="25"/>
        <v>0.93642291119588006</v>
      </c>
      <c r="T99"/>
      <c r="U99"/>
      <c r="V99"/>
      <c r="W99"/>
      <c r="X99"/>
      <c r="Y99"/>
      <c r="Z99"/>
      <c r="AA99"/>
      <c r="AB99"/>
      <c r="AC99"/>
      <c r="AD99"/>
    </row>
    <row r="100" spans="2:30" x14ac:dyDescent="0.25">
      <c r="B100">
        <v>89</v>
      </c>
      <c r="C100">
        <f t="shared" ca="1" si="26"/>
        <v>3.6349952685939879E-2</v>
      </c>
      <c r="D100">
        <f t="shared" ca="1" si="26"/>
        <v>0.60561950418082489</v>
      </c>
      <c r="E100">
        <f t="shared" ca="1" si="26"/>
        <v>0.22475771034576986</v>
      </c>
      <c r="F100">
        <f t="shared" ca="1" si="26"/>
        <v>0.11907941549047973</v>
      </c>
      <c r="G100">
        <f t="shared" ca="1" si="26"/>
        <v>0.40361288381695082</v>
      </c>
      <c r="H100"/>
      <c r="I100">
        <f t="shared" ca="1" si="27"/>
        <v>1</v>
      </c>
      <c r="J100">
        <f t="shared" ca="1" si="27"/>
        <v>5</v>
      </c>
      <c r="K100">
        <f t="shared" ca="1" si="27"/>
        <v>3</v>
      </c>
      <c r="L100">
        <f t="shared" ca="1" si="27"/>
        <v>2</v>
      </c>
      <c r="M100">
        <f t="shared" ca="1" si="27"/>
        <v>4</v>
      </c>
      <c r="N100"/>
      <c r="O100">
        <f t="shared" ca="1" si="21"/>
        <v>3.6349952685939879E-2</v>
      </c>
      <c r="P100">
        <f t="shared" ca="1" si="22"/>
        <v>0.11907941549047973</v>
      </c>
      <c r="Q100">
        <f t="shared" ca="1" si="23"/>
        <v>0.22475771034576986</v>
      </c>
      <c r="R100">
        <f t="shared" ca="1" si="24"/>
        <v>0.40361288381695082</v>
      </c>
      <c r="S100">
        <f t="shared" ca="1" si="25"/>
        <v>0.60561950418082489</v>
      </c>
      <c r="T100"/>
      <c r="U100"/>
      <c r="V100"/>
      <c r="W100"/>
      <c r="X100"/>
      <c r="Y100"/>
      <c r="Z100"/>
      <c r="AA100"/>
      <c r="AB100"/>
      <c r="AC100"/>
      <c r="AD100"/>
    </row>
    <row r="101" spans="2:30" x14ac:dyDescent="0.25">
      <c r="B101">
        <v>90</v>
      </c>
      <c r="C101">
        <f t="shared" ca="1" si="26"/>
        <v>0.45688082220714976</v>
      </c>
      <c r="D101">
        <f t="shared" ca="1" si="26"/>
        <v>0.48082837297298919</v>
      </c>
      <c r="E101">
        <f t="shared" ca="1" si="26"/>
        <v>0.19738583512662733</v>
      </c>
      <c r="F101">
        <f t="shared" ca="1" si="26"/>
        <v>0.3137834414549896</v>
      </c>
      <c r="G101">
        <f t="shared" ca="1" si="26"/>
        <v>3.4232754887086325E-2</v>
      </c>
      <c r="H101"/>
      <c r="I101">
        <f t="shared" ca="1" si="27"/>
        <v>4</v>
      </c>
      <c r="J101">
        <f t="shared" ca="1" si="27"/>
        <v>5</v>
      </c>
      <c r="K101">
        <f t="shared" ca="1" si="27"/>
        <v>2</v>
      </c>
      <c r="L101">
        <f t="shared" ca="1" si="27"/>
        <v>3</v>
      </c>
      <c r="M101">
        <f t="shared" ca="1" si="27"/>
        <v>1</v>
      </c>
      <c r="N101"/>
      <c r="O101">
        <f t="shared" ca="1" si="21"/>
        <v>3.4232754887086325E-2</v>
      </c>
      <c r="P101">
        <f t="shared" ca="1" si="22"/>
        <v>0.19738583512662733</v>
      </c>
      <c r="Q101">
        <f t="shared" ca="1" si="23"/>
        <v>0.3137834414549896</v>
      </c>
      <c r="R101">
        <f t="shared" ca="1" si="24"/>
        <v>0.45688082220714976</v>
      </c>
      <c r="S101">
        <f t="shared" ca="1" si="25"/>
        <v>0.48082837297298919</v>
      </c>
      <c r="T101"/>
      <c r="U101"/>
      <c r="V101"/>
      <c r="W101"/>
      <c r="X101"/>
      <c r="Y101"/>
      <c r="Z101"/>
      <c r="AA101"/>
      <c r="AB101"/>
      <c r="AC101"/>
      <c r="AD101"/>
    </row>
    <row r="102" spans="2:30" x14ac:dyDescent="0.25">
      <c r="B102">
        <v>91</v>
      </c>
      <c r="C102">
        <f t="shared" ca="1" si="26"/>
        <v>0.99996867891294072</v>
      </c>
      <c r="D102">
        <f t="shared" ca="1" si="26"/>
        <v>5.6740717684327979E-2</v>
      </c>
      <c r="E102">
        <f t="shared" ca="1" si="26"/>
        <v>0.77288178438360111</v>
      </c>
      <c r="F102">
        <f t="shared" ca="1" si="26"/>
        <v>7.3385870714127277E-2</v>
      </c>
      <c r="G102">
        <f t="shared" ca="1" si="26"/>
        <v>0.69695402072099955</v>
      </c>
      <c r="H102"/>
      <c r="I102">
        <f t="shared" ca="1" si="27"/>
        <v>5</v>
      </c>
      <c r="J102">
        <f t="shared" ca="1" si="27"/>
        <v>1</v>
      </c>
      <c r="K102">
        <f t="shared" ca="1" si="27"/>
        <v>4</v>
      </c>
      <c r="L102">
        <f t="shared" ca="1" si="27"/>
        <v>2</v>
      </c>
      <c r="M102">
        <f t="shared" ca="1" si="27"/>
        <v>3</v>
      </c>
      <c r="N102"/>
      <c r="O102">
        <f t="shared" ca="1" si="21"/>
        <v>5.6740717684327979E-2</v>
      </c>
      <c r="P102">
        <f t="shared" ca="1" si="22"/>
        <v>7.3385870714127277E-2</v>
      </c>
      <c r="Q102">
        <f t="shared" ca="1" si="23"/>
        <v>0.69695402072099955</v>
      </c>
      <c r="R102">
        <f t="shared" ca="1" si="24"/>
        <v>0.77288178438360111</v>
      </c>
      <c r="S102">
        <f t="shared" ca="1" si="25"/>
        <v>0.99996867891294072</v>
      </c>
      <c r="T102"/>
      <c r="U102"/>
      <c r="V102"/>
      <c r="W102"/>
      <c r="X102"/>
      <c r="Y102"/>
      <c r="Z102"/>
      <c r="AA102"/>
      <c r="AB102"/>
      <c r="AC102"/>
      <c r="AD102"/>
    </row>
    <row r="103" spans="2:30" x14ac:dyDescent="0.25">
      <c r="B103">
        <v>92</v>
      </c>
      <c r="C103">
        <f t="shared" ca="1" si="26"/>
        <v>7.1213849267374951E-2</v>
      </c>
      <c r="D103">
        <f t="shared" ca="1" si="26"/>
        <v>0.82873283041179446</v>
      </c>
      <c r="E103">
        <f t="shared" ca="1" si="26"/>
        <v>0.20592972815146482</v>
      </c>
      <c r="F103">
        <f t="shared" ca="1" si="26"/>
        <v>0.37402449618301026</v>
      </c>
      <c r="G103">
        <f t="shared" ca="1" si="26"/>
        <v>0.2586044750540154</v>
      </c>
      <c r="H103"/>
      <c r="I103">
        <f t="shared" ca="1" si="27"/>
        <v>1</v>
      </c>
      <c r="J103">
        <f t="shared" ca="1" si="27"/>
        <v>5</v>
      </c>
      <c r="K103">
        <f t="shared" ca="1" si="27"/>
        <v>2</v>
      </c>
      <c r="L103">
        <f t="shared" ca="1" si="27"/>
        <v>4</v>
      </c>
      <c r="M103">
        <f t="shared" ca="1" si="27"/>
        <v>3</v>
      </c>
      <c r="N103"/>
      <c r="O103">
        <f t="shared" ca="1" si="21"/>
        <v>7.1213849267374951E-2</v>
      </c>
      <c r="P103">
        <f t="shared" ca="1" si="22"/>
        <v>0.20592972815146482</v>
      </c>
      <c r="Q103">
        <f t="shared" ca="1" si="23"/>
        <v>0.2586044750540154</v>
      </c>
      <c r="R103">
        <f t="shared" ca="1" si="24"/>
        <v>0.37402449618301026</v>
      </c>
      <c r="S103">
        <f t="shared" ca="1" si="25"/>
        <v>0.82873283041179446</v>
      </c>
      <c r="T103"/>
      <c r="U103"/>
      <c r="V103"/>
      <c r="W103"/>
      <c r="X103"/>
      <c r="Y103"/>
      <c r="Z103"/>
      <c r="AA103"/>
      <c r="AB103"/>
      <c r="AC103"/>
      <c r="AD103"/>
    </row>
    <row r="104" spans="2:30" x14ac:dyDescent="0.25">
      <c r="B104">
        <v>93</v>
      </c>
      <c r="C104">
        <f t="shared" ca="1" si="26"/>
        <v>0.60265408602172732</v>
      </c>
      <c r="D104">
        <f t="shared" ca="1" si="26"/>
        <v>0.30644376953966834</v>
      </c>
      <c r="E104">
        <f t="shared" ca="1" si="26"/>
        <v>0.70924674037253232</v>
      </c>
      <c r="F104">
        <f t="shared" ca="1" si="26"/>
        <v>0.76410078154108252</v>
      </c>
      <c r="G104">
        <f t="shared" ca="1" si="26"/>
        <v>0.93021848665599904</v>
      </c>
      <c r="H104"/>
      <c r="I104">
        <f t="shared" ca="1" si="27"/>
        <v>2</v>
      </c>
      <c r="J104">
        <f t="shared" ca="1" si="27"/>
        <v>1</v>
      </c>
      <c r="K104">
        <f t="shared" ca="1" si="27"/>
        <v>3</v>
      </c>
      <c r="L104">
        <f t="shared" ca="1" si="27"/>
        <v>4</v>
      </c>
      <c r="M104">
        <f t="shared" ca="1" si="27"/>
        <v>5</v>
      </c>
      <c r="N104"/>
      <c r="O104">
        <f t="shared" ca="1" si="21"/>
        <v>0.30644376953966834</v>
      </c>
      <c r="P104">
        <f t="shared" ca="1" si="22"/>
        <v>0.60265408602172732</v>
      </c>
      <c r="Q104">
        <f t="shared" ca="1" si="23"/>
        <v>0.70924674037253232</v>
      </c>
      <c r="R104">
        <f t="shared" ca="1" si="24"/>
        <v>0.76410078154108252</v>
      </c>
      <c r="S104">
        <f t="shared" ca="1" si="25"/>
        <v>0.93021848665599904</v>
      </c>
      <c r="T104"/>
      <c r="U104"/>
      <c r="V104"/>
      <c r="W104"/>
      <c r="X104"/>
      <c r="Y104"/>
      <c r="Z104"/>
      <c r="AA104"/>
      <c r="AB104"/>
      <c r="AC104"/>
      <c r="AD104"/>
    </row>
    <row r="105" spans="2:30" x14ac:dyDescent="0.25">
      <c r="B105">
        <v>94</v>
      </c>
      <c r="C105">
        <f t="shared" ca="1" si="26"/>
        <v>0.50502658499515551</v>
      </c>
      <c r="D105">
        <f t="shared" ca="1" si="26"/>
        <v>0.33805682910276014</v>
      </c>
      <c r="E105">
        <f t="shared" ca="1" si="26"/>
        <v>2.724900399070973E-2</v>
      </c>
      <c r="F105">
        <f t="shared" ca="1" si="26"/>
        <v>0.64527334268771885</v>
      </c>
      <c r="G105">
        <f t="shared" ca="1" si="26"/>
        <v>6.332190583018571E-2</v>
      </c>
      <c r="H105"/>
      <c r="I105">
        <f t="shared" ca="1" si="27"/>
        <v>4</v>
      </c>
      <c r="J105">
        <f t="shared" ca="1" si="27"/>
        <v>3</v>
      </c>
      <c r="K105">
        <f t="shared" ca="1" si="27"/>
        <v>1</v>
      </c>
      <c r="L105">
        <f t="shared" ca="1" si="27"/>
        <v>5</v>
      </c>
      <c r="M105">
        <f t="shared" ca="1" si="27"/>
        <v>2</v>
      </c>
      <c r="N105"/>
      <c r="O105">
        <f t="shared" ca="1" si="21"/>
        <v>2.724900399070973E-2</v>
      </c>
      <c r="P105">
        <f t="shared" ca="1" si="22"/>
        <v>6.332190583018571E-2</v>
      </c>
      <c r="Q105">
        <f t="shared" ca="1" si="23"/>
        <v>0.33805682910276014</v>
      </c>
      <c r="R105">
        <f t="shared" ca="1" si="24"/>
        <v>0.50502658499515551</v>
      </c>
      <c r="S105">
        <f t="shared" ca="1" si="25"/>
        <v>0.64527334268771885</v>
      </c>
      <c r="T105"/>
      <c r="U105"/>
      <c r="V105"/>
      <c r="W105"/>
      <c r="X105"/>
      <c r="Y105"/>
      <c r="Z105"/>
      <c r="AA105"/>
      <c r="AB105"/>
      <c r="AC105"/>
      <c r="AD105"/>
    </row>
    <row r="106" spans="2:30" x14ac:dyDescent="0.25">
      <c r="B106">
        <v>95</v>
      </c>
      <c r="C106">
        <f t="shared" ca="1" si="26"/>
        <v>0.37156055980648117</v>
      </c>
      <c r="D106">
        <f t="shared" ca="1" si="26"/>
        <v>0.26572471952980614</v>
      </c>
      <c r="E106">
        <f t="shared" ca="1" si="26"/>
        <v>0.2377544114518384</v>
      </c>
      <c r="F106">
        <f t="shared" ca="1" si="26"/>
        <v>0.85226565543597643</v>
      </c>
      <c r="G106">
        <f t="shared" ca="1" si="26"/>
        <v>0.75338539776581526</v>
      </c>
      <c r="H106"/>
      <c r="I106">
        <f t="shared" ca="1" si="27"/>
        <v>3</v>
      </c>
      <c r="J106">
        <f t="shared" ca="1" si="27"/>
        <v>2</v>
      </c>
      <c r="K106">
        <f t="shared" ca="1" si="27"/>
        <v>1</v>
      </c>
      <c r="L106">
        <f t="shared" ca="1" si="27"/>
        <v>5</v>
      </c>
      <c r="M106">
        <f t="shared" ca="1" si="27"/>
        <v>4</v>
      </c>
      <c r="N106"/>
      <c r="O106">
        <f t="shared" ca="1" si="21"/>
        <v>0.2377544114518384</v>
      </c>
      <c r="P106">
        <f t="shared" ca="1" si="22"/>
        <v>0.26572471952980614</v>
      </c>
      <c r="Q106">
        <f t="shared" ca="1" si="23"/>
        <v>0.37156055980648117</v>
      </c>
      <c r="R106">
        <f t="shared" ca="1" si="24"/>
        <v>0.75338539776581526</v>
      </c>
      <c r="S106">
        <f t="shared" ca="1" si="25"/>
        <v>0.85226565543597643</v>
      </c>
      <c r="T106"/>
      <c r="U106"/>
      <c r="V106"/>
      <c r="W106"/>
      <c r="X106"/>
      <c r="Y106"/>
      <c r="Z106"/>
      <c r="AA106"/>
      <c r="AB106"/>
      <c r="AC106"/>
      <c r="AD106"/>
    </row>
    <row r="107" spans="2:30" x14ac:dyDescent="0.25">
      <c r="B107">
        <v>96</v>
      </c>
      <c r="C107">
        <f t="shared" ca="1" si="26"/>
        <v>0.65940469095507825</v>
      </c>
      <c r="D107">
        <f t="shared" ca="1" si="26"/>
        <v>0.61438157909687052</v>
      </c>
      <c r="E107">
        <f t="shared" ca="1" si="26"/>
        <v>0.56828964187354003</v>
      </c>
      <c r="F107">
        <f t="shared" ca="1" si="26"/>
        <v>0.10042570005335827</v>
      </c>
      <c r="G107">
        <f t="shared" ca="1" si="26"/>
        <v>7.0048292347174024E-2</v>
      </c>
      <c r="H107"/>
      <c r="I107">
        <f t="shared" ca="1" si="27"/>
        <v>5</v>
      </c>
      <c r="J107">
        <f t="shared" ca="1" si="27"/>
        <v>4</v>
      </c>
      <c r="K107">
        <f t="shared" ca="1" si="27"/>
        <v>3</v>
      </c>
      <c r="L107">
        <f t="shared" ca="1" si="27"/>
        <v>2</v>
      </c>
      <c r="M107">
        <f t="shared" ca="1" si="27"/>
        <v>1</v>
      </c>
      <c r="N107"/>
      <c r="O107">
        <f t="shared" ca="1" si="21"/>
        <v>7.0048292347174024E-2</v>
      </c>
      <c r="P107">
        <f t="shared" ca="1" si="22"/>
        <v>0.10042570005335827</v>
      </c>
      <c r="Q107">
        <f t="shared" ca="1" si="23"/>
        <v>0.56828964187354003</v>
      </c>
      <c r="R107">
        <f t="shared" ca="1" si="24"/>
        <v>0.61438157909687052</v>
      </c>
      <c r="S107">
        <f t="shared" ca="1" si="25"/>
        <v>0.65940469095507825</v>
      </c>
      <c r="T107"/>
      <c r="U107"/>
      <c r="V107"/>
      <c r="W107"/>
      <c r="X107"/>
      <c r="Y107"/>
      <c r="Z107"/>
      <c r="AA107"/>
      <c r="AB107"/>
      <c r="AC107"/>
      <c r="AD107"/>
    </row>
    <row r="108" spans="2:30" x14ac:dyDescent="0.25">
      <c r="B108">
        <v>97</v>
      </c>
      <c r="C108">
        <f t="shared" ca="1" si="26"/>
        <v>2.7201395116773108E-2</v>
      </c>
      <c r="D108">
        <f t="shared" ca="1" si="26"/>
        <v>0.27367870060699306</v>
      </c>
      <c r="E108">
        <f t="shared" ca="1" si="26"/>
        <v>0.32903857173047102</v>
      </c>
      <c r="F108">
        <f t="shared" ca="1" si="26"/>
        <v>0.79952806129517517</v>
      </c>
      <c r="G108">
        <f t="shared" ca="1" si="26"/>
        <v>0.41097227619116172</v>
      </c>
      <c r="H108"/>
      <c r="I108">
        <f t="shared" ca="1" si="27"/>
        <v>1</v>
      </c>
      <c r="J108">
        <f t="shared" ca="1" si="27"/>
        <v>2</v>
      </c>
      <c r="K108">
        <f t="shared" ca="1" si="27"/>
        <v>3</v>
      </c>
      <c r="L108">
        <f t="shared" ca="1" si="27"/>
        <v>5</v>
      </c>
      <c r="M108">
        <f t="shared" ca="1" si="27"/>
        <v>4</v>
      </c>
      <c r="N108"/>
      <c r="O108">
        <f t="shared" ca="1" si="21"/>
        <v>2.7201395116773108E-2</v>
      </c>
      <c r="P108">
        <f t="shared" ca="1" si="22"/>
        <v>0.27367870060699306</v>
      </c>
      <c r="Q108">
        <f t="shared" ca="1" si="23"/>
        <v>0.32903857173047102</v>
      </c>
      <c r="R108">
        <f t="shared" ca="1" si="24"/>
        <v>0.41097227619116172</v>
      </c>
      <c r="S108">
        <f t="shared" ca="1" si="25"/>
        <v>0.79952806129517517</v>
      </c>
      <c r="T108"/>
      <c r="U108"/>
      <c r="V108"/>
      <c r="W108"/>
      <c r="X108"/>
      <c r="Y108"/>
      <c r="Z108"/>
      <c r="AA108"/>
      <c r="AB108"/>
      <c r="AC108"/>
      <c r="AD108"/>
    </row>
    <row r="109" spans="2:30" x14ac:dyDescent="0.25">
      <c r="B109">
        <v>98</v>
      </c>
      <c r="C109">
        <f t="shared" ca="1" si="26"/>
        <v>0.84114450069904789</v>
      </c>
      <c r="D109">
        <f t="shared" ca="1" si="26"/>
        <v>0.425756270705963</v>
      </c>
      <c r="E109">
        <f t="shared" ca="1" si="26"/>
        <v>0.73039516855027897</v>
      </c>
      <c r="F109">
        <f t="shared" ca="1" si="26"/>
        <v>0.32511339525409699</v>
      </c>
      <c r="G109">
        <f t="shared" ca="1" si="26"/>
        <v>0.26136153863318645</v>
      </c>
      <c r="H109"/>
      <c r="I109">
        <f t="shared" ca="1" si="27"/>
        <v>5</v>
      </c>
      <c r="J109">
        <f t="shared" ca="1" si="27"/>
        <v>3</v>
      </c>
      <c r="K109">
        <f t="shared" ca="1" si="27"/>
        <v>4</v>
      </c>
      <c r="L109">
        <f t="shared" ca="1" si="27"/>
        <v>2</v>
      </c>
      <c r="M109">
        <f t="shared" ca="1" si="27"/>
        <v>1</v>
      </c>
      <c r="N109"/>
      <c r="O109">
        <f t="shared" ca="1" si="21"/>
        <v>0.26136153863318645</v>
      </c>
      <c r="P109">
        <f t="shared" ca="1" si="22"/>
        <v>0.32511339525409699</v>
      </c>
      <c r="Q109">
        <f t="shared" ca="1" si="23"/>
        <v>0.425756270705963</v>
      </c>
      <c r="R109">
        <f t="shared" ca="1" si="24"/>
        <v>0.73039516855027897</v>
      </c>
      <c r="S109">
        <f t="shared" ca="1" si="25"/>
        <v>0.84114450069904789</v>
      </c>
      <c r="T109"/>
      <c r="U109"/>
      <c r="V109"/>
      <c r="W109"/>
      <c r="X109"/>
      <c r="Y109"/>
      <c r="Z109"/>
      <c r="AA109"/>
      <c r="AB109"/>
      <c r="AC109"/>
      <c r="AD109"/>
    </row>
    <row r="110" spans="2:30" x14ac:dyDescent="0.25">
      <c r="B110">
        <v>99</v>
      </c>
      <c r="C110">
        <f t="shared" ca="1" si="26"/>
        <v>0.58559812537295564</v>
      </c>
      <c r="D110">
        <f t="shared" ca="1" si="26"/>
        <v>0.33183807886808836</v>
      </c>
      <c r="E110">
        <f t="shared" ca="1" si="26"/>
        <v>0.46936842876655716</v>
      </c>
      <c r="F110">
        <f t="shared" ca="1" si="26"/>
        <v>0.46669653886776252</v>
      </c>
      <c r="G110">
        <f t="shared" ca="1" si="26"/>
        <v>2.8139209362131212E-2</v>
      </c>
      <c r="H110"/>
      <c r="I110">
        <f t="shared" ca="1" si="27"/>
        <v>5</v>
      </c>
      <c r="J110">
        <f t="shared" ca="1" si="27"/>
        <v>2</v>
      </c>
      <c r="K110">
        <f t="shared" ca="1" si="27"/>
        <v>4</v>
      </c>
      <c r="L110">
        <f t="shared" ca="1" si="27"/>
        <v>3</v>
      </c>
      <c r="M110">
        <f t="shared" ca="1" si="27"/>
        <v>1</v>
      </c>
      <c r="N110"/>
      <c r="O110">
        <f t="shared" ca="1" si="21"/>
        <v>2.8139209362131212E-2</v>
      </c>
      <c r="P110">
        <f t="shared" ca="1" si="22"/>
        <v>0.33183807886808836</v>
      </c>
      <c r="Q110">
        <f t="shared" ca="1" si="23"/>
        <v>0.46669653886776252</v>
      </c>
      <c r="R110">
        <f t="shared" ca="1" si="24"/>
        <v>0.46936842876655716</v>
      </c>
      <c r="S110">
        <f t="shared" ca="1" si="25"/>
        <v>0.58559812537295564</v>
      </c>
      <c r="T110"/>
      <c r="U110"/>
      <c r="V110"/>
      <c r="W110"/>
      <c r="X110"/>
      <c r="Y110"/>
      <c r="Z110"/>
      <c r="AA110"/>
      <c r="AB110"/>
      <c r="AC110"/>
      <c r="AD110"/>
    </row>
    <row r="111" spans="2:30" x14ac:dyDescent="0.25">
      <c r="B111">
        <f>B110+1</f>
        <v>100</v>
      </c>
      <c r="C111">
        <f t="shared" ca="1" si="26"/>
        <v>0.54947793555131585</v>
      </c>
      <c r="D111">
        <f t="shared" ca="1" si="26"/>
        <v>0.36411900346440462</v>
      </c>
      <c r="E111">
        <f t="shared" ca="1" si="26"/>
        <v>0.68454946394072791</v>
      </c>
      <c r="F111">
        <f t="shared" ca="1" si="26"/>
        <v>7.9743455584974532E-2</v>
      </c>
      <c r="G111">
        <f t="shared" ca="1" si="26"/>
        <v>0.29501117426817136</v>
      </c>
      <c r="H111"/>
      <c r="I111">
        <f t="shared" ca="1" si="27"/>
        <v>4</v>
      </c>
      <c r="J111">
        <f t="shared" ca="1" si="27"/>
        <v>3</v>
      </c>
      <c r="K111">
        <f t="shared" ca="1" si="27"/>
        <v>5</v>
      </c>
      <c r="L111">
        <f t="shared" ca="1" si="27"/>
        <v>1</v>
      </c>
      <c r="M111">
        <f t="shared" ca="1" si="27"/>
        <v>2</v>
      </c>
      <c r="N111"/>
      <c r="O111">
        <f t="shared" ca="1" si="21"/>
        <v>7.9743455584974532E-2</v>
      </c>
      <c r="P111">
        <f t="shared" ca="1" si="22"/>
        <v>0.29501117426817136</v>
      </c>
      <c r="Q111">
        <f t="shared" ca="1" si="23"/>
        <v>0.36411900346440462</v>
      </c>
      <c r="R111">
        <f t="shared" ca="1" si="24"/>
        <v>0.54947793555131585</v>
      </c>
      <c r="S111">
        <f t="shared" ca="1" si="25"/>
        <v>0.68454946394072791</v>
      </c>
      <c r="T111" t="s">
        <v>175</v>
      </c>
      <c r="U111"/>
      <c r="V111"/>
      <c r="W111"/>
      <c r="X111"/>
      <c r="Y111"/>
      <c r="Z111"/>
      <c r="AA111"/>
      <c r="AB111"/>
      <c r="AC111"/>
      <c r="AD111"/>
    </row>
  </sheetData>
  <conditionalFormatting sqref="U11:Y11">
    <cfRule type="expression" dxfId="0" priority="1">
      <formula>OR(U11&gt;10%,U11&lt;-10%)</formula>
    </cfRule>
  </conditionalFormatting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dvAspect="DVASPECT_ICON" shapeId="4102" r:id="rId4">
          <objectPr defaultSize="0" r:id="rId5">
            <anchor moveWithCells="1">
              <from>
                <xdr:col>19</xdr:col>
                <xdr:colOff>510540</xdr:colOff>
                <xdr:row>21</xdr:row>
                <xdr:rowOff>7620</xdr:rowOff>
              </from>
              <to>
                <xdr:col>20</xdr:col>
                <xdr:colOff>533400</xdr:colOff>
                <xdr:row>25</xdr:row>
                <xdr:rowOff>129540</xdr:rowOff>
              </to>
            </anchor>
          </objectPr>
        </oleObject>
      </mc:Choice>
      <mc:Fallback>
        <oleObject progId="Word.Document.12" dvAspect="DVASPECT_ICON" shapeId="410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G20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3" sqref="D3"/>
    </sheetView>
  </sheetViews>
  <sheetFormatPr defaultRowHeight="13.2" x14ac:dyDescent="0.25"/>
  <cols>
    <col min="1" max="1" width="8.109375" style="43" customWidth="1"/>
    <col min="2" max="2" width="15.109375" style="43" customWidth="1"/>
    <col min="3" max="3" width="14.109375" style="43" customWidth="1"/>
    <col min="4" max="4" width="13.44140625" style="43" customWidth="1"/>
    <col min="5" max="5" width="11.5546875" style="43" bestFit="1" customWidth="1"/>
    <col min="6" max="6" width="8.88671875" style="43"/>
    <col min="7" max="7" width="11.88671875" style="43" customWidth="1"/>
    <col min="8" max="16384" width="8.88671875" style="43"/>
  </cols>
  <sheetData>
    <row r="2" spans="2:7" ht="13.8" x14ac:dyDescent="0.25">
      <c r="B2" s="3"/>
      <c r="C2" s="3"/>
      <c r="D2" s="3"/>
      <c r="E2" s="3"/>
      <c r="F2" s="3"/>
      <c r="G2" s="3"/>
    </row>
    <row r="3" spans="2:7" ht="13.8" x14ac:dyDescent="0.25">
      <c r="B3" s="3"/>
      <c r="C3" s="4" t="s">
        <v>7</v>
      </c>
      <c r="D3" s="5">
        <v>6210.0026911354698</v>
      </c>
      <c r="E3" s="6" t="s">
        <v>8</v>
      </c>
      <c r="F3" s="3"/>
      <c r="G3" s="3"/>
    </row>
    <row r="4" spans="2:7" ht="13.8" x14ac:dyDescent="0.25">
      <c r="B4" s="3"/>
      <c r="C4" s="3"/>
      <c r="D4" s="7">
        <v>2.6281818243412198</v>
      </c>
      <c r="E4" s="8" t="s">
        <v>9</v>
      </c>
      <c r="F4" s="3"/>
      <c r="G4" s="3"/>
    </row>
    <row r="5" spans="2:7" ht="13.8" x14ac:dyDescent="0.25">
      <c r="B5" s="3"/>
      <c r="C5" s="3"/>
      <c r="D5" s="3"/>
      <c r="E5" s="3"/>
      <c r="F5" s="3"/>
      <c r="G5" s="3"/>
    </row>
    <row r="6" spans="2:7" ht="14.4" thickBot="1" x14ac:dyDescent="0.3">
      <c r="B6" s="9" t="s">
        <v>10</v>
      </c>
      <c r="C6" s="3"/>
      <c r="D6" s="3"/>
      <c r="E6" s="3"/>
      <c r="F6" s="3"/>
      <c r="G6" s="3"/>
    </row>
    <row r="7" spans="2:7" ht="28.8" x14ac:dyDescent="0.25">
      <c r="B7" s="10" t="s">
        <v>11</v>
      </c>
      <c r="C7" s="11" t="s">
        <v>12</v>
      </c>
      <c r="D7" s="11" t="s">
        <v>13</v>
      </c>
      <c r="E7" s="12" t="s">
        <v>14</v>
      </c>
      <c r="F7" s="3"/>
      <c r="G7" s="3"/>
    </row>
    <row r="8" spans="2:7" ht="13.8" x14ac:dyDescent="0.25">
      <c r="B8" s="13" t="s">
        <v>15</v>
      </c>
      <c r="C8" s="14">
        <v>1000</v>
      </c>
      <c r="D8" s="15">
        <f>1-EXP(-((C8/$D$3)^$D$4))</f>
        <v>8.2001880968977092E-3</v>
      </c>
      <c r="E8" s="16">
        <f>D8*5</f>
        <v>4.1000940484488546E-2</v>
      </c>
      <c r="F8" s="3"/>
      <c r="G8" s="3"/>
    </row>
    <row r="9" spans="2:7" ht="13.8" x14ac:dyDescent="0.25">
      <c r="B9" s="17" t="s">
        <v>16</v>
      </c>
      <c r="C9" s="18">
        <v>2000</v>
      </c>
      <c r="D9" s="19">
        <f t="shared" ref="D9:D11" si="0">1-EXP(-((C9/$D$3)^$D$4))</f>
        <v>4.9632351845502853E-2</v>
      </c>
      <c r="E9" s="20">
        <f>D9*(4+2)</f>
        <v>0.29779411107301712</v>
      </c>
      <c r="F9" s="3"/>
      <c r="G9" s="3"/>
    </row>
    <row r="10" spans="2:7" ht="13.8" x14ac:dyDescent="0.25">
      <c r="B10" s="17" t="s">
        <v>16</v>
      </c>
      <c r="C10" s="18">
        <v>3000</v>
      </c>
      <c r="D10" s="19">
        <f t="shared" si="0"/>
        <v>0.13736630976200181</v>
      </c>
      <c r="E10" s="20">
        <f>D10*(4+2)</f>
        <v>0.82419785857201089</v>
      </c>
      <c r="F10" s="3"/>
      <c r="G10" s="3"/>
    </row>
    <row r="11" spans="2:7" ht="13.8" x14ac:dyDescent="0.25">
      <c r="B11" s="21" t="s">
        <v>15</v>
      </c>
      <c r="C11" s="22">
        <v>4000</v>
      </c>
      <c r="D11" s="23">
        <f t="shared" si="0"/>
        <v>0.27001170803477081</v>
      </c>
      <c r="E11" s="24">
        <f>D11*5</f>
        <v>1.3500585401738541</v>
      </c>
      <c r="F11" s="3"/>
      <c r="G11" s="3"/>
    </row>
    <row r="12" spans="2:7" ht="14.4" thickBot="1" x14ac:dyDescent="0.3">
      <c r="B12" s="25" t="s">
        <v>17</v>
      </c>
      <c r="C12" s="194" t="s">
        <v>18</v>
      </c>
      <c r="D12" s="194"/>
      <c r="E12" s="44">
        <f>SUM(E8:E11)</f>
        <v>2.5130514503033705</v>
      </c>
      <c r="F12" s="3"/>
      <c r="G12" s="3"/>
    </row>
    <row r="13" spans="2:7" ht="13.8" x14ac:dyDescent="0.25">
      <c r="B13" s="3"/>
      <c r="C13" s="3"/>
      <c r="D13" s="3"/>
      <c r="E13" s="3"/>
      <c r="F13" s="3"/>
      <c r="G13" s="3"/>
    </row>
    <row r="14" spans="2:7" ht="14.4" thickBot="1" x14ac:dyDescent="0.3">
      <c r="B14" s="26" t="s">
        <v>19</v>
      </c>
      <c r="C14" s="3"/>
      <c r="D14" s="3"/>
      <c r="E14" s="3"/>
      <c r="F14" s="3"/>
      <c r="G14" s="3"/>
    </row>
    <row r="15" spans="2:7" ht="64.2" customHeight="1" x14ac:dyDescent="0.25">
      <c r="B15" s="27" t="s">
        <v>20</v>
      </c>
      <c r="C15" s="28" t="s">
        <v>21</v>
      </c>
      <c r="D15" s="28" t="s">
        <v>22</v>
      </c>
      <c r="E15" s="28" t="s">
        <v>23</v>
      </c>
      <c r="F15" s="28" t="s">
        <v>24</v>
      </c>
      <c r="G15" s="29" t="s">
        <v>25</v>
      </c>
    </row>
    <row r="16" spans="2:7" ht="13.8" x14ac:dyDescent="0.25">
      <c r="B16" s="30">
        <v>5</v>
      </c>
      <c r="C16" s="31">
        <v>1000</v>
      </c>
      <c r="D16" s="31">
        <v>2000</v>
      </c>
      <c r="E16" s="32">
        <f>1-EXP(-((D16/$D$3)^$D$4))</f>
        <v>4.9632351845502853E-2</v>
      </c>
      <c r="F16" s="32">
        <f>D8</f>
        <v>8.2001880968977092E-3</v>
      </c>
      <c r="G16" s="33">
        <v>0.2087</v>
      </c>
    </row>
    <row r="17" spans="2:7" ht="13.8" x14ac:dyDescent="0.25">
      <c r="B17" s="34">
        <v>4</v>
      </c>
      <c r="C17" s="35">
        <v>2000</v>
      </c>
      <c r="D17" s="35">
        <v>3000</v>
      </c>
      <c r="E17" s="36">
        <f t="shared" ref="E17:E19" si="1">1-EXP(-((D17/$D$3)^$D$4))</f>
        <v>0.13736630976200181</v>
      </c>
      <c r="F17" s="36">
        <f>D9</f>
        <v>4.9632351845502853E-2</v>
      </c>
      <c r="G17" s="37">
        <v>0.3695</v>
      </c>
    </row>
    <row r="18" spans="2:7" ht="13.8" x14ac:dyDescent="0.25">
      <c r="B18" s="34">
        <v>4</v>
      </c>
      <c r="C18" s="35">
        <v>3000</v>
      </c>
      <c r="D18" s="35">
        <v>4000</v>
      </c>
      <c r="E18" s="36">
        <f t="shared" si="1"/>
        <v>0.27001170803477081</v>
      </c>
      <c r="F18" s="36">
        <f>D10</f>
        <v>0.13736630976200181</v>
      </c>
      <c r="G18" s="37">
        <v>0.6149</v>
      </c>
    </row>
    <row r="19" spans="2:7" ht="13.8" x14ac:dyDescent="0.25">
      <c r="B19" s="38">
        <v>5</v>
      </c>
      <c r="C19" s="39">
        <v>4000</v>
      </c>
      <c r="D19" s="39">
        <v>5000</v>
      </c>
      <c r="E19" s="40">
        <f t="shared" si="1"/>
        <v>0.43207060625774951</v>
      </c>
      <c r="F19" s="40">
        <f>D11</f>
        <v>0.27001170803477081</v>
      </c>
      <c r="G19" s="41">
        <v>1.1100000000000001</v>
      </c>
    </row>
    <row r="20" spans="2:7" ht="14.4" thickBot="1" x14ac:dyDescent="0.3">
      <c r="B20" s="42" t="s">
        <v>26</v>
      </c>
      <c r="C20" s="195" t="s">
        <v>27</v>
      </c>
      <c r="D20" s="196"/>
      <c r="E20" s="196"/>
      <c r="F20" s="196"/>
      <c r="G20" s="45">
        <f>SUM(G16:G19)</f>
        <v>2.3031000000000001</v>
      </c>
    </row>
  </sheetData>
  <mergeCells count="2">
    <mergeCell ref="C12:D12"/>
    <mergeCell ref="C20:F20"/>
  </mergeCells>
  <phoneticPr fontId="0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2049" r:id="rId3">
          <objectPr defaultSize="0" autoPict="0" r:id="rId4">
            <anchor moveWithCells="1" sizeWithCells="1">
              <from>
                <xdr:col>6</xdr:col>
                <xdr:colOff>144780</xdr:colOff>
                <xdr:row>14</xdr:row>
                <xdr:rowOff>350520</xdr:rowOff>
              </from>
              <to>
                <xdr:col>6</xdr:col>
                <xdr:colOff>685800</xdr:colOff>
                <xdr:row>14</xdr:row>
                <xdr:rowOff>746760</xdr:rowOff>
              </to>
            </anchor>
          </objectPr>
        </oleObject>
      </mc:Choice>
      <mc:Fallback>
        <oleObject progId="Equation.3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22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3.2" x14ac:dyDescent="0.25"/>
  <cols>
    <col min="1" max="1" width="7.44140625" style="43" customWidth="1"/>
    <col min="2" max="6" width="14.44140625" style="43" customWidth="1"/>
    <col min="7" max="16384" width="8.88671875" style="43"/>
  </cols>
  <sheetData>
    <row r="4" spans="2:6" ht="14.4" thickBot="1" x14ac:dyDescent="0.3">
      <c r="B4" s="62" t="s">
        <v>31</v>
      </c>
      <c r="C4"/>
      <c r="D4"/>
      <c r="E4"/>
      <c r="F4"/>
    </row>
    <row r="5" spans="2:6" ht="19.8" customHeight="1" thickTop="1" thickBot="1" x14ac:dyDescent="0.3">
      <c r="B5" s="46" t="s">
        <v>32</v>
      </c>
      <c r="C5" s="47" t="s">
        <v>33</v>
      </c>
      <c r="D5" s="47" t="s">
        <v>34</v>
      </c>
      <c r="E5" s="48" t="s">
        <v>33</v>
      </c>
      <c r="F5"/>
    </row>
    <row r="6" spans="2:6" ht="13.8" x14ac:dyDescent="0.25">
      <c r="B6" s="49" t="s">
        <v>35</v>
      </c>
      <c r="C6" s="50">
        <v>153</v>
      </c>
      <c r="D6" s="50" t="s">
        <v>36</v>
      </c>
      <c r="E6" s="55">
        <v>1198</v>
      </c>
      <c r="F6"/>
    </row>
    <row r="7" spans="2:6" ht="13.8" x14ac:dyDescent="0.25">
      <c r="B7" s="51" t="s">
        <v>37</v>
      </c>
      <c r="C7" s="52">
        <v>872</v>
      </c>
      <c r="D7" s="52" t="s">
        <v>36</v>
      </c>
      <c r="E7" s="56">
        <v>884</v>
      </c>
      <c r="F7"/>
    </row>
    <row r="8" spans="2:6" ht="13.8" x14ac:dyDescent="0.25">
      <c r="B8" s="49" t="s">
        <v>38</v>
      </c>
      <c r="C8" s="50">
        <v>1568</v>
      </c>
      <c r="D8" s="50" t="s">
        <v>36</v>
      </c>
      <c r="E8" s="55">
        <v>1251</v>
      </c>
      <c r="F8"/>
    </row>
    <row r="9" spans="2:6" ht="13.8" x14ac:dyDescent="0.25">
      <c r="B9" s="51" t="s">
        <v>35</v>
      </c>
      <c r="C9" s="52">
        <v>1428</v>
      </c>
      <c r="D9" s="52" t="s">
        <v>36</v>
      </c>
      <c r="E9" s="56">
        <v>1249</v>
      </c>
      <c r="F9"/>
    </row>
    <row r="10" spans="2:6" ht="13.8" x14ac:dyDescent="0.25">
      <c r="B10" s="49" t="s">
        <v>35</v>
      </c>
      <c r="C10" s="50">
        <v>212</v>
      </c>
      <c r="D10" s="50" t="s">
        <v>36</v>
      </c>
      <c r="E10" s="55">
        <v>708</v>
      </c>
      <c r="F10"/>
    </row>
    <row r="11" spans="2:6" ht="13.8" x14ac:dyDescent="0.25">
      <c r="B11" s="51" t="s">
        <v>38</v>
      </c>
      <c r="C11" s="52">
        <v>808</v>
      </c>
      <c r="D11" s="52" t="s">
        <v>36</v>
      </c>
      <c r="E11" s="56">
        <v>1082</v>
      </c>
      <c r="F11"/>
    </row>
    <row r="12" spans="2:6" ht="13.8" x14ac:dyDescent="0.25">
      <c r="B12" s="49" t="s">
        <v>38</v>
      </c>
      <c r="C12" s="50">
        <v>1405</v>
      </c>
      <c r="D12" s="50" t="s">
        <v>36</v>
      </c>
      <c r="E12" s="55">
        <v>884</v>
      </c>
      <c r="F12"/>
    </row>
    <row r="13" spans="2:6" ht="13.8" x14ac:dyDescent="0.25">
      <c r="B13" s="51" t="s">
        <v>39</v>
      </c>
      <c r="C13" s="52">
        <v>64</v>
      </c>
      <c r="D13" s="52" t="s">
        <v>36</v>
      </c>
      <c r="E13" s="56">
        <v>1105</v>
      </c>
      <c r="F13"/>
    </row>
    <row r="14" spans="2:6" ht="13.8" x14ac:dyDescent="0.25">
      <c r="B14" s="49" t="s">
        <v>40</v>
      </c>
      <c r="C14" s="50">
        <v>32</v>
      </c>
      <c r="D14" s="50" t="s">
        <v>36</v>
      </c>
      <c r="E14" s="55">
        <v>828</v>
      </c>
      <c r="F14"/>
    </row>
    <row r="15" spans="2:6" ht="14.4" thickBot="1" x14ac:dyDescent="0.3">
      <c r="B15" s="53"/>
      <c r="C15" s="54"/>
      <c r="D15" s="54" t="s">
        <v>36</v>
      </c>
      <c r="E15" s="60">
        <v>1013</v>
      </c>
      <c r="F15"/>
    </row>
    <row r="16" spans="2:6" ht="13.8" thickTop="1" x14ac:dyDescent="0.25">
      <c r="B16"/>
      <c r="C16"/>
      <c r="D16"/>
      <c r="E16"/>
      <c r="F16"/>
    </row>
    <row r="17" spans="2:6" ht="14.4" thickBot="1" x14ac:dyDescent="0.3">
      <c r="B17" s="62" t="s">
        <v>41</v>
      </c>
      <c r="C17"/>
      <c r="D17"/>
      <c r="E17"/>
      <c r="F17"/>
    </row>
    <row r="18" spans="2:6" ht="15.6" thickTop="1" thickBot="1" x14ac:dyDescent="0.3">
      <c r="B18" s="46" t="s">
        <v>42</v>
      </c>
      <c r="C18" s="47" t="s">
        <v>43</v>
      </c>
      <c r="D18" s="47" t="s">
        <v>44</v>
      </c>
      <c r="E18" s="47" t="s">
        <v>45</v>
      </c>
      <c r="F18" s="48" t="s">
        <v>46</v>
      </c>
    </row>
    <row r="19" spans="2:6" ht="13.8" x14ac:dyDescent="0.25">
      <c r="B19" s="49" t="s">
        <v>47</v>
      </c>
      <c r="C19" s="50" t="s">
        <v>48</v>
      </c>
      <c r="D19" s="50" t="s">
        <v>49</v>
      </c>
      <c r="E19" s="50" t="s">
        <v>50</v>
      </c>
      <c r="F19" s="55" t="s">
        <v>51</v>
      </c>
    </row>
    <row r="20" spans="2:6" ht="13.8" x14ac:dyDescent="0.25">
      <c r="B20" s="51" t="s">
        <v>52</v>
      </c>
      <c r="C20" s="52" t="s">
        <v>53</v>
      </c>
      <c r="D20" s="52" t="s">
        <v>54</v>
      </c>
      <c r="E20" s="52" t="s">
        <v>55</v>
      </c>
      <c r="F20" s="56" t="s">
        <v>56</v>
      </c>
    </row>
    <row r="21" spans="2:6" ht="14.4" thickBot="1" x14ac:dyDescent="0.3">
      <c r="B21" s="57" t="s">
        <v>57</v>
      </c>
      <c r="C21" s="58" t="s">
        <v>58</v>
      </c>
      <c r="D21" s="58" t="s">
        <v>59</v>
      </c>
      <c r="E21" s="58"/>
      <c r="F21" s="59"/>
    </row>
    <row r="22" spans="2:6" ht="13.8" thickTop="1" x14ac:dyDescent="0.25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6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3.2" x14ac:dyDescent="0.25"/>
  <cols>
    <col min="1" max="1" width="7.44140625" style="43" customWidth="1"/>
    <col min="2" max="2" width="15" style="43" customWidth="1"/>
    <col min="3" max="4" width="8.88671875" style="43"/>
    <col min="5" max="5" width="11.109375" style="43" customWidth="1"/>
    <col min="6" max="16384" width="8.88671875" style="43"/>
  </cols>
  <sheetData>
    <row r="5" spans="2:7" ht="13.8" thickBot="1" x14ac:dyDescent="0.3">
      <c r="B5" s="61" t="s">
        <v>60</v>
      </c>
    </row>
    <row r="6" spans="2:7" ht="15.6" thickTop="1" thickBot="1" x14ac:dyDescent="0.3">
      <c r="B6" s="74" t="s">
        <v>61</v>
      </c>
      <c r="C6" s="72"/>
      <c r="D6" s="72"/>
      <c r="E6" s="72"/>
      <c r="F6" s="73"/>
    </row>
    <row r="7" spans="2:7" ht="13.8" x14ac:dyDescent="0.25">
      <c r="B7" s="63" t="s">
        <v>62</v>
      </c>
      <c r="C7" s="64" t="s">
        <v>63</v>
      </c>
      <c r="D7" s="64" t="s">
        <v>64</v>
      </c>
      <c r="E7" s="64" t="s">
        <v>65</v>
      </c>
      <c r="F7" s="65" t="s">
        <v>66</v>
      </c>
    </row>
    <row r="8" spans="2:7" ht="13.8" x14ac:dyDescent="0.25">
      <c r="B8" s="66" t="s">
        <v>67</v>
      </c>
      <c r="C8" s="67" t="s">
        <v>68</v>
      </c>
      <c r="D8" s="67" t="s">
        <v>69</v>
      </c>
      <c r="E8" s="67" t="s">
        <v>70</v>
      </c>
      <c r="F8" s="68" t="s">
        <v>71</v>
      </c>
    </row>
    <row r="9" spans="2:7" ht="13.8" x14ac:dyDescent="0.25">
      <c r="B9" s="63" t="s">
        <v>72</v>
      </c>
      <c r="C9" s="64" t="s">
        <v>73</v>
      </c>
      <c r="D9" s="64" t="s">
        <v>74</v>
      </c>
      <c r="E9" s="64" t="s">
        <v>75</v>
      </c>
      <c r="F9" s="65" t="s">
        <v>76</v>
      </c>
    </row>
    <row r="10" spans="2:7" ht="13.8" x14ac:dyDescent="0.25">
      <c r="B10" s="66" t="s">
        <v>77</v>
      </c>
      <c r="C10" s="67" t="s">
        <v>78</v>
      </c>
      <c r="D10" s="67" t="s">
        <v>79</v>
      </c>
      <c r="E10" s="67" t="s">
        <v>80</v>
      </c>
      <c r="F10" s="68" t="s">
        <v>81</v>
      </c>
    </row>
    <row r="11" spans="2:7" ht="14.4" thickBot="1" x14ac:dyDescent="0.3">
      <c r="B11" s="69" t="s">
        <v>82</v>
      </c>
      <c r="C11" s="70"/>
      <c r="D11" s="70"/>
      <c r="E11" s="70"/>
      <c r="F11" s="71"/>
    </row>
    <row r="12" spans="2:7" ht="14.4" thickTop="1" thickBot="1" x14ac:dyDescent="0.3"/>
    <row r="13" spans="2:7" ht="30" thickTop="1" thickBot="1" x14ac:dyDescent="0.3">
      <c r="B13" s="46" t="s">
        <v>83</v>
      </c>
      <c r="C13" s="47" t="s">
        <v>84</v>
      </c>
      <c r="D13" s="47" t="s">
        <v>85</v>
      </c>
      <c r="E13" s="47" t="s">
        <v>83</v>
      </c>
      <c r="F13" s="47" t="s">
        <v>84</v>
      </c>
      <c r="G13" s="48" t="s">
        <v>85</v>
      </c>
    </row>
    <row r="14" spans="2:7" ht="13.8" x14ac:dyDescent="0.25">
      <c r="B14" s="63" t="s">
        <v>86</v>
      </c>
      <c r="C14" s="64">
        <v>9</v>
      </c>
      <c r="D14" s="64">
        <v>0</v>
      </c>
      <c r="E14" s="64" t="s">
        <v>87</v>
      </c>
      <c r="F14" s="64">
        <v>5</v>
      </c>
      <c r="G14" s="65">
        <v>2</v>
      </c>
    </row>
    <row r="15" spans="2:7" ht="13.8" x14ac:dyDescent="0.25">
      <c r="B15" s="66" t="s">
        <v>88</v>
      </c>
      <c r="C15" s="67">
        <v>7</v>
      </c>
      <c r="D15" s="67">
        <v>0</v>
      </c>
      <c r="E15" s="67" t="s">
        <v>89</v>
      </c>
      <c r="F15" s="67">
        <v>5</v>
      </c>
      <c r="G15" s="68">
        <v>1</v>
      </c>
    </row>
    <row r="16" spans="2:7" ht="13.8" x14ac:dyDescent="0.25">
      <c r="B16" s="63" t="s">
        <v>90</v>
      </c>
      <c r="C16" s="64">
        <v>14</v>
      </c>
      <c r="D16" s="64">
        <v>0</v>
      </c>
      <c r="E16" s="64" t="s">
        <v>91</v>
      </c>
      <c r="F16" s="64">
        <v>6</v>
      </c>
      <c r="G16" s="65">
        <v>1</v>
      </c>
    </row>
    <row r="17" spans="2:7" ht="13.8" x14ac:dyDescent="0.25">
      <c r="B17" s="66" t="s">
        <v>92</v>
      </c>
      <c r="C17" s="67">
        <v>8</v>
      </c>
      <c r="D17" s="67">
        <v>1</v>
      </c>
      <c r="E17" s="67" t="s">
        <v>93</v>
      </c>
      <c r="F17" s="67">
        <v>6</v>
      </c>
      <c r="G17" s="68">
        <v>2</v>
      </c>
    </row>
    <row r="18" spans="2:7" ht="13.8" x14ac:dyDescent="0.25">
      <c r="B18" s="63" t="s">
        <v>94</v>
      </c>
      <c r="C18" s="64">
        <v>7</v>
      </c>
      <c r="D18" s="64">
        <v>0</v>
      </c>
      <c r="E18" s="64" t="s">
        <v>95</v>
      </c>
      <c r="F18" s="64">
        <v>6</v>
      </c>
      <c r="G18" s="65">
        <v>1</v>
      </c>
    </row>
    <row r="19" spans="2:7" ht="13.8" x14ac:dyDescent="0.25">
      <c r="B19" s="66" t="s">
        <v>96</v>
      </c>
      <c r="C19" s="67">
        <v>9</v>
      </c>
      <c r="D19" s="67">
        <v>0</v>
      </c>
      <c r="E19" s="67" t="s">
        <v>97</v>
      </c>
      <c r="F19" s="67">
        <v>7</v>
      </c>
      <c r="G19" s="68">
        <v>1</v>
      </c>
    </row>
    <row r="20" spans="2:7" ht="13.8" x14ac:dyDescent="0.25">
      <c r="B20" s="63" t="s">
        <v>98</v>
      </c>
      <c r="C20" s="64">
        <v>8</v>
      </c>
      <c r="D20" s="64">
        <v>1</v>
      </c>
      <c r="E20" s="64" t="s">
        <v>99</v>
      </c>
      <c r="F20" s="64">
        <v>6</v>
      </c>
      <c r="G20" s="65">
        <v>2</v>
      </c>
    </row>
    <row r="21" spans="2:7" ht="13.8" x14ac:dyDescent="0.25">
      <c r="B21" s="66" t="s">
        <v>100</v>
      </c>
      <c r="C21" s="67">
        <v>7</v>
      </c>
      <c r="D21" s="67">
        <v>1</v>
      </c>
      <c r="E21" s="67" t="s">
        <v>101</v>
      </c>
      <c r="F21" s="67">
        <v>2</v>
      </c>
      <c r="G21" s="68">
        <v>2</v>
      </c>
    </row>
    <row r="22" spans="2:7" ht="13.8" x14ac:dyDescent="0.25">
      <c r="B22" s="63" t="s">
        <v>102</v>
      </c>
      <c r="C22" s="64">
        <v>5</v>
      </c>
      <c r="D22" s="64">
        <v>2</v>
      </c>
      <c r="E22" s="64" t="s">
        <v>103</v>
      </c>
      <c r="F22" s="64">
        <v>1</v>
      </c>
      <c r="G22" s="65">
        <v>2</v>
      </c>
    </row>
    <row r="23" spans="2:7" ht="13.8" x14ac:dyDescent="0.25">
      <c r="B23" s="66" t="s">
        <v>104</v>
      </c>
      <c r="C23" s="67">
        <v>4</v>
      </c>
      <c r="D23" s="67">
        <v>2</v>
      </c>
      <c r="E23" s="67" t="s">
        <v>105</v>
      </c>
      <c r="F23" s="67">
        <v>2</v>
      </c>
      <c r="G23" s="68">
        <v>0</v>
      </c>
    </row>
    <row r="24" spans="2:7" ht="13.8" x14ac:dyDescent="0.25">
      <c r="B24" s="63" t="s">
        <v>106</v>
      </c>
      <c r="C24" s="64">
        <v>4</v>
      </c>
      <c r="D24" s="64">
        <v>2</v>
      </c>
      <c r="E24" s="64" t="s">
        <v>107</v>
      </c>
      <c r="F24" s="64">
        <v>1</v>
      </c>
      <c r="G24" s="65">
        <v>0</v>
      </c>
    </row>
    <row r="25" spans="2:7" ht="14.4" thickBot="1" x14ac:dyDescent="0.3">
      <c r="B25" s="75" t="s">
        <v>108</v>
      </c>
      <c r="C25" s="76">
        <v>4</v>
      </c>
      <c r="D25" s="76">
        <v>2</v>
      </c>
      <c r="E25" s="76" t="s">
        <v>109</v>
      </c>
      <c r="F25" s="76">
        <v>133</v>
      </c>
      <c r="G25" s="77">
        <v>25</v>
      </c>
    </row>
    <row r="26" spans="2:7" ht="13.8" thickTop="1" x14ac:dyDescent="0.25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F46"/>
  <sheetViews>
    <sheetView showGridLines="0" workbookViewId="0">
      <selection activeCell="C9" sqref="C9"/>
    </sheetView>
  </sheetViews>
  <sheetFormatPr defaultRowHeight="13.2" x14ac:dyDescent="0.25"/>
  <cols>
    <col min="1" max="1" width="7.44140625" style="43" customWidth="1"/>
    <col min="2" max="4" width="8.88671875" style="43"/>
    <col min="5" max="5" width="5.88671875" style="43" customWidth="1"/>
    <col min="6" max="6" width="21.109375" style="43" bestFit="1" customWidth="1"/>
    <col min="7" max="16384" width="8.88671875" style="43"/>
  </cols>
  <sheetData>
    <row r="2" spans="2:6" ht="18" x14ac:dyDescent="0.35">
      <c r="B2" s="101" t="s">
        <v>131</v>
      </c>
      <c r="C2"/>
      <c r="D2"/>
      <c r="E2"/>
      <c r="F2"/>
    </row>
    <row r="3" spans="2:6" x14ac:dyDescent="0.25">
      <c r="B3"/>
      <c r="C3"/>
      <c r="D3"/>
      <c r="E3"/>
      <c r="F3"/>
    </row>
    <row r="4" spans="2:6" x14ac:dyDescent="0.25">
      <c r="B4"/>
      <c r="C4"/>
      <c r="D4"/>
      <c r="E4"/>
      <c r="F4"/>
    </row>
    <row r="5" spans="2:6" x14ac:dyDescent="0.25">
      <c r="B5"/>
      <c r="C5"/>
      <c r="D5"/>
      <c r="E5"/>
      <c r="F5"/>
    </row>
    <row r="6" spans="2:6" x14ac:dyDescent="0.25">
      <c r="B6"/>
      <c r="C6"/>
      <c r="D6"/>
      <c r="E6"/>
      <c r="F6"/>
    </row>
    <row r="7" spans="2:6" x14ac:dyDescent="0.25">
      <c r="B7"/>
      <c r="C7"/>
      <c r="D7"/>
      <c r="E7"/>
      <c r="F7"/>
    </row>
    <row r="8" spans="2:6" ht="13.8" thickBot="1" x14ac:dyDescent="0.3">
      <c r="B8"/>
      <c r="C8"/>
      <c r="D8"/>
      <c r="E8"/>
      <c r="F8"/>
    </row>
    <row r="9" spans="2:6" x14ac:dyDescent="0.25">
      <c r="B9" s="114" t="s">
        <v>136</v>
      </c>
      <c r="C9" s="102">
        <v>2.5</v>
      </c>
      <c r="D9" s="115" t="s">
        <v>137</v>
      </c>
      <c r="E9" s="113">
        <v>0.9</v>
      </c>
      <c r="F9" s="104"/>
    </row>
    <row r="10" spans="2:6" ht="14.4" x14ac:dyDescent="0.3">
      <c r="B10" s="105" t="s">
        <v>132</v>
      </c>
      <c r="C10" s="106" t="s">
        <v>133</v>
      </c>
      <c r="D10" s="107" t="s">
        <v>134</v>
      </c>
      <c r="E10" s="108"/>
      <c r="F10" s="109" t="s">
        <v>135</v>
      </c>
    </row>
    <row r="11" spans="2:6" s="119" customFormat="1" ht="10.199999999999999" x14ac:dyDescent="0.2">
      <c r="B11" s="116">
        <v>1</v>
      </c>
      <c r="C11" s="117">
        <f t="shared" ref="C11:C46" si="0">((-1/B11)*LN(1-Conf))^(1/beta)</f>
        <v>1.3960027553702856</v>
      </c>
      <c r="D11" s="117">
        <f>(EXP(-((C11/B11)^$C$9)))^B11</f>
        <v>9.9999999999999936E-2</v>
      </c>
      <c r="E11" s="117"/>
      <c r="F11" s="118" t="str">
        <f>B11&amp;"x"&amp;D11</f>
        <v>1x0.0999999999999999</v>
      </c>
    </row>
    <row r="12" spans="2:6" s="119" customFormat="1" ht="10.199999999999999" x14ac:dyDescent="0.2">
      <c r="B12" s="120">
        <f>+B11+0.1</f>
        <v>1.1000000000000001</v>
      </c>
      <c r="C12" s="121">
        <f t="shared" si="0"/>
        <v>1.3437831820095445</v>
      </c>
      <c r="D12" s="121">
        <f t="shared" ref="D12:D46" si="1">(EXP(-((C12/B12)^$C$9)))^B12</f>
        <v>0.162935001540187</v>
      </c>
      <c r="E12" s="121"/>
      <c r="F12" s="122" t="str">
        <f t="shared" ref="F12:F46" si="2">B12&amp;"x"&amp;D12</f>
        <v>1.1x0.162935001540187</v>
      </c>
    </row>
    <row r="13" spans="2:6" s="119" customFormat="1" ht="10.199999999999999" x14ac:dyDescent="0.2">
      <c r="B13" s="120">
        <f t="shared" ref="B13:B41" si="3">+B12+0.1</f>
        <v>1.2000000000000002</v>
      </c>
      <c r="C13" s="121">
        <f t="shared" si="0"/>
        <v>1.2978179515230357</v>
      </c>
      <c r="D13" s="121">
        <f t="shared" si="1"/>
        <v>0.23230676375651022</v>
      </c>
      <c r="E13" s="121"/>
      <c r="F13" s="122" t="str">
        <f t="shared" si="2"/>
        <v>1.2x0.23230676375651</v>
      </c>
    </row>
    <row r="14" spans="2:6" s="119" customFormat="1" ht="10.199999999999999" x14ac:dyDescent="0.2">
      <c r="B14" s="120">
        <f t="shared" si="3"/>
        <v>1.3000000000000003</v>
      </c>
      <c r="C14" s="121">
        <f t="shared" si="0"/>
        <v>1.2569237560914208</v>
      </c>
      <c r="D14" s="121">
        <f t="shared" si="1"/>
        <v>0.30271278091682452</v>
      </c>
      <c r="E14" s="121"/>
      <c r="F14" s="122" t="str">
        <f t="shared" si="2"/>
        <v>1.3x0.302712780916825</v>
      </c>
    </row>
    <row r="15" spans="2:6" s="119" customFormat="1" ht="10.199999999999999" x14ac:dyDescent="0.2">
      <c r="B15" s="120">
        <f t="shared" si="3"/>
        <v>1.4000000000000004</v>
      </c>
      <c r="C15" s="121">
        <f t="shared" si="0"/>
        <v>1.220211352445953</v>
      </c>
      <c r="D15" s="121">
        <f t="shared" si="1"/>
        <v>0.37050907488554957</v>
      </c>
      <c r="E15" s="121"/>
      <c r="F15" s="122" t="str">
        <f t="shared" si="2"/>
        <v>1.4x0.37050907488555</v>
      </c>
    </row>
    <row r="16" spans="2:6" s="119" customFormat="1" ht="10.199999999999999" x14ac:dyDescent="0.2">
      <c r="B16" s="120">
        <f t="shared" si="3"/>
        <v>1.5000000000000004</v>
      </c>
      <c r="C16" s="121">
        <f t="shared" si="0"/>
        <v>1.1869974114269162</v>
      </c>
      <c r="D16" s="121">
        <f t="shared" si="1"/>
        <v>0.43362332044502705</v>
      </c>
      <c r="E16" s="121"/>
      <c r="F16" s="122" t="str">
        <f t="shared" si="2"/>
        <v>1.5x0.433623320445027</v>
      </c>
    </row>
    <row r="17" spans="2:6" s="119" customFormat="1" ht="10.199999999999999" x14ac:dyDescent="0.2">
      <c r="B17" s="120">
        <f t="shared" si="3"/>
        <v>1.6000000000000005</v>
      </c>
      <c r="C17" s="121">
        <f t="shared" si="0"/>
        <v>1.1567467351886833</v>
      </c>
      <c r="D17" s="121">
        <f t="shared" si="1"/>
        <v>0.49111570492806639</v>
      </c>
      <c r="E17" s="121"/>
      <c r="F17" s="122" t="str">
        <f t="shared" si="2"/>
        <v>1.6x0.491115704928066</v>
      </c>
    </row>
    <row r="18" spans="2:6" s="119" customFormat="1" ht="10.199999999999999" x14ac:dyDescent="0.2">
      <c r="B18" s="120">
        <f t="shared" si="3"/>
        <v>1.7000000000000006</v>
      </c>
      <c r="C18" s="121">
        <f t="shared" si="0"/>
        <v>1.1290331846278523</v>
      </c>
      <c r="D18" s="121">
        <f t="shared" si="1"/>
        <v>0.54276794462169886</v>
      </c>
      <c r="E18" s="121"/>
      <c r="F18" s="122" t="str">
        <f t="shared" si="2"/>
        <v>1.7x0.542767944621699</v>
      </c>
    </row>
    <row r="19" spans="2:6" s="119" customFormat="1" ht="10.199999999999999" x14ac:dyDescent="0.2">
      <c r="B19" s="120">
        <f t="shared" si="3"/>
        <v>1.8000000000000007</v>
      </c>
      <c r="C19" s="121">
        <f t="shared" si="0"/>
        <v>1.103512541816303</v>
      </c>
      <c r="D19" s="121">
        <f t="shared" si="1"/>
        <v>0.58877837983803705</v>
      </c>
      <c r="E19" s="121"/>
      <c r="F19" s="122" t="str">
        <f t="shared" si="2"/>
        <v>1.8x0.588778379838037</v>
      </c>
    </row>
    <row r="20" spans="2:6" s="119" customFormat="1" ht="10.199999999999999" x14ac:dyDescent="0.2">
      <c r="B20" s="120">
        <f t="shared" si="3"/>
        <v>1.9000000000000008</v>
      </c>
      <c r="C20" s="121">
        <f t="shared" si="0"/>
        <v>1.0799032174303946</v>
      </c>
      <c r="D20" s="121">
        <f t="shared" si="1"/>
        <v>0.62955988856508371</v>
      </c>
      <c r="E20" s="121"/>
      <c r="F20" s="122" t="str">
        <f t="shared" si="2"/>
        <v>1.9x0.629559888565084</v>
      </c>
    </row>
    <row r="21" spans="2:6" s="119" customFormat="1" ht="10.199999999999999" x14ac:dyDescent="0.2">
      <c r="B21" s="120">
        <f t="shared" si="3"/>
        <v>2.0000000000000009</v>
      </c>
      <c r="C21" s="121">
        <f t="shared" si="0"/>
        <v>1.0579722516044521</v>
      </c>
      <c r="D21" s="121">
        <f t="shared" si="1"/>
        <v>0.66561531303387766</v>
      </c>
      <c r="E21" s="121"/>
      <c r="F21" s="122" t="str">
        <f t="shared" si="2"/>
        <v>2x0.665615313033878</v>
      </c>
    </row>
    <row r="22" spans="2:6" s="119" customFormat="1" ht="10.199999999999999" x14ac:dyDescent="0.2">
      <c r="B22" s="120">
        <f t="shared" si="3"/>
        <v>2.100000000000001</v>
      </c>
      <c r="C22" s="121">
        <f t="shared" si="0"/>
        <v>1.0375249699008668</v>
      </c>
      <c r="D22" s="121">
        <f t="shared" si="1"/>
        <v>0.69746520886921548</v>
      </c>
      <c r="E22" s="121"/>
      <c r="F22" s="122" t="str">
        <f t="shared" si="2"/>
        <v>2.1x0.697465208869215</v>
      </c>
    </row>
    <row r="23" spans="2:6" s="119" customFormat="1" ht="10.199999999999999" x14ac:dyDescent="0.2">
      <c r="B23" s="120">
        <f t="shared" si="3"/>
        <v>2.2000000000000011</v>
      </c>
      <c r="C23" s="121">
        <f t="shared" si="0"/>
        <v>1.0183972153849619</v>
      </c>
      <c r="D23" s="121">
        <f t="shared" si="1"/>
        <v>0.72560874429285405</v>
      </c>
      <c r="E23" s="121"/>
      <c r="F23" s="122" t="str">
        <f t="shared" si="2"/>
        <v>2.2x0.725608744292854</v>
      </c>
    </row>
    <row r="24" spans="2:6" s="119" customFormat="1" ht="10.199999999999999" x14ac:dyDescent="0.2">
      <c r="B24" s="120">
        <f t="shared" si="3"/>
        <v>2.3000000000000012</v>
      </c>
      <c r="C24" s="121">
        <f t="shared" si="0"/>
        <v>1.0004494298885034</v>
      </c>
      <c r="D24" s="121">
        <f t="shared" si="1"/>
        <v>0.75050468503344614</v>
      </c>
      <c r="E24" s="121"/>
      <c r="F24" s="122" t="str">
        <f t="shared" si="2"/>
        <v>2.3x0.750504685033446</v>
      </c>
    </row>
    <row r="25" spans="2:6" s="119" customFormat="1" ht="10.199999999999999" x14ac:dyDescent="0.2">
      <c r="B25" s="120">
        <f t="shared" si="3"/>
        <v>2.4000000000000012</v>
      </c>
      <c r="C25" s="121">
        <f t="shared" si="0"/>
        <v>0.98356208471902673</v>
      </c>
      <c r="D25" s="121">
        <f t="shared" si="1"/>
        <v>0.77256407590112808</v>
      </c>
      <c r="E25" s="121"/>
      <c r="F25" s="122" t="str">
        <f t="shared" si="2"/>
        <v>2.4x0.772564075901128</v>
      </c>
    </row>
    <row r="26" spans="2:6" s="119" customFormat="1" ht="10.199999999999999" x14ac:dyDescent="0.2">
      <c r="B26" s="120">
        <f t="shared" si="3"/>
        <v>2.5000000000000013</v>
      </c>
      <c r="C26" s="121">
        <f t="shared" si="0"/>
        <v>0.96763211091528856</v>
      </c>
      <c r="D26" s="121">
        <f t="shared" si="1"/>
        <v>0.79214943151716899</v>
      </c>
      <c r="E26" s="121"/>
      <c r="F26" s="122" t="str">
        <f t="shared" si="2"/>
        <v>2.5x0.792149431517169</v>
      </c>
    </row>
    <row r="27" spans="2:6" s="119" customFormat="1" ht="10.199999999999999" x14ac:dyDescent="0.2">
      <c r="B27" s="120">
        <f t="shared" si="3"/>
        <v>2.6000000000000014</v>
      </c>
      <c r="C27" s="121">
        <f t="shared" si="0"/>
        <v>0.95257007997412069</v>
      </c>
      <c r="D27" s="121">
        <f t="shared" si="1"/>
        <v>0.80957731875596484</v>
      </c>
      <c r="E27" s="121"/>
      <c r="F27" s="122" t="str">
        <f t="shared" si="2"/>
        <v>2.6x0.809577318755965</v>
      </c>
    </row>
    <row r="28" spans="2:6" s="119" customFormat="1" ht="10.199999999999999" x14ac:dyDescent="0.2">
      <c r="B28" s="120">
        <f t="shared" si="3"/>
        <v>2.7000000000000015</v>
      </c>
      <c r="C28" s="121">
        <f t="shared" si="0"/>
        <v>0.93829795505357017</v>
      </c>
      <c r="D28" s="121">
        <f t="shared" si="1"/>
        <v>0.82512250690199918</v>
      </c>
      <c r="E28" s="121"/>
      <c r="F28" s="122" t="str">
        <f t="shared" si="2"/>
        <v>2.7x0.825122506901999</v>
      </c>
    </row>
    <row r="29" spans="2:6" s="119" customFormat="1" ht="10.199999999999999" x14ac:dyDescent="0.2">
      <c r="B29" s="120">
        <f t="shared" si="3"/>
        <v>2.8000000000000016</v>
      </c>
      <c r="C29" s="121">
        <f t="shared" si="0"/>
        <v>0.92474728077319446</v>
      </c>
      <c r="D29" s="121">
        <f t="shared" si="1"/>
        <v>0.83902265108308993</v>
      </c>
      <c r="E29" s="121"/>
      <c r="F29" s="122" t="str">
        <f t="shared" si="2"/>
        <v>2.8x0.83902265108309</v>
      </c>
    </row>
    <row r="30" spans="2:6" s="119" customFormat="1" ht="10.199999999999999" x14ac:dyDescent="0.2">
      <c r="B30" s="120">
        <f t="shared" si="3"/>
        <v>2.9000000000000017</v>
      </c>
      <c r="C30" s="121">
        <f t="shared" si="0"/>
        <v>0.91185771375612767</v>
      </c>
      <c r="D30" s="121">
        <f t="shared" si="1"/>
        <v>0.85148294755349985</v>
      </c>
      <c r="E30" s="121"/>
      <c r="F30" s="122" t="str">
        <f t="shared" si="2"/>
        <v>2.9x0.8514829475535</v>
      </c>
    </row>
    <row r="31" spans="2:6" s="119" customFormat="1" ht="10.199999999999999" x14ac:dyDescent="0.2">
      <c r="B31" s="120">
        <f t="shared" si="3"/>
        <v>3.0000000000000018</v>
      </c>
      <c r="C31" s="121">
        <f t="shared" si="0"/>
        <v>0.89957582045236772</v>
      </c>
      <c r="D31" s="121">
        <f t="shared" si="1"/>
        <v>0.86268047759061905</v>
      </c>
      <c r="E31" s="121"/>
      <c r="F31" s="122" t="str">
        <f t="shared" si="2"/>
        <v>3x0.862680477590619</v>
      </c>
    </row>
    <row r="32" spans="2:6" s="119" customFormat="1" ht="10.199999999999999" x14ac:dyDescent="0.2">
      <c r="B32" s="120">
        <f t="shared" si="3"/>
        <v>3.1000000000000019</v>
      </c>
      <c r="C32" s="121">
        <f t="shared" si="0"/>
        <v>0.88785408649887365</v>
      </c>
      <c r="D32" s="121">
        <f t="shared" si="1"/>
        <v>0.87276811680466526</v>
      </c>
      <c r="E32" s="121"/>
      <c r="F32" s="122" t="str">
        <f t="shared" si="2"/>
        <v>3.1x0.872768116804665</v>
      </c>
    </row>
    <row r="33" spans="2:6" s="119" customFormat="1" ht="10.199999999999999" x14ac:dyDescent="0.2">
      <c r="B33" s="120">
        <f t="shared" si="3"/>
        <v>3.200000000000002</v>
      </c>
      <c r="C33" s="121">
        <f t="shared" si="0"/>
        <v>0.87665009489115175</v>
      </c>
      <c r="D33" s="121">
        <f t="shared" si="1"/>
        <v>0.88187797592859563</v>
      </c>
      <c r="E33" s="121"/>
      <c r="F33" s="122" t="str">
        <f t="shared" si="2"/>
        <v>3.2x0.881877975928596</v>
      </c>
    </row>
    <row r="34" spans="2:6" s="119" customFormat="1" ht="10.199999999999999" x14ac:dyDescent="0.2">
      <c r="B34" s="120">
        <f t="shared" si="3"/>
        <v>3.300000000000002</v>
      </c>
      <c r="C34" s="121">
        <f t="shared" si="0"/>
        <v>0.86592583991404048</v>
      </c>
      <c r="D34" s="121">
        <f t="shared" si="1"/>
        <v>0.89012438658150184</v>
      </c>
      <c r="E34" s="121"/>
      <c r="F34" s="122" t="str">
        <f t="shared" si="2"/>
        <v>3.3x0.890124386581502</v>
      </c>
    </row>
    <row r="35" spans="2:6" s="119" customFormat="1" ht="10.199999999999999" x14ac:dyDescent="0.2">
      <c r="B35" s="120">
        <f t="shared" si="3"/>
        <v>3.4000000000000021</v>
      </c>
      <c r="C35" s="121">
        <f t="shared" si="0"/>
        <v>0.85564715104021416</v>
      </c>
      <c r="D35" s="121">
        <f t="shared" si="1"/>
        <v>0.89760646857742887</v>
      </c>
      <c r="E35" s="121"/>
      <c r="F35" s="122" t="str">
        <f t="shared" si="2"/>
        <v>3.4x0.897606468577429</v>
      </c>
    </row>
    <row r="36" spans="2:6" s="119" customFormat="1" ht="10.199999999999999" x14ac:dyDescent="0.2">
      <c r="B36" s="120">
        <f t="shared" si="3"/>
        <v>3.5000000000000022</v>
      </c>
      <c r="C36" s="121">
        <f t="shared" si="0"/>
        <v>0.84578320650727901</v>
      </c>
      <c r="D36" s="121">
        <f t="shared" si="1"/>
        <v>0.90441032457557691</v>
      </c>
      <c r="E36" s="121"/>
      <c r="F36" s="122" t="str">
        <f t="shared" si="2"/>
        <v>3.5x0.904410324575577</v>
      </c>
    </row>
    <row r="37" spans="2:6" s="119" customFormat="1" ht="10.199999999999999" x14ac:dyDescent="0.2">
      <c r="B37" s="120">
        <f t="shared" si="3"/>
        <v>3.6000000000000023</v>
      </c>
      <c r="C37" s="121">
        <f t="shared" si="0"/>
        <v>0.83630612049148423</v>
      </c>
      <c r="D37" s="121">
        <f t="shared" si="1"/>
        <v>0.91061090947354439</v>
      </c>
      <c r="E37" s="121"/>
      <c r="F37" s="122" t="str">
        <f t="shared" si="2"/>
        <v>3.6x0.910610909473544</v>
      </c>
    </row>
    <row r="38" spans="2:6" s="119" customFormat="1" ht="10.199999999999999" x14ac:dyDescent="0.2">
      <c r="B38" s="120">
        <f t="shared" si="3"/>
        <v>3.7000000000000024</v>
      </c>
      <c r="C38" s="121">
        <f t="shared" si="0"/>
        <v>0.82719059103988246</v>
      </c>
      <c r="D38" s="121">
        <f t="shared" si="1"/>
        <v>0.91627361959632669</v>
      </c>
      <c r="E38" s="121"/>
      <c r="F38" s="122" t="str">
        <f t="shared" si="2"/>
        <v>3.7x0.916273619596327</v>
      </c>
    </row>
    <row r="39" spans="2:6" s="119" customFormat="1" ht="10.199999999999999" x14ac:dyDescent="0.2">
      <c r="B39" s="120">
        <f t="shared" si="3"/>
        <v>3.8000000000000025</v>
      </c>
      <c r="C39" s="121">
        <f t="shared" si="0"/>
        <v>0.81841359844356476</v>
      </c>
      <c r="D39" s="121">
        <f t="shared" si="1"/>
        <v>0.92145564254724521</v>
      </c>
      <c r="E39" s="121"/>
      <c r="F39" s="122" t="str">
        <f t="shared" si="2"/>
        <v>3.8x0.921455642547245</v>
      </c>
    </row>
    <row r="40" spans="2:6" s="119" customFormat="1" ht="10.199999999999999" x14ac:dyDescent="0.2">
      <c r="B40" s="120">
        <f>+B39+0.1</f>
        <v>3.9000000000000026</v>
      </c>
      <c r="C40" s="121">
        <f t="shared" si="0"/>
        <v>0.80995414570804158</v>
      </c>
      <c r="D40" s="121">
        <f t="shared" si="1"/>
        <v>0.92620710375600679</v>
      </c>
      <c r="E40" s="121"/>
      <c r="F40" s="122" t="str">
        <f t="shared" si="2"/>
        <v>3.9x0.926207103756007</v>
      </c>
    </row>
    <row r="41" spans="2:6" s="119" customFormat="1" ht="10.199999999999999" x14ac:dyDescent="0.2">
      <c r="B41" s="120">
        <f t="shared" si="3"/>
        <v>4.0000000000000027</v>
      </c>
      <c r="C41" s="121">
        <f t="shared" si="0"/>
        <v>0.80179303433258742</v>
      </c>
      <c r="D41" s="121">
        <f t="shared" si="1"/>
        <v>0.93057204092969925</v>
      </c>
      <c r="E41" s="121"/>
      <c r="F41" s="122" t="str">
        <f t="shared" si="2"/>
        <v>4x0.930572040929699</v>
      </c>
    </row>
    <row r="42" spans="2:6" s="119" customFormat="1" ht="10.199999999999999" x14ac:dyDescent="0.2">
      <c r="B42" s="120">
        <f>+B41+0.2</f>
        <v>4.2000000000000028</v>
      </c>
      <c r="C42" s="121">
        <f t="shared" si="0"/>
        <v>0.78629689252347301</v>
      </c>
      <c r="D42" s="121">
        <f t="shared" si="1"/>
        <v>0.93829290701241941</v>
      </c>
      <c r="E42" s="121"/>
      <c r="F42" s="122" t="str">
        <f t="shared" si="2"/>
        <v>4.2x0.938292907012419</v>
      </c>
    </row>
    <row r="43" spans="2:6" s="119" customFormat="1" ht="10.199999999999999" x14ac:dyDescent="0.2">
      <c r="B43" s="120">
        <f t="shared" ref="B43:B46" si="4">+B42+0.2</f>
        <v>4.400000000000003</v>
      </c>
      <c r="C43" s="121">
        <f t="shared" si="0"/>
        <v>0.77180076532352226</v>
      </c>
      <c r="D43" s="121">
        <f t="shared" si="1"/>
        <v>0.9448773743136325</v>
      </c>
      <c r="E43" s="121"/>
      <c r="F43" s="122" t="str">
        <f t="shared" si="2"/>
        <v>4.4x0.944877374313633</v>
      </c>
    </row>
    <row r="44" spans="2:6" s="119" customFormat="1" ht="10.199999999999999" x14ac:dyDescent="0.2">
      <c r="B44" s="120">
        <f t="shared" si="4"/>
        <v>4.6000000000000032</v>
      </c>
      <c r="C44" s="121">
        <f t="shared" si="0"/>
        <v>0.75819888741894381</v>
      </c>
      <c r="D44" s="121">
        <f t="shared" si="1"/>
        <v>0.95052903478459472</v>
      </c>
      <c r="E44" s="121"/>
      <c r="F44" s="122" t="str">
        <f t="shared" si="2"/>
        <v>4.6x0.950529034784595</v>
      </c>
    </row>
    <row r="45" spans="2:6" s="119" customFormat="1" ht="10.199999999999999" x14ac:dyDescent="0.2">
      <c r="B45" s="120">
        <f t="shared" si="4"/>
        <v>4.8000000000000034</v>
      </c>
      <c r="C45" s="121">
        <f t="shared" si="0"/>
        <v>0.74540067300006618</v>
      </c>
      <c r="D45" s="121">
        <f t="shared" si="1"/>
        <v>0.95540923081137874</v>
      </c>
      <c r="E45" s="121"/>
      <c r="F45" s="122" t="str">
        <f t="shared" si="2"/>
        <v>4.8x0.955409230811379</v>
      </c>
    </row>
    <row r="46" spans="2:6" s="119" customFormat="1" ht="10.8" thickBot="1" x14ac:dyDescent="0.25">
      <c r="B46" s="123">
        <f t="shared" si="4"/>
        <v>5.0000000000000036</v>
      </c>
      <c r="C46" s="124">
        <f t="shared" si="0"/>
        <v>0.73332801040086482</v>
      </c>
      <c r="D46" s="124">
        <f t="shared" si="1"/>
        <v>0.95964688113772301</v>
      </c>
      <c r="E46" s="124"/>
      <c r="F46" s="125" t="str">
        <f t="shared" si="2"/>
        <v>5x0.959646881137723</v>
      </c>
    </row>
  </sheetData>
  <dataValidations count="1">
    <dataValidation type="decimal" allowBlank="1" showInputMessage="1" showErrorMessage="1" sqref="E9">
      <formula1>0.000000000001</formula1>
      <formula2>0.999999999999</formula2>
    </dataValidation>
  </dataValidations>
  <pageMargins left="0.2" right="0.2" top="0.75" bottom="0.75" header="0.3" footer="0.3"/>
  <pageSetup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5" sqref="C5:H11"/>
    </sheetView>
  </sheetViews>
  <sheetFormatPr defaultRowHeight="13.2" x14ac:dyDescent="0.25"/>
  <cols>
    <col min="1" max="1" width="7.44140625" style="43" customWidth="1"/>
    <col min="2" max="3" width="10" style="43" bestFit="1" customWidth="1"/>
    <col min="4" max="8" width="8.21875" style="43" customWidth="1"/>
    <col min="9" max="9" width="12.33203125" style="43" bestFit="1" customWidth="1"/>
    <col min="10" max="16384" width="8.88671875" style="43"/>
  </cols>
  <sheetData>
    <row r="2" spans="2:9" x14ac:dyDescent="0.25">
      <c r="D2" s="43" t="s">
        <v>145</v>
      </c>
    </row>
    <row r="3" spans="2:9" ht="16.2" thickBot="1" x14ac:dyDescent="0.35">
      <c r="B3" s="135" t="s">
        <v>144</v>
      </c>
    </row>
    <row r="4" spans="2:9" ht="18" x14ac:dyDescent="0.35">
      <c r="B4" s="126" t="s">
        <v>140</v>
      </c>
      <c r="C4" s="127" t="s">
        <v>141</v>
      </c>
      <c r="D4" s="127">
        <v>2</v>
      </c>
      <c r="E4" s="127">
        <v>3</v>
      </c>
      <c r="F4" s="127">
        <v>4</v>
      </c>
      <c r="G4" s="127">
        <v>5</v>
      </c>
      <c r="H4" s="127">
        <v>6</v>
      </c>
      <c r="I4" s="128" t="s">
        <v>142</v>
      </c>
    </row>
    <row r="5" spans="2:9" ht="18" x14ac:dyDescent="0.35">
      <c r="B5" s="129" t="s">
        <v>143</v>
      </c>
      <c r="C5" s="130">
        <v>1000</v>
      </c>
      <c r="D5" s="130">
        <v>1000</v>
      </c>
      <c r="E5" s="130">
        <v>1000</v>
      </c>
      <c r="F5" s="130">
        <v>1000</v>
      </c>
      <c r="G5" s="130">
        <v>1000</v>
      </c>
      <c r="H5" s="130">
        <v>1000</v>
      </c>
      <c r="I5" s="131"/>
    </row>
    <row r="6" spans="2:9" ht="18" x14ac:dyDescent="0.35">
      <c r="B6" s="129" t="s">
        <v>141</v>
      </c>
      <c r="C6" s="130">
        <v>1</v>
      </c>
      <c r="D6" s="130">
        <v>0</v>
      </c>
      <c r="E6" s="130">
        <v>0</v>
      </c>
      <c r="F6" s="130">
        <v>3</v>
      </c>
      <c r="G6" s="130">
        <v>1</v>
      </c>
      <c r="H6" s="130">
        <v>4</v>
      </c>
      <c r="I6" s="131">
        <v>996</v>
      </c>
    </row>
    <row r="7" spans="2:9" ht="18" x14ac:dyDescent="0.35">
      <c r="B7" s="129">
        <v>2</v>
      </c>
      <c r="C7" s="130">
        <v>4</v>
      </c>
      <c r="D7" s="130">
        <v>1</v>
      </c>
      <c r="E7" s="130">
        <v>1</v>
      </c>
      <c r="F7" s="130">
        <v>3</v>
      </c>
      <c r="G7" s="130">
        <v>1</v>
      </c>
      <c r="H7" s="130"/>
      <c r="I7" s="131">
        <v>998</v>
      </c>
    </row>
    <row r="8" spans="2:9" ht="18" x14ac:dyDescent="0.35">
      <c r="B8" s="129">
        <v>3</v>
      </c>
      <c r="C8" s="130">
        <v>2</v>
      </c>
      <c r="D8" s="130">
        <v>0</v>
      </c>
      <c r="E8" s="130">
        <v>1</v>
      </c>
      <c r="F8" s="130">
        <v>1</v>
      </c>
      <c r="G8" s="130"/>
      <c r="H8" s="130"/>
      <c r="I8" s="131">
        <v>993</v>
      </c>
    </row>
    <row r="9" spans="2:9" ht="18" x14ac:dyDescent="0.35">
      <c r="B9" s="129">
        <v>4</v>
      </c>
      <c r="C9" s="130">
        <v>1</v>
      </c>
      <c r="D9" s="130">
        <v>1</v>
      </c>
      <c r="E9" s="130">
        <v>2</v>
      </c>
      <c r="F9" s="130"/>
      <c r="G9" s="130"/>
      <c r="H9" s="130"/>
      <c r="I9" s="131">
        <v>996</v>
      </c>
    </row>
    <row r="10" spans="2:9" ht="18" x14ac:dyDescent="0.35">
      <c r="B10" s="129">
        <v>5</v>
      </c>
      <c r="C10" s="130">
        <v>1</v>
      </c>
      <c r="D10" s="130">
        <v>4</v>
      </c>
      <c r="E10" s="130"/>
      <c r="F10" s="130"/>
      <c r="G10" s="130"/>
      <c r="H10" s="130"/>
      <c r="I10" s="131">
        <v>994</v>
      </c>
    </row>
    <row r="11" spans="2:9" ht="18.600000000000001" thickBot="1" x14ac:dyDescent="0.4">
      <c r="B11" s="132">
        <v>6</v>
      </c>
      <c r="C11" s="133">
        <v>0</v>
      </c>
      <c r="D11" s="133"/>
      <c r="E11" s="133"/>
      <c r="F11" s="133"/>
      <c r="G11" s="133"/>
      <c r="H11" s="133"/>
      <c r="I11" s="134">
        <v>991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6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6" sqref="C6:O19"/>
    </sheetView>
  </sheetViews>
  <sheetFormatPr defaultRowHeight="13.2" x14ac:dyDescent="0.25"/>
  <cols>
    <col min="1" max="1" width="7.44140625" style="43" customWidth="1"/>
    <col min="2" max="2" width="6.44140625" style="43" customWidth="1"/>
    <col min="3" max="15" width="5.5546875" style="43" customWidth="1"/>
    <col min="16" max="16384" width="8.88671875" style="43"/>
  </cols>
  <sheetData>
    <row r="1" spans="2:15" x14ac:dyDescent="0.25">
      <c r="C1" s="43" t="s">
        <v>148</v>
      </c>
    </row>
    <row r="2" spans="2:15" x14ac:dyDescent="0.25">
      <c r="C2" s="43" t="s">
        <v>149</v>
      </c>
      <c r="G2" s="43" t="s">
        <v>151</v>
      </c>
    </row>
    <row r="4" spans="2:15" x14ac:dyDescent="0.25">
      <c r="C4" s="142" t="s">
        <v>150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4"/>
    </row>
    <row r="5" spans="2:15" ht="13.8" thickBot="1" x14ac:dyDescent="0.3">
      <c r="B5" s="148" t="s">
        <v>155</v>
      </c>
      <c r="C5" s="145">
        <v>1</v>
      </c>
      <c r="D5" s="146">
        <v>2</v>
      </c>
      <c r="E5" s="146">
        <v>3</v>
      </c>
      <c r="F5" s="146">
        <v>4</v>
      </c>
      <c r="G5" s="146">
        <v>5</v>
      </c>
      <c r="H5" s="146">
        <v>6</v>
      </c>
      <c r="I5" s="146">
        <v>7</v>
      </c>
      <c r="J5" s="146">
        <v>8</v>
      </c>
      <c r="K5" s="146">
        <v>9</v>
      </c>
      <c r="L5" s="146">
        <v>10</v>
      </c>
      <c r="M5" s="146">
        <v>11</v>
      </c>
      <c r="N5" s="146">
        <v>12</v>
      </c>
      <c r="O5" s="147">
        <v>13</v>
      </c>
    </row>
    <row r="6" spans="2:15" x14ac:dyDescent="0.25">
      <c r="B6" s="148" t="s">
        <v>154</v>
      </c>
      <c r="C6" s="149">
        <v>815</v>
      </c>
      <c r="D6" s="150">
        <v>765</v>
      </c>
      <c r="E6" s="150">
        <v>808</v>
      </c>
      <c r="F6" s="150">
        <v>787</v>
      </c>
      <c r="G6" s="150">
        <v>372</v>
      </c>
      <c r="H6" s="150">
        <v>67</v>
      </c>
      <c r="I6" s="150">
        <v>42</v>
      </c>
      <c r="J6" s="150">
        <v>34</v>
      </c>
      <c r="K6" s="150">
        <v>21</v>
      </c>
      <c r="L6" s="150">
        <v>18</v>
      </c>
      <c r="M6" s="150">
        <v>14</v>
      </c>
      <c r="N6" s="150">
        <v>5</v>
      </c>
      <c r="O6" s="151">
        <v>2</v>
      </c>
    </row>
    <row r="7" spans="2:15" x14ac:dyDescent="0.25">
      <c r="B7" s="148">
        <v>1</v>
      </c>
      <c r="C7" s="136">
        <v>3</v>
      </c>
      <c r="D7" s="137">
        <v>1</v>
      </c>
      <c r="E7" s="137">
        <v>6</v>
      </c>
      <c r="F7" s="137">
        <v>4</v>
      </c>
      <c r="G7" s="137">
        <v>1</v>
      </c>
      <c r="H7" s="137">
        <v>0</v>
      </c>
      <c r="I7" s="137">
        <v>0</v>
      </c>
      <c r="J7" s="137">
        <v>0</v>
      </c>
      <c r="K7" s="137">
        <v>0</v>
      </c>
      <c r="L7" s="137">
        <v>1</v>
      </c>
      <c r="M7" s="137">
        <v>0</v>
      </c>
      <c r="N7" s="137">
        <v>0</v>
      </c>
      <c r="O7" s="138">
        <v>0</v>
      </c>
    </row>
    <row r="8" spans="2:15" x14ac:dyDescent="0.25">
      <c r="B8" s="148">
        <v>2</v>
      </c>
      <c r="C8" s="136">
        <v>2</v>
      </c>
      <c r="D8" s="137">
        <v>0</v>
      </c>
      <c r="E8" s="137">
        <v>0</v>
      </c>
      <c r="F8" s="137">
        <v>1</v>
      </c>
      <c r="G8" s="137">
        <v>0</v>
      </c>
      <c r="H8" s="137">
        <v>0</v>
      </c>
      <c r="I8" s="137">
        <v>0</v>
      </c>
      <c r="J8" s="137">
        <v>0</v>
      </c>
      <c r="K8" s="137">
        <v>0</v>
      </c>
      <c r="L8" s="137">
        <v>0</v>
      </c>
      <c r="M8" s="137">
        <v>0</v>
      </c>
      <c r="N8" s="137">
        <v>0</v>
      </c>
      <c r="O8" s="138"/>
    </row>
    <row r="9" spans="2:15" x14ac:dyDescent="0.25">
      <c r="B9" s="148">
        <v>3</v>
      </c>
      <c r="C9" s="136">
        <v>2</v>
      </c>
      <c r="D9" s="137">
        <v>0</v>
      </c>
      <c r="E9" s="137">
        <v>4</v>
      </c>
      <c r="F9" s="137">
        <v>3</v>
      </c>
      <c r="G9" s="137">
        <v>0</v>
      </c>
      <c r="H9" s="137">
        <v>1</v>
      </c>
      <c r="I9" s="137">
        <v>0</v>
      </c>
      <c r="J9" s="137">
        <v>0</v>
      </c>
      <c r="K9" s="137">
        <v>0</v>
      </c>
      <c r="L9" s="137">
        <v>0</v>
      </c>
      <c r="M9" s="137">
        <v>0</v>
      </c>
      <c r="N9" s="137"/>
      <c r="O9" s="138"/>
    </row>
    <row r="10" spans="2:15" x14ac:dyDescent="0.25">
      <c r="B10" s="148">
        <v>4</v>
      </c>
      <c r="C10" s="136">
        <v>2</v>
      </c>
      <c r="D10" s="137">
        <v>4</v>
      </c>
      <c r="E10" s="137">
        <v>3</v>
      </c>
      <c r="F10" s="137">
        <v>3</v>
      </c>
      <c r="G10" s="137">
        <v>0</v>
      </c>
      <c r="H10" s="137">
        <v>1</v>
      </c>
      <c r="I10" s="137">
        <v>0</v>
      </c>
      <c r="J10" s="137">
        <v>0</v>
      </c>
      <c r="K10" s="137">
        <v>0</v>
      </c>
      <c r="L10" s="137">
        <v>0</v>
      </c>
      <c r="M10" s="137"/>
      <c r="N10" s="137"/>
      <c r="O10" s="138"/>
    </row>
    <row r="11" spans="2:15" x14ac:dyDescent="0.25">
      <c r="B11" s="148">
        <v>5</v>
      </c>
      <c r="C11" s="136">
        <v>3</v>
      </c>
      <c r="D11" s="137">
        <v>2</v>
      </c>
      <c r="E11" s="137">
        <v>0</v>
      </c>
      <c r="F11" s="137">
        <v>1</v>
      </c>
      <c r="G11" s="137">
        <v>0</v>
      </c>
      <c r="H11" s="137">
        <v>0</v>
      </c>
      <c r="I11" s="137">
        <v>0</v>
      </c>
      <c r="J11" s="137">
        <v>0</v>
      </c>
      <c r="K11" s="137">
        <v>0</v>
      </c>
      <c r="L11" s="137"/>
      <c r="M11" s="137"/>
      <c r="N11" s="137"/>
      <c r="O11" s="138"/>
    </row>
    <row r="12" spans="2:15" x14ac:dyDescent="0.25">
      <c r="B12" s="148">
        <v>6</v>
      </c>
      <c r="C12" s="136">
        <v>3</v>
      </c>
      <c r="D12" s="137">
        <v>2</v>
      </c>
      <c r="E12" s="137">
        <v>2</v>
      </c>
      <c r="F12" s="137">
        <v>1</v>
      </c>
      <c r="G12" s="137">
        <v>1</v>
      </c>
      <c r="H12" s="137">
        <v>0</v>
      </c>
      <c r="I12" s="137">
        <v>0</v>
      </c>
      <c r="J12" s="137">
        <v>0</v>
      </c>
      <c r="K12" s="137"/>
      <c r="L12" s="137"/>
      <c r="M12" s="137"/>
      <c r="N12" s="137"/>
      <c r="O12" s="138"/>
    </row>
    <row r="13" spans="2:15" x14ac:dyDescent="0.25">
      <c r="B13" s="148">
        <v>7</v>
      </c>
      <c r="C13" s="136">
        <v>3</v>
      </c>
      <c r="D13" s="137">
        <v>0</v>
      </c>
      <c r="E13" s="137">
        <v>2</v>
      </c>
      <c r="F13" s="137">
        <v>1</v>
      </c>
      <c r="G13" s="137">
        <v>1</v>
      </c>
      <c r="H13" s="137">
        <v>0</v>
      </c>
      <c r="I13" s="137">
        <v>0</v>
      </c>
      <c r="J13" s="137"/>
      <c r="K13" s="137"/>
      <c r="L13" s="137"/>
      <c r="M13" s="137"/>
      <c r="N13" s="137"/>
      <c r="O13" s="138"/>
    </row>
    <row r="14" spans="2:15" x14ac:dyDescent="0.25">
      <c r="B14" s="148">
        <v>8</v>
      </c>
      <c r="C14" s="136">
        <v>0</v>
      </c>
      <c r="D14" s="137">
        <v>1</v>
      </c>
      <c r="E14" s="137">
        <v>2</v>
      </c>
      <c r="F14" s="137">
        <v>2</v>
      </c>
      <c r="G14" s="137">
        <v>0</v>
      </c>
      <c r="H14" s="137">
        <v>0</v>
      </c>
      <c r="I14" s="137"/>
      <c r="J14" s="137"/>
      <c r="K14" s="137"/>
      <c r="L14" s="137"/>
      <c r="M14" s="137"/>
      <c r="N14" s="137"/>
      <c r="O14" s="138"/>
    </row>
    <row r="15" spans="2:15" x14ac:dyDescent="0.25">
      <c r="B15" s="148">
        <v>9</v>
      </c>
      <c r="C15" s="136">
        <v>2</v>
      </c>
      <c r="D15" s="137">
        <v>1</v>
      </c>
      <c r="E15" s="137">
        <v>0</v>
      </c>
      <c r="F15" s="137">
        <v>0</v>
      </c>
      <c r="G15" s="137">
        <v>1</v>
      </c>
      <c r="H15" s="137"/>
      <c r="I15" s="137"/>
      <c r="J15" s="137"/>
      <c r="K15" s="137"/>
      <c r="L15" s="137"/>
      <c r="M15" s="137"/>
      <c r="N15" s="137"/>
      <c r="O15" s="138"/>
    </row>
    <row r="16" spans="2:15" x14ac:dyDescent="0.25">
      <c r="B16" s="148">
        <v>10</v>
      </c>
      <c r="C16" s="136">
        <v>4</v>
      </c>
      <c r="D16" s="137">
        <v>1</v>
      </c>
      <c r="E16" s="137">
        <v>2</v>
      </c>
      <c r="F16" s="137">
        <v>0</v>
      </c>
      <c r="G16" s="137"/>
      <c r="H16" s="137"/>
      <c r="I16" s="137"/>
      <c r="J16" s="137"/>
      <c r="K16" s="137"/>
      <c r="L16" s="137"/>
      <c r="M16" s="137"/>
      <c r="N16" s="137"/>
      <c r="O16" s="138"/>
    </row>
    <row r="17" spans="2:15" x14ac:dyDescent="0.25">
      <c r="B17" s="148">
        <v>11</v>
      </c>
      <c r="C17" s="136">
        <v>1</v>
      </c>
      <c r="D17" s="137">
        <v>0</v>
      </c>
      <c r="E17" s="137">
        <v>1</v>
      </c>
      <c r="F17" s="137"/>
      <c r="G17" s="137"/>
      <c r="H17" s="137"/>
      <c r="I17" s="137"/>
      <c r="J17" s="137"/>
      <c r="K17" s="137"/>
      <c r="L17" s="137"/>
      <c r="M17" s="137"/>
      <c r="N17" s="137"/>
      <c r="O17" s="138"/>
    </row>
    <row r="18" spans="2:15" x14ac:dyDescent="0.25">
      <c r="B18" s="148">
        <v>12</v>
      </c>
      <c r="C18" s="136">
        <v>0</v>
      </c>
      <c r="D18" s="137">
        <v>2</v>
      </c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8"/>
    </row>
    <row r="19" spans="2:15" ht="13.8" thickBot="1" x14ac:dyDescent="0.3">
      <c r="B19" s="148">
        <v>13</v>
      </c>
      <c r="C19" s="139">
        <v>1</v>
      </c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1"/>
    </row>
    <row r="21" spans="2:15" ht="15.6" x14ac:dyDescent="0.3">
      <c r="C21" s="152" t="s">
        <v>156</v>
      </c>
    </row>
    <row r="22" spans="2:15" ht="15.6" x14ac:dyDescent="0.3">
      <c r="C22" s="152" t="s">
        <v>157</v>
      </c>
    </row>
    <row r="23" spans="2:15" ht="15.6" x14ac:dyDescent="0.3">
      <c r="C23" s="152" t="s">
        <v>158</v>
      </c>
    </row>
    <row r="24" spans="2:15" ht="15.6" x14ac:dyDescent="0.3">
      <c r="C24" s="152" t="s">
        <v>161</v>
      </c>
    </row>
    <row r="25" spans="2:15" ht="15.6" x14ac:dyDescent="0.3">
      <c r="C25" s="152" t="s">
        <v>159</v>
      </c>
    </row>
    <row r="26" spans="2:15" ht="15.6" x14ac:dyDescent="0.3">
      <c r="C26" s="152" t="s">
        <v>160</v>
      </c>
    </row>
  </sheetData>
  <pageMargins left="0.2" right="0.2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3.2" x14ac:dyDescent="0.25"/>
  <cols>
    <col min="1" max="1" width="7.44140625" style="43" customWidth="1"/>
    <col min="2" max="16384" width="8.88671875" style="43"/>
  </cols>
  <sheetData>
    <row r="2" spans="2:5" x14ac:dyDescent="0.25">
      <c r="C2" s="43" t="s">
        <v>115</v>
      </c>
    </row>
    <row r="4" spans="2:5" ht="13.8" thickBot="1" x14ac:dyDescent="0.3"/>
    <row r="5" spans="2:5" ht="13.8" x14ac:dyDescent="0.25">
      <c r="B5" s="78" t="s">
        <v>111</v>
      </c>
      <c r="C5" s="79" t="s">
        <v>112</v>
      </c>
      <c r="D5" s="79" t="s">
        <v>113</v>
      </c>
      <c r="E5" s="80" t="s">
        <v>114</v>
      </c>
    </row>
    <row r="6" spans="2:5" ht="13.8" x14ac:dyDescent="0.25">
      <c r="B6" s="81">
        <v>62101</v>
      </c>
      <c r="C6" s="82">
        <v>3304</v>
      </c>
      <c r="D6" s="82">
        <v>1367</v>
      </c>
      <c r="E6" s="83">
        <v>570</v>
      </c>
    </row>
    <row r="7" spans="2:5" ht="13.8" x14ac:dyDescent="0.25">
      <c r="B7" s="81">
        <v>70369</v>
      </c>
      <c r="C7" s="82">
        <v>2628</v>
      </c>
      <c r="D7" s="82">
        <v>1409</v>
      </c>
      <c r="E7" s="83">
        <v>972</v>
      </c>
    </row>
    <row r="8" spans="2:5" ht="13.8" x14ac:dyDescent="0.25">
      <c r="B8" s="81">
        <v>86358</v>
      </c>
      <c r="C8" s="82">
        <v>3387</v>
      </c>
      <c r="D8" s="82">
        <v>1460</v>
      </c>
      <c r="E8" s="83">
        <v>713</v>
      </c>
    </row>
    <row r="9" spans="2:5" ht="13.8" x14ac:dyDescent="0.25">
      <c r="B9" s="81">
        <v>82363</v>
      </c>
      <c r="C9" s="82">
        <v>2951</v>
      </c>
      <c r="D9" s="82">
        <v>1949</v>
      </c>
      <c r="E9" s="83">
        <v>906</v>
      </c>
    </row>
    <row r="10" spans="2:5" ht="13.8" x14ac:dyDescent="0.25">
      <c r="B10" s="81"/>
      <c r="C10" s="82"/>
      <c r="D10" s="82"/>
      <c r="E10" s="83">
        <v>861</v>
      </c>
    </row>
    <row r="11" spans="2:5" ht="13.8" x14ac:dyDescent="0.25">
      <c r="B11" s="81"/>
      <c r="C11" s="82"/>
      <c r="D11" s="82"/>
      <c r="E11" s="83">
        <v>664</v>
      </c>
    </row>
    <row r="12" spans="2:5" ht="13.8" x14ac:dyDescent="0.25">
      <c r="B12" s="81"/>
      <c r="C12" s="82"/>
      <c r="D12" s="82"/>
      <c r="E12" s="83">
        <v>788</v>
      </c>
    </row>
    <row r="13" spans="2:5" ht="14.4" thickBot="1" x14ac:dyDescent="0.3">
      <c r="B13" s="84"/>
      <c r="C13" s="85"/>
      <c r="D13" s="85"/>
      <c r="E13" s="86">
        <v>666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50"/>
  <sheetViews>
    <sheetView showGridLines="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C6" sqref="C6"/>
    </sheetView>
  </sheetViews>
  <sheetFormatPr defaultRowHeight="13.2" x14ac:dyDescent="0.25"/>
  <cols>
    <col min="1" max="1" width="7.44140625" style="43" customWidth="1"/>
    <col min="2" max="2" width="8.88671875" style="43"/>
    <col min="3" max="3" width="12.33203125" style="43" bestFit="1" customWidth="1"/>
    <col min="4" max="4" width="28.21875" style="43" customWidth="1"/>
    <col min="5" max="16384" width="8.88671875" style="43"/>
  </cols>
  <sheetData>
    <row r="4" spans="2:4" x14ac:dyDescent="0.25">
      <c r="B4" s="61" t="s">
        <v>126</v>
      </c>
    </row>
    <row r="5" spans="2:4" ht="14.4" thickBot="1" x14ac:dyDescent="0.3">
      <c r="B5" s="9" t="s">
        <v>121</v>
      </c>
    </row>
    <row r="6" spans="2:4" x14ac:dyDescent="0.25">
      <c r="B6" s="43" t="s">
        <v>122</v>
      </c>
      <c r="C6" s="97">
        <v>0.5</v>
      </c>
    </row>
    <row r="7" spans="2:4" ht="13.8" thickBot="1" x14ac:dyDescent="0.3">
      <c r="B7" s="43" t="s">
        <v>123</v>
      </c>
      <c r="C7" s="98">
        <v>20</v>
      </c>
    </row>
    <row r="8" spans="2:4" ht="13.8" thickBot="1" x14ac:dyDescent="0.3"/>
    <row r="9" spans="2:4" ht="15.6" x14ac:dyDescent="0.3">
      <c r="B9" s="87" t="s">
        <v>123</v>
      </c>
      <c r="C9" s="88" t="s">
        <v>124</v>
      </c>
      <c r="D9" s="89" t="s">
        <v>125</v>
      </c>
    </row>
    <row r="10" spans="2:4" ht="15.6" x14ac:dyDescent="0.3">
      <c r="B10" s="90">
        <v>0</v>
      </c>
      <c r="C10" s="91">
        <f t="shared" ref="C10:C50" si="0">IF(B10&gt;Events, "",(FACT(Events))/(FACT(B10)*FACT(Events-B10))*(p^B10)*((1-p)^(Events-B10)))</f>
        <v>9.5367431640625E-7</v>
      </c>
      <c r="D10" s="92" t="str">
        <f t="shared" ref="D10:D50" si="1">IF(B10&gt;Events,"",B10&amp;"x"&amp;C10)</f>
        <v>0x9.5367431640625E-07</v>
      </c>
    </row>
    <row r="11" spans="2:4" ht="15.6" x14ac:dyDescent="0.3">
      <c r="B11" s="90">
        <v>1</v>
      </c>
      <c r="C11" s="91">
        <f t="shared" si="0"/>
        <v>1.9073486328125E-5</v>
      </c>
      <c r="D11" s="92" t="str">
        <f t="shared" si="1"/>
        <v>1x0.000019073486328125</v>
      </c>
    </row>
    <row r="12" spans="2:4" ht="15.6" x14ac:dyDescent="0.3">
      <c r="B12" s="90">
        <v>2</v>
      </c>
      <c r="C12" s="91">
        <f t="shared" si="0"/>
        <v>1.811981201171875E-4</v>
      </c>
      <c r="D12" s="92" t="str">
        <f t="shared" si="1"/>
        <v>2x0.000181198120117187</v>
      </c>
    </row>
    <row r="13" spans="2:4" ht="15.6" x14ac:dyDescent="0.3">
      <c r="B13" s="90">
        <v>3</v>
      </c>
      <c r="C13" s="91">
        <f t="shared" si="0"/>
        <v>1.087188720703125E-3</v>
      </c>
      <c r="D13" s="92" t="str">
        <f t="shared" si="1"/>
        <v>3x0.00108718872070312</v>
      </c>
    </row>
    <row r="14" spans="2:4" ht="15.6" x14ac:dyDescent="0.3">
      <c r="B14" s="90">
        <v>4</v>
      </c>
      <c r="C14" s="91">
        <f t="shared" si="0"/>
        <v>4.6205520629882813E-3</v>
      </c>
      <c r="D14" s="92" t="str">
        <f t="shared" si="1"/>
        <v>4x0.00462055206298828</v>
      </c>
    </row>
    <row r="15" spans="2:4" ht="15.6" x14ac:dyDescent="0.3">
      <c r="B15" s="90">
        <v>5</v>
      </c>
      <c r="C15" s="91">
        <f t="shared" si="0"/>
        <v>1.47857666015625E-2</v>
      </c>
      <c r="D15" s="92" t="str">
        <f t="shared" si="1"/>
        <v>5x0.0147857666015625</v>
      </c>
    </row>
    <row r="16" spans="2:4" ht="15.6" x14ac:dyDescent="0.3">
      <c r="B16" s="90">
        <v>6</v>
      </c>
      <c r="C16" s="91">
        <f t="shared" si="0"/>
        <v>3.696441650390625E-2</v>
      </c>
      <c r="D16" s="92" t="str">
        <f t="shared" si="1"/>
        <v>6x0.0369644165039062</v>
      </c>
    </row>
    <row r="17" spans="2:4" ht="15.6" x14ac:dyDescent="0.3">
      <c r="B17" s="90">
        <v>7</v>
      </c>
      <c r="C17" s="91">
        <f t="shared" si="0"/>
        <v>7.39288330078125E-2</v>
      </c>
      <c r="D17" s="92" t="str">
        <f t="shared" si="1"/>
        <v>7x0.0739288330078125</v>
      </c>
    </row>
    <row r="18" spans="2:4" ht="15.6" x14ac:dyDescent="0.3">
      <c r="B18" s="90">
        <v>8</v>
      </c>
      <c r="C18" s="91">
        <f t="shared" si="0"/>
        <v>0.12013435363769531</v>
      </c>
      <c r="D18" s="92" t="str">
        <f t="shared" si="1"/>
        <v>8x0.120134353637695</v>
      </c>
    </row>
    <row r="19" spans="2:4" ht="15.6" x14ac:dyDescent="0.3">
      <c r="B19" s="90">
        <v>9</v>
      </c>
      <c r="C19" s="91">
        <f t="shared" si="0"/>
        <v>0.16017913818359375</v>
      </c>
      <c r="D19" s="92" t="str">
        <f t="shared" si="1"/>
        <v>9x0.160179138183594</v>
      </c>
    </row>
    <row r="20" spans="2:4" ht="15.6" x14ac:dyDescent="0.3">
      <c r="B20" s="90">
        <v>10</v>
      </c>
      <c r="C20" s="91">
        <f t="shared" si="0"/>
        <v>0.17619705200195313</v>
      </c>
      <c r="D20" s="92" t="str">
        <f t="shared" si="1"/>
        <v>10x0.176197052001953</v>
      </c>
    </row>
    <row r="21" spans="2:4" ht="15.6" x14ac:dyDescent="0.3">
      <c r="B21" s="90">
        <v>11</v>
      </c>
      <c r="C21" s="91">
        <f t="shared" si="0"/>
        <v>0.16017913818359375</v>
      </c>
      <c r="D21" s="92" t="str">
        <f t="shared" si="1"/>
        <v>11x0.160179138183594</v>
      </c>
    </row>
    <row r="22" spans="2:4" ht="15.6" x14ac:dyDescent="0.3">
      <c r="B22" s="90">
        <v>12</v>
      </c>
      <c r="C22" s="91">
        <f t="shared" si="0"/>
        <v>0.12013435363769531</v>
      </c>
      <c r="D22" s="92" t="str">
        <f t="shared" si="1"/>
        <v>12x0.120134353637695</v>
      </c>
    </row>
    <row r="23" spans="2:4" ht="15.6" x14ac:dyDescent="0.3">
      <c r="B23" s="90">
        <v>13</v>
      </c>
      <c r="C23" s="91">
        <f t="shared" si="0"/>
        <v>7.39288330078125E-2</v>
      </c>
      <c r="D23" s="92" t="str">
        <f t="shared" si="1"/>
        <v>13x0.0739288330078125</v>
      </c>
    </row>
    <row r="24" spans="2:4" ht="15.6" x14ac:dyDescent="0.3">
      <c r="B24" s="90">
        <v>14</v>
      </c>
      <c r="C24" s="91">
        <f t="shared" si="0"/>
        <v>3.696441650390625E-2</v>
      </c>
      <c r="D24" s="92" t="str">
        <f t="shared" si="1"/>
        <v>14x0.0369644165039062</v>
      </c>
    </row>
    <row r="25" spans="2:4" ht="15.6" x14ac:dyDescent="0.3">
      <c r="B25" s="90">
        <v>15</v>
      </c>
      <c r="C25" s="91">
        <f t="shared" si="0"/>
        <v>1.47857666015625E-2</v>
      </c>
      <c r="D25" s="92" t="str">
        <f t="shared" si="1"/>
        <v>15x0.0147857666015625</v>
      </c>
    </row>
    <row r="26" spans="2:4" ht="15.6" x14ac:dyDescent="0.3">
      <c r="B26" s="90">
        <v>16</v>
      </c>
      <c r="C26" s="91">
        <f t="shared" si="0"/>
        <v>4.6205520629882813E-3</v>
      </c>
      <c r="D26" s="92" t="str">
        <f t="shared" si="1"/>
        <v>16x0.00462055206298828</v>
      </c>
    </row>
    <row r="27" spans="2:4" ht="15.6" x14ac:dyDescent="0.3">
      <c r="B27" s="90">
        <v>17</v>
      </c>
      <c r="C27" s="91">
        <f t="shared" si="0"/>
        <v>1.087188720703125E-3</v>
      </c>
      <c r="D27" s="92" t="str">
        <f t="shared" si="1"/>
        <v>17x0.00108718872070312</v>
      </c>
    </row>
    <row r="28" spans="2:4" ht="15.6" x14ac:dyDescent="0.3">
      <c r="B28" s="90">
        <v>18</v>
      </c>
      <c r="C28" s="91">
        <f t="shared" si="0"/>
        <v>1.811981201171875E-4</v>
      </c>
      <c r="D28" s="92" t="str">
        <f t="shared" si="1"/>
        <v>18x0.000181198120117187</v>
      </c>
    </row>
    <row r="29" spans="2:4" ht="15.6" x14ac:dyDescent="0.3">
      <c r="B29" s="90">
        <v>19</v>
      </c>
      <c r="C29" s="91">
        <f t="shared" si="0"/>
        <v>1.9073486328125E-5</v>
      </c>
      <c r="D29" s="92" t="str">
        <f t="shared" si="1"/>
        <v>19x0.000019073486328125</v>
      </c>
    </row>
    <row r="30" spans="2:4" ht="15.6" x14ac:dyDescent="0.3">
      <c r="B30" s="90">
        <v>20</v>
      </c>
      <c r="C30" s="91">
        <f t="shared" si="0"/>
        <v>9.5367431640625E-7</v>
      </c>
      <c r="D30" s="92" t="str">
        <f t="shared" si="1"/>
        <v>20x9.5367431640625E-07</v>
      </c>
    </row>
    <row r="31" spans="2:4" x14ac:dyDescent="0.25">
      <c r="B31" s="93">
        <f>B30+1</f>
        <v>21</v>
      </c>
      <c r="C31" s="91" t="str">
        <f t="shared" si="0"/>
        <v/>
      </c>
      <c r="D31" s="92" t="str">
        <f t="shared" si="1"/>
        <v/>
      </c>
    </row>
    <row r="32" spans="2:4" x14ac:dyDescent="0.25">
      <c r="B32" s="93">
        <f t="shared" ref="B32:B50" si="2">B31+1</f>
        <v>22</v>
      </c>
      <c r="C32" s="91" t="str">
        <f t="shared" si="0"/>
        <v/>
      </c>
      <c r="D32" s="92" t="str">
        <f t="shared" si="1"/>
        <v/>
      </c>
    </row>
    <row r="33" spans="2:4" x14ac:dyDescent="0.25">
      <c r="B33" s="93">
        <f t="shared" si="2"/>
        <v>23</v>
      </c>
      <c r="C33" s="91" t="str">
        <f t="shared" si="0"/>
        <v/>
      </c>
      <c r="D33" s="92" t="str">
        <f t="shared" si="1"/>
        <v/>
      </c>
    </row>
    <row r="34" spans="2:4" x14ac:dyDescent="0.25">
      <c r="B34" s="93">
        <f t="shared" si="2"/>
        <v>24</v>
      </c>
      <c r="C34" s="91" t="str">
        <f t="shared" si="0"/>
        <v/>
      </c>
      <c r="D34" s="92" t="str">
        <f t="shared" si="1"/>
        <v/>
      </c>
    </row>
    <row r="35" spans="2:4" x14ac:dyDescent="0.25">
      <c r="B35" s="93">
        <f t="shared" si="2"/>
        <v>25</v>
      </c>
      <c r="C35" s="91" t="str">
        <f t="shared" si="0"/>
        <v/>
      </c>
      <c r="D35" s="92" t="str">
        <f t="shared" si="1"/>
        <v/>
      </c>
    </row>
    <row r="36" spans="2:4" x14ac:dyDescent="0.25">
      <c r="B36" s="93">
        <f t="shared" si="2"/>
        <v>26</v>
      </c>
      <c r="C36" s="91" t="str">
        <f t="shared" si="0"/>
        <v/>
      </c>
      <c r="D36" s="92" t="str">
        <f t="shared" si="1"/>
        <v/>
      </c>
    </row>
    <row r="37" spans="2:4" x14ac:dyDescent="0.25">
      <c r="B37" s="93">
        <f t="shared" si="2"/>
        <v>27</v>
      </c>
      <c r="C37" s="91" t="str">
        <f t="shared" si="0"/>
        <v/>
      </c>
      <c r="D37" s="92" t="str">
        <f t="shared" si="1"/>
        <v/>
      </c>
    </row>
    <row r="38" spans="2:4" x14ac:dyDescent="0.25">
      <c r="B38" s="93">
        <f t="shared" si="2"/>
        <v>28</v>
      </c>
      <c r="C38" s="91" t="str">
        <f t="shared" si="0"/>
        <v/>
      </c>
      <c r="D38" s="92" t="str">
        <f t="shared" si="1"/>
        <v/>
      </c>
    </row>
    <row r="39" spans="2:4" x14ac:dyDescent="0.25">
      <c r="B39" s="93">
        <f t="shared" si="2"/>
        <v>29</v>
      </c>
      <c r="C39" s="91" t="str">
        <f t="shared" si="0"/>
        <v/>
      </c>
      <c r="D39" s="92" t="str">
        <f t="shared" si="1"/>
        <v/>
      </c>
    </row>
    <row r="40" spans="2:4" x14ac:dyDescent="0.25">
      <c r="B40" s="93">
        <f t="shared" si="2"/>
        <v>30</v>
      </c>
      <c r="C40" s="91" t="str">
        <f t="shared" si="0"/>
        <v/>
      </c>
      <c r="D40" s="92" t="str">
        <f t="shared" si="1"/>
        <v/>
      </c>
    </row>
    <row r="41" spans="2:4" x14ac:dyDescent="0.25">
      <c r="B41" s="93">
        <f t="shared" si="2"/>
        <v>31</v>
      </c>
      <c r="C41" s="91" t="str">
        <f t="shared" si="0"/>
        <v/>
      </c>
      <c r="D41" s="92" t="str">
        <f t="shared" si="1"/>
        <v/>
      </c>
    </row>
    <row r="42" spans="2:4" x14ac:dyDescent="0.25">
      <c r="B42" s="93">
        <f t="shared" si="2"/>
        <v>32</v>
      </c>
      <c r="C42" s="91" t="str">
        <f t="shared" si="0"/>
        <v/>
      </c>
      <c r="D42" s="92" t="str">
        <f t="shared" si="1"/>
        <v/>
      </c>
    </row>
    <row r="43" spans="2:4" x14ac:dyDescent="0.25">
      <c r="B43" s="93">
        <f t="shared" si="2"/>
        <v>33</v>
      </c>
      <c r="C43" s="91" t="str">
        <f t="shared" si="0"/>
        <v/>
      </c>
      <c r="D43" s="92" t="str">
        <f t="shared" si="1"/>
        <v/>
      </c>
    </row>
    <row r="44" spans="2:4" x14ac:dyDescent="0.25">
      <c r="B44" s="93">
        <f t="shared" si="2"/>
        <v>34</v>
      </c>
      <c r="C44" s="91" t="str">
        <f t="shared" si="0"/>
        <v/>
      </c>
      <c r="D44" s="92" t="str">
        <f t="shared" si="1"/>
        <v/>
      </c>
    </row>
    <row r="45" spans="2:4" x14ac:dyDescent="0.25">
      <c r="B45" s="93">
        <f t="shared" si="2"/>
        <v>35</v>
      </c>
      <c r="C45" s="91" t="str">
        <f t="shared" si="0"/>
        <v/>
      </c>
      <c r="D45" s="92" t="str">
        <f t="shared" si="1"/>
        <v/>
      </c>
    </row>
    <row r="46" spans="2:4" x14ac:dyDescent="0.25">
      <c r="B46" s="93">
        <f t="shared" si="2"/>
        <v>36</v>
      </c>
      <c r="C46" s="91" t="str">
        <f t="shared" si="0"/>
        <v/>
      </c>
      <c r="D46" s="92" t="str">
        <f t="shared" si="1"/>
        <v/>
      </c>
    </row>
    <row r="47" spans="2:4" x14ac:dyDescent="0.25">
      <c r="B47" s="93">
        <f t="shared" si="2"/>
        <v>37</v>
      </c>
      <c r="C47" s="91" t="str">
        <f t="shared" si="0"/>
        <v/>
      </c>
      <c r="D47" s="92" t="str">
        <f t="shared" si="1"/>
        <v/>
      </c>
    </row>
    <row r="48" spans="2:4" x14ac:dyDescent="0.25">
      <c r="B48" s="93">
        <f t="shared" si="2"/>
        <v>38</v>
      </c>
      <c r="C48" s="91" t="str">
        <f t="shared" si="0"/>
        <v/>
      </c>
      <c r="D48" s="92" t="str">
        <f t="shared" si="1"/>
        <v/>
      </c>
    </row>
    <row r="49" spans="2:4" x14ac:dyDescent="0.25">
      <c r="B49" s="93">
        <f t="shared" si="2"/>
        <v>39</v>
      </c>
      <c r="C49" s="91" t="str">
        <f t="shared" si="0"/>
        <v/>
      </c>
      <c r="D49" s="92" t="str">
        <f t="shared" si="1"/>
        <v/>
      </c>
    </row>
    <row r="50" spans="2:4" ht="13.8" thickBot="1" x14ac:dyDescent="0.3">
      <c r="B50" s="94">
        <f t="shared" si="2"/>
        <v>40</v>
      </c>
      <c r="C50" s="95" t="str">
        <f t="shared" si="0"/>
        <v/>
      </c>
      <c r="D50" s="96" t="str">
        <f t="shared" si="1"/>
        <v/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6</vt:i4>
      </vt:variant>
    </vt:vector>
  </HeadingPairs>
  <TitlesOfParts>
    <vt:vector size="17" baseType="lpstr">
      <vt:lpstr>Index</vt:lpstr>
      <vt:lpstr>Pumps</vt:lpstr>
      <vt:lpstr>Air Bleed</vt:lpstr>
      <vt:lpstr>Prob4-2</vt:lpstr>
      <vt:lpstr>Fig6-10</vt:lpstr>
      <vt:lpstr>Table 8-2</vt:lpstr>
      <vt:lpstr>Fig9-13</vt:lpstr>
      <vt:lpstr>PT45</vt:lpstr>
      <vt:lpstr>Binomial</vt:lpstr>
      <vt:lpstr>Poison</vt:lpstr>
      <vt:lpstr>MedRanks</vt:lpstr>
      <vt:lpstr>'Fig6-10'!beta</vt:lpstr>
      <vt:lpstr>'Fig6-10'!Conf</vt:lpstr>
      <vt:lpstr>Binomial!Events</vt:lpstr>
      <vt:lpstr>Binomial!p</vt:lpstr>
      <vt:lpstr>'Fig6-10'!Print_Area</vt:lpstr>
      <vt:lpstr>Poison!Z</vt:lpstr>
    </vt:vector>
  </TitlesOfParts>
  <Company>Okeestat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B</dc:creator>
  <cp:lastModifiedBy>Carl</cp:lastModifiedBy>
  <cp:lastPrinted>2025-04-14T18:12:44Z</cp:lastPrinted>
  <dcterms:created xsi:type="dcterms:W3CDTF">2006-01-08T04:34:04Z</dcterms:created>
  <dcterms:modified xsi:type="dcterms:W3CDTF">2025-04-14T18:51:03Z</dcterms:modified>
</cp:coreProperties>
</file>