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mucs-my.sharepoint.com/personal/milleradam469_tamu_edu/Documents/Aggie Blades/"/>
    </mc:Choice>
  </mc:AlternateContent>
  <xr:revisionPtr revIDLastSave="1032" documentId="8_{FB5D150F-900A-40C2-8D6F-69C27B5646B3}" xr6:coauthVersionLast="47" xr6:coauthVersionMax="47" xr10:uidLastSave="{DAA4A322-2A17-4A72-8B03-60D4FB8E085A}"/>
  <bookViews>
    <workbookView xWindow="-110" yWindow="-110" windowWidth="24220" windowHeight="15500" xr2:uid="{935D0B9A-A4D4-4A64-95CE-F9D74B2BFA90}"/>
  </bookViews>
  <sheets>
    <sheet name="Weekly Scores" sheetId="3" r:id="rId1"/>
    <sheet name="Finals Tournam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45" i="2" l="1"/>
  <c r="BN52" i="2"/>
  <c r="CG46" i="2"/>
  <c r="CR46" i="2"/>
  <c r="CR45" i="2"/>
  <c r="AH5" i="2"/>
  <c r="Q16" i="2"/>
  <c r="D24" i="2" s="1"/>
  <c r="Q15" i="2"/>
  <c r="Q12" i="2"/>
  <c r="Q11" i="2"/>
  <c r="Q8" i="2"/>
  <c r="D20" i="2" s="1"/>
  <c r="Q7" i="2"/>
  <c r="U6" i="2" s="1"/>
  <c r="AF55" i="2"/>
  <c r="AF54" i="2"/>
  <c r="BL53" i="2"/>
  <c r="AW53" i="2"/>
  <c r="O53" i="2"/>
  <c r="BL52" i="2"/>
  <c r="AW52" i="2"/>
  <c r="O52" i="2"/>
  <c r="AF51" i="2"/>
  <c r="AF50" i="2"/>
  <c r="O49" i="2"/>
  <c r="O48" i="2"/>
  <c r="CC46" i="2"/>
  <c r="CC45" i="2"/>
  <c r="O45" i="2"/>
  <c r="D45" i="2"/>
  <c r="O44" i="2"/>
  <c r="D44" i="2"/>
  <c r="AF43" i="2"/>
  <c r="AF42" i="2"/>
  <c r="O41" i="2"/>
  <c r="D41" i="2"/>
  <c r="O40" i="2"/>
  <c r="D40" i="2"/>
  <c r="AW39" i="2"/>
  <c r="AW38" i="2"/>
  <c r="O37" i="2"/>
  <c r="D37" i="2"/>
  <c r="O36" i="2"/>
  <c r="D36" i="2"/>
  <c r="AF35" i="2"/>
  <c r="AF34" i="2"/>
  <c r="O33" i="2"/>
  <c r="D33" i="2"/>
  <c r="O32" i="2"/>
  <c r="D32" i="2"/>
  <c r="D16" i="2"/>
  <c r="D15" i="2"/>
  <c r="D8" i="2"/>
  <c r="D7" i="2"/>
  <c r="D12" i="2"/>
  <c r="D11" i="2"/>
  <c r="D4" i="2"/>
  <c r="D3" i="2"/>
  <c r="U14" i="2"/>
  <c r="CC17" i="2"/>
  <c r="CC16" i="2"/>
  <c r="BL24" i="2"/>
  <c r="BL23" i="2"/>
  <c r="AW24" i="2"/>
  <c r="AW23" i="2"/>
  <c r="AW10" i="2"/>
  <c r="AW9" i="2"/>
  <c r="AF26" i="2"/>
  <c r="AF25" i="2"/>
  <c r="AF22" i="2"/>
  <c r="AF21" i="2"/>
  <c r="AF14" i="2"/>
  <c r="AF13" i="2"/>
  <c r="AF6" i="2"/>
  <c r="AF5" i="2"/>
  <c r="O24" i="2"/>
  <c r="O23" i="2"/>
  <c r="O20" i="2"/>
  <c r="O19" i="2"/>
  <c r="O16" i="2"/>
  <c r="O15" i="2"/>
  <c r="O12" i="2"/>
  <c r="O11" i="2"/>
  <c r="O8" i="2"/>
  <c r="O7" i="2"/>
  <c r="O3" i="2"/>
  <c r="O4" i="2"/>
  <c r="Q4" i="2" s="1"/>
  <c r="CE45" i="2" l="1"/>
  <c r="BR46" i="2"/>
  <c r="CG45" i="2" s="1"/>
  <c r="AY52" i="2"/>
  <c r="BA52" i="2" s="1"/>
  <c r="AY38" i="2"/>
  <c r="BR45" i="2" s="1"/>
  <c r="AH50" i="2"/>
  <c r="AL52" i="2" s="1"/>
  <c r="AH54" i="2"/>
  <c r="AL53" i="2" s="1"/>
  <c r="AH42" i="2"/>
  <c r="AL39" i="2" s="1"/>
  <c r="Q52" i="2"/>
  <c r="U51" i="2" s="1"/>
  <c r="Q40" i="2"/>
  <c r="U42" i="2" s="1"/>
  <c r="Q44" i="2"/>
  <c r="U43" i="2" s="1"/>
  <c r="AH34" i="2"/>
  <c r="AL38" i="2" s="1"/>
  <c r="Q48" i="2"/>
  <c r="U50" i="2" s="1"/>
  <c r="Q36" i="2"/>
  <c r="U35" i="2" s="1"/>
  <c r="Q33" i="2"/>
  <c r="D48" i="2" s="1"/>
  <c r="Q32" i="2"/>
  <c r="U34" i="2" s="1"/>
  <c r="CE16" i="2"/>
  <c r="BN23" i="2"/>
  <c r="BR17" i="2" s="1"/>
  <c r="AY23" i="2"/>
  <c r="BA23" i="2" s="1"/>
  <c r="AY9" i="2"/>
  <c r="BR16" i="2" s="1"/>
  <c r="AH25" i="2"/>
  <c r="AL24" i="2" s="1"/>
  <c r="AH21" i="2"/>
  <c r="AL23" i="2" s="1"/>
  <c r="AH13" i="2"/>
  <c r="AH14" i="2" s="1"/>
  <c r="Q23" i="2"/>
  <c r="Q24" i="2" s="1"/>
  <c r="Q19" i="2"/>
  <c r="Q20" i="2" s="1"/>
  <c r="AH6" i="2"/>
  <c r="D23" i="2"/>
  <c r="U13" i="2"/>
  <c r="D19" i="2"/>
  <c r="Q3" i="2"/>
  <c r="U5" i="2" s="1"/>
  <c r="CT46" i="2" l="1"/>
  <c r="CE46" i="2"/>
  <c r="AY53" i="2"/>
  <c r="AH51" i="2"/>
  <c r="AH43" i="2"/>
  <c r="U55" i="2" s="1"/>
  <c r="Q41" i="2"/>
  <c r="D52" i="2" s="1"/>
  <c r="Q45" i="2"/>
  <c r="D53" i="2" s="1"/>
  <c r="Q37" i="2"/>
  <c r="D49" i="2" s="1"/>
  <c r="Q49" i="2" s="1"/>
  <c r="AH35" i="2"/>
  <c r="U54" i="2" s="1"/>
  <c r="AY39" i="2"/>
  <c r="BA53" i="2" s="1"/>
  <c r="BN53" i="2" s="1"/>
  <c r="CE17" i="2"/>
  <c r="AL10" i="2"/>
  <c r="AY10" i="2" s="1"/>
  <c r="AY24" i="2"/>
  <c r="U26" i="2"/>
  <c r="U22" i="2"/>
  <c r="U21" i="2"/>
  <c r="AL9" i="2"/>
  <c r="U25" i="2"/>
  <c r="AH55" i="2" l="1"/>
  <c r="Q53" i="2"/>
  <c r="BA24" i="2"/>
  <c r="BN24" i="2" s="1"/>
  <c r="AH26" i="2"/>
  <c r="AH22" i="2"/>
</calcChain>
</file>

<file path=xl/sharedStrings.xml><?xml version="1.0" encoding="utf-8"?>
<sst xmlns="http://schemas.openxmlformats.org/spreadsheetml/2006/main" count="226" uniqueCount="93">
  <si>
    <t>Winner:</t>
  </si>
  <si>
    <t>Monday League</t>
  </si>
  <si>
    <t>Wins</t>
  </si>
  <si>
    <t>Loses</t>
  </si>
  <si>
    <t>Seated</t>
  </si>
  <si>
    <t>Total</t>
  </si>
  <si>
    <t xml:space="preserve">Loser: </t>
  </si>
  <si>
    <t>Game 1 - Throw #</t>
  </si>
  <si>
    <t>Game 2 - Throw #</t>
  </si>
  <si>
    <t>Game 3 - Throw #</t>
  </si>
  <si>
    <t>Game 4 - Throw #</t>
  </si>
  <si>
    <t>Game 5 - Throw #</t>
  </si>
  <si>
    <t>Game 6 - Throw #</t>
  </si>
  <si>
    <t>Game 7 - Throw #</t>
  </si>
  <si>
    <t>Game 8 - Throw #</t>
  </si>
  <si>
    <t>Game 9 - Throw #</t>
  </si>
  <si>
    <t>Game 10 - Throw #</t>
  </si>
  <si>
    <t>Game 11 - Throw #</t>
  </si>
  <si>
    <t>Game 12 - Throw #</t>
  </si>
  <si>
    <t>Game 13 - Throw #</t>
  </si>
  <si>
    <t>Game 14 - Throw #</t>
  </si>
  <si>
    <t>Tuesday League</t>
  </si>
  <si>
    <t>Noah</t>
  </si>
  <si>
    <t>Trinity</t>
  </si>
  <si>
    <t>Brody</t>
  </si>
  <si>
    <t>Arwen</t>
  </si>
  <si>
    <t>Avery</t>
  </si>
  <si>
    <t>Sam</t>
  </si>
  <si>
    <t>Bye Match</t>
  </si>
  <si>
    <t>Noah Serna</t>
  </si>
  <si>
    <t>Trinity Robbins</t>
  </si>
  <si>
    <t>Brody Heimke</t>
  </si>
  <si>
    <t>Arwen King</t>
  </si>
  <si>
    <t>Avery Finney</t>
  </si>
  <si>
    <t>Ivy Bailey</t>
  </si>
  <si>
    <t>Sam Becker</t>
  </si>
  <si>
    <t>Grant</t>
  </si>
  <si>
    <t>Beckett</t>
  </si>
  <si>
    <t>Ben</t>
  </si>
  <si>
    <t>Nathan</t>
  </si>
  <si>
    <t>Amanda</t>
  </si>
  <si>
    <t>First Name</t>
  </si>
  <si>
    <t>Last Name</t>
  </si>
  <si>
    <t>Highest Score</t>
  </si>
  <si>
    <t>Beginning Avg.</t>
  </si>
  <si>
    <t>Ending Avg.</t>
  </si>
  <si>
    <t>Change in Avg.</t>
  </si>
  <si>
    <t>Overall Avg.</t>
  </si>
  <si>
    <t>Game 1</t>
  </si>
  <si>
    <t>Game 2</t>
  </si>
  <si>
    <t>Game 3</t>
  </si>
  <si>
    <t>Game 4</t>
  </si>
  <si>
    <t>Week 1 Avg.</t>
  </si>
  <si>
    <t>Week 2 Avg.</t>
  </si>
  <si>
    <t>Week 3 Avg.</t>
  </si>
  <si>
    <t>Week 4 Avg.</t>
  </si>
  <si>
    <t>Week 5 Avg.</t>
  </si>
  <si>
    <t>Week 6 Avg.</t>
  </si>
  <si>
    <t>Week 7 Avg.</t>
  </si>
  <si>
    <t>Ivy</t>
  </si>
  <si>
    <t>Bailey</t>
  </si>
  <si>
    <t>Becker</t>
  </si>
  <si>
    <t>Finney</t>
  </si>
  <si>
    <t>Heimke</t>
  </si>
  <si>
    <t>King</t>
  </si>
  <si>
    <t>Robbins</t>
  </si>
  <si>
    <t>Serna</t>
  </si>
  <si>
    <t>Baker</t>
  </si>
  <si>
    <t>Buhl</t>
  </si>
  <si>
    <t>Rachel</t>
  </si>
  <si>
    <t>Gay</t>
  </si>
  <si>
    <t>Harper</t>
  </si>
  <si>
    <t>McBroom</t>
  </si>
  <si>
    <t>Thompson</t>
  </si>
  <si>
    <t>Abigail</t>
  </si>
  <si>
    <t>Zipp</t>
  </si>
  <si>
    <t>1st</t>
  </si>
  <si>
    <t>2nd</t>
  </si>
  <si>
    <t>3rd</t>
  </si>
  <si>
    <t>4th</t>
  </si>
  <si>
    <t>5th</t>
  </si>
  <si>
    <t>6th</t>
  </si>
  <si>
    <t>7th</t>
  </si>
  <si>
    <t>8th</t>
  </si>
  <si>
    <t>Grant Baker</t>
  </si>
  <si>
    <t>Beckett Harper</t>
  </si>
  <si>
    <t>Ben Buhl</t>
  </si>
  <si>
    <t>Nathan McBroom</t>
  </si>
  <si>
    <t>Ray Gay</t>
  </si>
  <si>
    <t>Abby Zipp</t>
  </si>
  <si>
    <t>Amanda Thompson</t>
  </si>
  <si>
    <t>37 (38)</t>
  </si>
  <si>
    <t>38 (41)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</si>
</sst>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0CECE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/>
    <xf numFmtId="0" fontId="1" fillId="0" borderId="0" xfId="0" applyFont="1"/>
    <xf numFmtId="0" fontId="1" fillId="0" borderId="7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right" wrapText="1"/>
    </xf>
    <xf numFmtId="0" fontId="0" fillId="0" borderId="9" xfId="0" applyBorder="1" applyAlignment="1">
      <alignment horizontal="center" wrapText="1"/>
    </xf>
    <xf numFmtId="0" fontId="0" fillId="3" borderId="9" xfId="0" applyFill="1" applyBorder="1" applyAlignment="1">
      <alignment horizontal="right" wrapText="1"/>
    </xf>
    <xf numFmtId="0" fontId="0" fillId="0" borderId="10" xfId="0" applyBorder="1" applyAlignment="1">
      <alignment wrapText="1"/>
    </xf>
    <xf numFmtId="164" fontId="0" fillId="0" borderId="9" xfId="0" applyNumberFormat="1" applyBorder="1" applyAlignment="1">
      <alignment horizontal="left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A6B8-74BB-4828-BCE5-B6700DD4BB3D}">
  <dimension ref="A1:AT17"/>
  <sheetViews>
    <sheetView tabSelected="1" workbookViewId="0">
      <selection activeCell="A19" sqref="A19"/>
    </sheetView>
  </sheetViews>
  <sheetFormatPr defaultRowHeight="14.5" x14ac:dyDescent="0.35"/>
  <cols>
    <col min="1" max="1" width="13.7265625" customWidth="1"/>
    <col min="2" max="2" width="13.81640625" customWidth="1"/>
    <col min="3" max="4" width="8.7265625" style="23"/>
    <col min="8" max="8" width="8.81640625" customWidth="1"/>
    <col min="9" max="9" width="8.54296875" customWidth="1"/>
    <col min="10" max="10" width="2.453125" customWidth="1"/>
  </cols>
  <sheetData>
    <row r="1" spans="1:46" ht="29.5" thickBot="1" x14ac:dyDescent="0.4">
      <c r="A1" s="13" t="s">
        <v>41</v>
      </c>
      <c r="B1" s="13" t="s">
        <v>42</v>
      </c>
      <c r="C1" s="13" t="s">
        <v>2</v>
      </c>
      <c r="D1" s="13" t="s">
        <v>3</v>
      </c>
      <c r="E1" s="13" t="s">
        <v>43</v>
      </c>
      <c r="F1" s="13" t="s">
        <v>44</v>
      </c>
      <c r="G1" s="13" t="s">
        <v>45</v>
      </c>
      <c r="H1" s="14" t="s">
        <v>46</v>
      </c>
      <c r="I1" s="14" t="s">
        <v>47</v>
      </c>
      <c r="J1" s="14"/>
      <c r="K1" s="14" t="s">
        <v>48</v>
      </c>
      <c r="L1" s="14" t="s">
        <v>49</v>
      </c>
      <c r="M1" s="14" t="s">
        <v>50</v>
      </c>
      <c r="N1" s="14" t="s">
        <v>51</v>
      </c>
      <c r="O1" s="15" t="s">
        <v>52</v>
      </c>
      <c r="P1" s="14" t="s">
        <v>48</v>
      </c>
      <c r="Q1" s="14" t="s">
        <v>49</v>
      </c>
      <c r="R1" s="14" t="s">
        <v>50</v>
      </c>
      <c r="S1" s="14" t="s">
        <v>51</v>
      </c>
      <c r="T1" s="15" t="s">
        <v>53</v>
      </c>
      <c r="U1" s="14" t="s">
        <v>48</v>
      </c>
      <c r="V1" s="14" t="s">
        <v>49</v>
      </c>
      <c r="W1" s="14" t="s">
        <v>50</v>
      </c>
      <c r="X1" s="14" t="s">
        <v>51</v>
      </c>
      <c r="Y1" s="15" t="s">
        <v>54</v>
      </c>
      <c r="Z1" s="14" t="s">
        <v>48</v>
      </c>
      <c r="AA1" s="14" t="s">
        <v>49</v>
      </c>
      <c r="AB1" s="14" t="s">
        <v>50</v>
      </c>
      <c r="AC1" s="14" t="s">
        <v>51</v>
      </c>
      <c r="AD1" s="15" t="s">
        <v>55</v>
      </c>
      <c r="AE1" s="14" t="s">
        <v>48</v>
      </c>
      <c r="AF1" s="14" t="s">
        <v>49</v>
      </c>
      <c r="AG1" s="14" t="s">
        <v>50</v>
      </c>
      <c r="AH1" s="14" t="s">
        <v>51</v>
      </c>
      <c r="AI1" s="15" t="s">
        <v>56</v>
      </c>
      <c r="AJ1" s="14" t="s">
        <v>48</v>
      </c>
      <c r="AK1" s="14" t="s">
        <v>49</v>
      </c>
      <c r="AL1" s="14" t="s">
        <v>50</v>
      </c>
      <c r="AM1" s="14" t="s">
        <v>51</v>
      </c>
      <c r="AN1" s="15" t="s">
        <v>57</v>
      </c>
      <c r="AO1" s="14" t="s">
        <v>48</v>
      </c>
      <c r="AP1" s="14" t="s">
        <v>49</v>
      </c>
      <c r="AQ1" s="14" t="s">
        <v>50</v>
      </c>
      <c r="AR1" s="14" t="s">
        <v>51</v>
      </c>
      <c r="AS1" s="15" t="s">
        <v>58</v>
      </c>
    </row>
    <row r="2" spans="1:46" ht="15" thickBot="1" x14ac:dyDescent="0.4">
      <c r="A2" s="16" t="s">
        <v>59</v>
      </c>
      <c r="B2" s="16" t="s">
        <v>60</v>
      </c>
      <c r="C2" s="18">
        <v>9</v>
      </c>
      <c r="D2" s="18">
        <v>19</v>
      </c>
      <c r="E2" s="18">
        <v>37</v>
      </c>
      <c r="F2" s="21">
        <v>20.625</v>
      </c>
      <c r="G2" s="21">
        <v>22.25</v>
      </c>
      <c r="H2" s="21">
        <v>1.625</v>
      </c>
      <c r="I2" s="21">
        <v>24.786000000000001</v>
      </c>
      <c r="J2" s="17"/>
      <c r="K2" s="17">
        <v>9</v>
      </c>
      <c r="L2" s="17">
        <v>13</v>
      </c>
      <c r="M2" s="17">
        <v>5</v>
      </c>
      <c r="N2" s="17">
        <v>20</v>
      </c>
      <c r="O2" s="19">
        <v>11.75</v>
      </c>
      <c r="P2" s="17">
        <v>22</v>
      </c>
      <c r="Q2" s="17">
        <v>36</v>
      </c>
      <c r="R2" s="17">
        <v>31</v>
      </c>
      <c r="S2" s="17">
        <v>29</v>
      </c>
      <c r="T2" s="19">
        <v>29.5</v>
      </c>
      <c r="U2" s="17">
        <v>7</v>
      </c>
      <c r="V2" s="17">
        <v>5</v>
      </c>
      <c r="W2" s="17">
        <v>31</v>
      </c>
      <c r="X2" s="17">
        <v>37</v>
      </c>
      <c r="Y2" s="19">
        <v>20</v>
      </c>
      <c r="Z2" s="17">
        <v>31</v>
      </c>
      <c r="AA2" s="17">
        <v>25</v>
      </c>
      <c r="AB2" s="17">
        <v>26</v>
      </c>
      <c r="AC2" s="17">
        <v>37</v>
      </c>
      <c r="AD2" s="19">
        <v>29.75</v>
      </c>
      <c r="AE2" s="17">
        <v>32</v>
      </c>
      <c r="AF2" s="17">
        <v>35</v>
      </c>
      <c r="AG2" s="17">
        <v>28</v>
      </c>
      <c r="AH2" s="17">
        <v>26</v>
      </c>
      <c r="AI2" s="19">
        <v>30.25</v>
      </c>
      <c r="AJ2" s="17">
        <v>29</v>
      </c>
      <c r="AK2" s="17">
        <v>29</v>
      </c>
      <c r="AL2" s="17">
        <v>35</v>
      </c>
      <c r="AM2" s="17">
        <v>27</v>
      </c>
      <c r="AN2" s="19">
        <v>30</v>
      </c>
      <c r="AO2" s="17">
        <v>32</v>
      </c>
      <c r="AP2" s="17">
        <v>24</v>
      </c>
      <c r="AQ2" s="17">
        <v>20</v>
      </c>
      <c r="AR2" s="17">
        <v>13</v>
      </c>
      <c r="AS2" s="19">
        <v>22.25</v>
      </c>
    </row>
    <row r="3" spans="1:46" ht="15" thickBot="1" x14ac:dyDescent="0.4">
      <c r="A3" s="16" t="s">
        <v>27</v>
      </c>
      <c r="B3" s="16" t="s">
        <v>61</v>
      </c>
      <c r="C3" s="18">
        <v>3</v>
      </c>
      <c r="D3" s="18">
        <v>25</v>
      </c>
      <c r="E3" s="18">
        <v>38</v>
      </c>
      <c r="F3" s="21">
        <v>22.25</v>
      </c>
      <c r="G3" s="21">
        <v>28</v>
      </c>
      <c r="H3" s="21">
        <v>5.75</v>
      </c>
      <c r="I3" s="21">
        <v>21.25</v>
      </c>
      <c r="J3" s="17"/>
      <c r="K3" s="17">
        <v>29</v>
      </c>
      <c r="L3" s="17">
        <v>15</v>
      </c>
      <c r="M3" s="17">
        <v>23</v>
      </c>
      <c r="N3" s="17">
        <v>7</v>
      </c>
      <c r="O3" s="19">
        <v>18.5</v>
      </c>
      <c r="P3" s="17">
        <v>25</v>
      </c>
      <c r="Q3" s="17">
        <v>18</v>
      </c>
      <c r="R3" s="17">
        <v>23</v>
      </c>
      <c r="S3" s="17">
        <v>38</v>
      </c>
      <c r="T3" s="19">
        <v>26</v>
      </c>
      <c r="U3" s="17">
        <v>27</v>
      </c>
      <c r="V3" s="17">
        <v>13</v>
      </c>
      <c r="W3" s="17">
        <v>19</v>
      </c>
      <c r="X3" s="17">
        <v>28</v>
      </c>
      <c r="Y3" s="19">
        <v>21.75</v>
      </c>
      <c r="Z3" s="17">
        <v>12</v>
      </c>
      <c r="AA3" s="17">
        <v>23</v>
      </c>
      <c r="AB3" s="17">
        <v>18</v>
      </c>
      <c r="AC3" s="17">
        <v>16</v>
      </c>
      <c r="AD3" s="19">
        <v>17.25</v>
      </c>
      <c r="AE3" s="17">
        <v>19</v>
      </c>
      <c r="AF3" s="17">
        <v>9</v>
      </c>
      <c r="AG3" s="17">
        <v>24</v>
      </c>
      <c r="AH3" s="17">
        <v>19</v>
      </c>
      <c r="AI3" s="19">
        <v>17.75</v>
      </c>
      <c r="AJ3" s="17">
        <v>17</v>
      </c>
      <c r="AK3" s="17">
        <v>16</v>
      </c>
      <c r="AL3" s="17">
        <v>19</v>
      </c>
      <c r="AM3" s="17">
        <v>26</v>
      </c>
      <c r="AN3" s="19">
        <v>19.5</v>
      </c>
      <c r="AO3" s="17">
        <v>30</v>
      </c>
      <c r="AP3" s="17">
        <v>25</v>
      </c>
      <c r="AQ3" s="17">
        <v>27</v>
      </c>
      <c r="AR3" s="17">
        <v>30</v>
      </c>
      <c r="AS3" s="19">
        <v>28</v>
      </c>
    </row>
    <row r="4" spans="1:46" ht="15" thickBot="1" x14ac:dyDescent="0.4">
      <c r="A4" s="16" t="s">
        <v>26</v>
      </c>
      <c r="B4" s="16" t="s">
        <v>62</v>
      </c>
      <c r="C4" s="18">
        <v>7</v>
      </c>
      <c r="D4" s="18">
        <v>21</v>
      </c>
      <c r="E4" s="18">
        <v>40</v>
      </c>
      <c r="F4" s="21">
        <v>19.625</v>
      </c>
      <c r="G4" s="21">
        <v>33.25</v>
      </c>
      <c r="H4" s="21">
        <v>13.625</v>
      </c>
      <c r="I4" s="21">
        <v>25.178999999999998</v>
      </c>
      <c r="J4" s="17"/>
      <c r="K4" s="17">
        <v>4</v>
      </c>
      <c r="L4" s="17">
        <v>8</v>
      </c>
      <c r="M4" s="17">
        <v>12</v>
      </c>
      <c r="N4" s="17">
        <v>17</v>
      </c>
      <c r="O4" s="19">
        <v>10.25</v>
      </c>
      <c r="P4" s="17">
        <v>27</v>
      </c>
      <c r="Q4" s="17">
        <v>27</v>
      </c>
      <c r="R4" s="17">
        <v>32</v>
      </c>
      <c r="S4" s="17">
        <v>30</v>
      </c>
      <c r="T4" s="19">
        <v>29</v>
      </c>
      <c r="U4" s="17">
        <v>23</v>
      </c>
      <c r="V4" s="17">
        <v>21</v>
      </c>
      <c r="W4" s="17">
        <v>30</v>
      </c>
      <c r="X4" s="17">
        <v>34</v>
      </c>
      <c r="Y4" s="19">
        <v>27</v>
      </c>
      <c r="Z4" s="17">
        <v>29</v>
      </c>
      <c r="AA4" s="17">
        <v>28</v>
      </c>
      <c r="AB4" s="17">
        <v>20</v>
      </c>
      <c r="AC4" s="17">
        <v>30</v>
      </c>
      <c r="AD4" s="19">
        <v>26.75</v>
      </c>
      <c r="AE4" s="17">
        <v>13</v>
      </c>
      <c r="AF4" s="17">
        <v>26</v>
      </c>
      <c r="AG4" s="17">
        <v>30</v>
      </c>
      <c r="AH4" s="17">
        <v>19</v>
      </c>
      <c r="AI4" s="19">
        <v>22</v>
      </c>
      <c r="AJ4" s="17">
        <v>23</v>
      </c>
      <c r="AK4" s="17">
        <v>35</v>
      </c>
      <c r="AL4" s="17">
        <v>25</v>
      </c>
      <c r="AM4" s="17">
        <v>29</v>
      </c>
      <c r="AN4" s="19">
        <v>28</v>
      </c>
      <c r="AO4" s="17">
        <v>34</v>
      </c>
      <c r="AP4" s="17">
        <v>40</v>
      </c>
      <c r="AQ4" s="17">
        <v>28</v>
      </c>
      <c r="AR4" s="17">
        <v>31</v>
      </c>
      <c r="AS4" s="19">
        <v>33.25</v>
      </c>
    </row>
    <row r="5" spans="1:46" ht="15" thickBot="1" x14ac:dyDescent="0.4">
      <c r="A5" s="16" t="s">
        <v>24</v>
      </c>
      <c r="B5" s="16" t="s">
        <v>63</v>
      </c>
      <c r="C5" s="18">
        <v>20</v>
      </c>
      <c r="D5" s="18">
        <v>8</v>
      </c>
      <c r="E5" s="18">
        <v>47</v>
      </c>
      <c r="F5" s="21">
        <v>22.625</v>
      </c>
      <c r="G5" s="21">
        <v>39</v>
      </c>
      <c r="H5" s="21">
        <v>16.375</v>
      </c>
      <c r="I5" s="21">
        <v>34.75</v>
      </c>
      <c r="J5" s="17"/>
      <c r="K5" s="17">
        <v>17</v>
      </c>
      <c r="L5" s="17">
        <v>42</v>
      </c>
      <c r="M5" s="17">
        <v>22</v>
      </c>
      <c r="N5" s="17">
        <v>13</v>
      </c>
      <c r="O5" s="19">
        <v>23.5</v>
      </c>
      <c r="P5" s="17">
        <v>10</v>
      </c>
      <c r="Q5" s="17">
        <v>16</v>
      </c>
      <c r="R5" s="17">
        <v>33</v>
      </c>
      <c r="S5" s="17">
        <v>28</v>
      </c>
      <c r="T5" s="19">
        <v>21.75</v>
      </c>
      <c r="U5" s="17">
        <v>39</v>
      </c>
      <c r="V5" s="17">
        <v>41</v>
      </c>
      <c r="W5" s="17">
        <v>41</v>
      </c>
      <c r="X5" s="17">
        <v>47</v>
      </c>
      <c r="Y5" s="19">
        <v>42</v>
      </c>
      <c r="Z5" s="17">
        <v>33</v>
      </c>
      <c r="AA5" s="17">
        <v>44</v>
      </c>
      <c r="AB5" s="17">
        <v>40</v>
      </c>
      <c r="AC5" s="17">
        <v>39</v>
      </c>
      <c r="AD5" s="19">
        <v>39</v>
      </c>
      <c r="AE5" s="17">
        <v>44</v>
      </c>
      <c r="AF5" s="17">
        <v>39</v>
      </c>
      <c r="AG5" s="17">
        <v>39</v>
      </c>
      <c r="AH5" s="17">
        <v>38</v>
      </c>
      <c r="AI5" s="19">
        <v>40</v>
      </c>
      <c r="AJ5" s="17">
        <v>40</v>
      </c>
      <c r="AK5" s="17">
        <v>41</v>
      </c>
      <c r="AL5" s="17">
        <v>37</v>
      </c>
      <c r="AM5" s="17">
        <v>34</v>
      </c>
      <c r="AN5" s="19">
        <v>38</v>
      </c>
      <c r="AO5" s="17">
        <v>41</v>
      </c>
      <c r="AP5" s="17">
        <v>41</v>
      </c>
      <c r="AQ5" s="17">
        <v>31</v>
      </c>
      <c r="AR5" s="17">
        <v>43</v>
      </c>
      <c r="AS5" s="19">
        <v>39</v>
      </c>
    </row>
    <row r="6" spans="1:46" ht="15" thickBot="1" x14ac:dyDescent="0.4">
      <c r="A6" s="16" t="s">
        <v>25</v>
      </c>
      <c r="B6" s="16" t="s">
        <v>64</v>
      </c>
      <c r="C6" s="18">
        <v>17</v>
      </c>
      <c r="D6" s="18">
        <v>11</v>
      </c>
      <c r="E6" s="18">
        <v>43</v>
      </c>
      <c r="F6" s="21">
        <v>34.625</v>
      </c>
      <c r="G6" s="21">
        <v>35.25</v>
      </c>
      <c r="H6" s="21">
        <v>0.625</v>
      </c>
      <c r="I6" s="21">
        <v>34.606999999999999</v>
      </c>
      <c r="J6" s="17"/>
      <c r="K6" s="17">
        <v>39</v>
      </c>
      <c r="L6" s="17">
        <v>43</v>
      </c>
      <c r="M6" s="17">
        <v>33</v>
      </c>
      <c r="N6" s="17">
        <v>33</v>
      </c>
      <c r="O6" s="19">
        <v>37</v>
      </c>
      <c r="P6" s="17">
        <v>38</v>
      </c>
      <c r="Q6" s="17">
        <v>34</v>
      </c>
      <c r="R6" s="17">
        <v>39</v>
      </c>
      <c r="S6" s="17">
        <v>18</v>
      </c>
      <c r="T6" s="19">
        <v>32.25</v>
      </c>
      <c r="U6" s="17">
        <v>35</v>
      </c>
      <c r="V6" s="17">
        <v>38</v>
      </c>
      <c r="W6" s="17">
        <v>43</v>
      </c>
      <c r="X6" s="17">
        <v>39</v>
      </c>
      <c r="Y6" s="19">
        <v>38.75</v>
      </c>
      <c r="Z6" s="17">
        <v>38</v>
      </c>
      <c r="AA6" s="17">
        <v>40</v>
      </c>
      <c r="AB6" s="17">
        <v>28</v>
      </c>
      <c r="AC6" s="17">
        <v>27</v>
      </c>
      <c r="AD6" s="19">
        <v>33.25</v>
      </c>
      <c r="AE6" s="17">
        <v>43</v>
      </c>
      <c r="AF6" s="17">
        <v>32</v>
      </c>
      <c r="AG6" s="17">
        <v>33</v>
      </c>
      <c r="AH6" s="17">
        <v>24</v>
      </c>
      <c r="AI6" s="19">
        <v>33</v>
      </c>
      <c r="AJ6" s="17">
        <v>30</v>
      </c>
      <c r="AK6" s="17">
        <v>33</v>
      </c>
      <c r="AL6" s="17">
        <v>40</v>
      </c>
      <c r="AM6" s="17">
        <v>28</v>
      </c>
      <c r="AN6" s="19">
        <v>32.75</v>
      </c>
      <c r="AO6" s="17">
        <v>36</v>
      </c>
      <c r="AP6" s="17">
        <v>32</v>
      </c>
      <c r="AQ6" s="17">
        <v>36</v>
      </c>
      <c r="AR6" s="17">
        <v>37</v>
      </c>
      <c r="AS6" s="19">
        <v>35.25</v>
      </c>
    </row>
    <row r="7" spans="1:46" ht="15" thickBot="1" x14ac:dyDescent="0.4">
      <c r="A7" s="16" t="s">
        <v>23</v>
      </c>
      <c r="B7" s="16" t="s">
        <v>65</v>
      </c>
      <c r="C7" s="18">
        <v>18</v>
      </c>
      <c r="D7" s="18">
        <v>10</v>
      </c>
      <c r="E7" s="18">
        <v>45</v>
      </c>
      <c r="F7" s="21">
        <v>36.125</v>
      </c>
      <c r="G7" s="21">
        <v>39</v>
      </c>
      <c r="H7" s="21">
        <v>2.875</v>
      </c>
      <c r="I7" s="21">
        <v>37.25</v>
      </c>
      <c r="J7" s="17"/>
      <c r="K7" s="17">
        <v>34</v>
      </c>
      <c r="L7" s="17">
        <v>28</v>
      </c>
      <c r="M7" s="17">
        <v>45</v>
      </c>
      <c r="N7" s="17">
        <v>29</v>
      </c>
      <c r="O7" s="19">
        <v>34</v>
      </c>
      <c r="P7" s="17">
        <v>37</v>
      </c>
      <c r="Q7" s="17">
        <v>34</v>
      </c>
      <c r="R7" s="17">
        <v>39</v>
      </c>
      <c r="S7" s="17">
        <v>43</v>
      </c>
      <c r="T7" s="19">
        <v>38.25</v>
      </c>
      <c r="U7" s="17">
        <v>38</v>
      </c>
      <c r="V7" s="17">
        <v>41</v>
      </c>
      <c r="W7" s="17">
        <v>35</v>
      </c>
      <c r="X7" s="17">
        <v>40</v>
      </c>
      <c r="Y7" s="19">
        <v>38.5</v>
      </c>
      <c r="Z7" s="17">
        <v>38</v>
      </c>
      <c r="AA7" s="17">
        <v>35</v>
      </c>
      <c r="AB7" s="17">
        <v>24</v>
      </c>
      <c r="AC7" s="17">
        <v>40</v>
      </c>
      <c r="AD7" s="19">
        <v>34.25</v>
      </c>
      <c r="AE7" s="17">
        <v>35</v>
      </c>
      <c r="AF7" s="17">
        <v>37</v>
      </c>
      <c r="AG7" s="17">
        <v>42</v>
      </c>
      <c r="AH7" s="17">
        <v>39</v>
      </c>
      <c r="AI7" s="19">
        <v>38.25</v>
      </c>
      <c r="AJ7" s="17">
        <v>36</v>
      </c>
      <c r="AK7" s="17">
        <v>41</v>
      </c>
      <c r="AL7" s="17">
        <v>35</v>
      </c>
      <c r="AM7" s="17">
        <v>42</v>
      </c>
      <c r="AN7" s="19">
        <v>38.5</v>
      </c>
      <c r="AO7" s="17">
        <v>38</v>
      </c>
      <c r="AP7" s="17">
        <v>38</v>
      </c>
      <c r="AQ7" s="17">
        <v>41</v>
      </c>
      <c r="AR7" s="17">
        <v>39</v>
      </c>
      <c r="AS7" s="19">
        <v>39</v>
      </c>
    </row>
    <row r="8" spans="1:46" ht="15" thickBot="1" x14ac:dyDescent="0.4">
      <c r="A8" s="16" t="s">
        <v>22</v>
      </c>
      <c r="B8" s="16" t="s">
        <v>66</v>
      </c>
      <c r="C8" s="18">
        <v>24</v>
      </c>
      <c r="D8" s="18">
        <v>4</v>
      </c>
      <c r="E8" s="18">
        <v>52</v>
      </c>
      <c r="F8" s="21">
        <v>38.875</v>
      </c>
      <c r="G8" s="21">
        <v>44</v>
      </c>
      <c r="H8" s="21">
        <v>5.125</v>
      </c>
      <c r="I8" s="21">
        <v>40.5</v>
      </c>
      <c r="J8" s="17"/>
      <c r="K8" s="17">
        <v>43</v>
      </c>
      <c r="L8" s="17">
        <v>22</v>
      </c>
      <c r="M8" s="17">
        <v>31</v>
      </c>
      <c r="N8" s="17">
        <v>45</v>
      </c>
      <c r="O8" s="19">
        <v>35.25</v>
      </c>
      <c r="P8" s="17">
        <v>30</v>
      </c>
      <c r="Q8" s="17">
        <v>43</v>
      </c>
      <c r="R8" s="17">
        <v>49</v>
      </c>
      <c r="S8" s="17">
        <v>48</v>
      </c>
      <c r="T8" s="19">
        <v>42.5</v>
      </c>
      <c r="U8" s="17">
        <v>38</v>
      </c>
      <c r="V8" s="17">
        <v>44</v>
      </c>
      <c r="W8" s="17">
        <v>33</v>
      </c>
      <c r="X8" s="17">
        <v>35</v>
      </c>
      <c r="Y8" s="19">
        <v>37.5</v>
      </c>
      <c r="Z8" s="17">
        <v>46</v>
      </c>
      <c r="AA8" s="17">
        <v>36</v>
      </c>
      <c r="AB8" s="17">
        <v>41</v>
      </c>
      <c r="AC8" s="17">
        <v>44</v>
      </c>
      <c r="AD8" s="19">
        <v>41.75</v>
      </c>
      <c r="AE8" s="17">
        <v>42</v>
      </c>
      <c r="AF8" s="17">
        <v>38</v>
      </c>
      <c r="AG8" s="17">
        <v>43</v>
      </c>
      <c r="AH8" s="17">
        <v>43</v>
      </c>
      <c r="AI8" s="19">
        <v>41.5</v>
      </c>
      <c r="AJ8" s="17">
        <v>44</v>
      </c>
      <c r="AK8" s="17">
        <v>35</v>
      </c>
      <c r="AL8" s="17">
        <v>43</v>
      </c>
      <c r="AM8" s="17">
        <v>42</v>
      </c>
      <c r="AN8" s="19">
        <v>41</v>
      </c>
      <c r="AO8" s="17">
        <v>43</v>
      </c>
      <c r="AP8" s="17">
        <v>41</v>
      </c>
      <c r="AQ8" s="17">
        <v>52</v>
      </c>
      <c r="AR8" s="17">
        <v>40</v>
      </c>
      <c r="AS8" s="19">
        <v>44</v>
      </c>
    </row>
    <row r="9" spans="1:46" ht="15" thickBot="1" x14ac:dyDescent="0.4">
      <c r="A9" s="20"/>
      <c r="B9" s="20"/>
      <c r="C9" s="22"/>
      <c r="D9" s="22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  <row r="10" spans="1:46" ht="15" thickBot="1" x14ac:dyDescent="0.4">
      <c r="A10" s="16"/>
      <c r="B10" s="16"/>
      <c r="C10" s="18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6" ht="15" thickBot="1" x14ac:dyDescent="0.4">
      <c r="A11" s="16" t="s">
        <v>36</v>
      </c>
      <c r="B11" s="16" t="s">
        <v>67</v>
      </c>
      <c r="C11" s="18">
        <v>25</v>
      </c>
      <c r="D11" s="18">
        <v>3</v>
      </c>
      <c r="E11" s="18">
        <v>55</v>
      </c>
      <c r="F11" s="21">
        <v>42.125</v>
      </c>
      <c r="G11" s="21">
        <v>47</v>
      </c>
      <c r="H11" s="21">
        <v>4.875</v>
      </c>
      <c r="I11" s="21">
        <v>45.536000000000001</v>
      </c>
      <c r="J11" s="17"/>
      <c r="K11" s="17">
        <v>43</v>
      </c>
      <c r="L11" s="17">
        <v>42</v>
      </c>
      <c r="M11" s="17">
        <v>43</v>
      </c>
      <c r="N11" s="17">
        <v>40</v>
      </c>
      <c r="O11" s="19">
        <v>42</v>
      </c>
      <c r="P11" s="17">
        <v>42</v>
      </c>
      <c r="Q11" s="17">
        <v>45</v>
      </c>
      <c r="R11" s="17">
        <v>42</v>
      </c>
      <c r="S11" s="17">
        <v>40</v>
      </c>
      <c r="T11" s="19">
        <v>42.25</v>
      </c>
      <c r="U11" s="17">
        <v>50</v>
      </c>
      <c r="V11" s="17">
        <v>47</v>
      </c>
      <c r="W11" s="17">
        <v>46</v>
      </c>
      <c r="X11" s="17">
        <v>47</v>
      </c>
      <c r="Y11" s="19">
        <v>47.5</v>
      </c>
      <c r="Z11" s="17">
        <v>43</v>
      </c>
      <c r="AA11" s="17">
        <v>42</v>
      </c>
      <c r="AB11" s="17">
        <v>45</v>
      </c>
      <c r="AC11" s="17">
        <v>47</v>
      </c>
      <c r="AD11" s="19">
        <v>44.25</v>
      </c>
      <c r="AE11" s="17">
        <v>48</v>
      </c>
      <c r="AF11" s="17">
        <v>49</v>
      </c>
      <c r="AG11" s="17">
        <v>53</v>
      </c>
      <c r="AH11" s="17">
        <v>42</v>
      </c>
      <c r="AI11" s="19">
        <v>48</v>
      </c>
      <c r="AJ11" s="17">
        <v>50</v>
      </c>
      <c r="AK11" s="17">
        <v>50</v>
      </c>
      <c r="AL11" s="17">
        <v>47</v>
      </c>
      <c r="AM11" s="17">
        <v>44</v>
      </c>
      <c r="AN11" s="19">
        <v>47.75</v>
      </c>
      <c r="AO11" s="17">
        <v>47</v>
      </c>
      <c r="AP11" s="17">
        <v>55</v>
      </c>
      <c r="AQ11" s="17">
        <v>43</v>
      </c>
      <c r="AR11" s="17">
        <v>43</v>
      </c>
      <c r="AS11" s="19">
        <v>47</v>
      </c>
    </row>
    <row r="12" spans="1:46" ht="15" thickBot="1" x14ac:dyDescent="0.4">
      <c r="A12" s="16" t="s">
        <v>38</v>
      </c>
      <c r="B12" s="16" t="s">
        <v>68</v>
      </c>
      <c r="C12" s="18">
        <v>19</v>
      </c>
      <c r="D12" s="18">
        <v>9</v>
      </c>
      <c r="E12" s="18">
        <v>48</v>
      </c>
      <c r="F12" s="21">
        <v>35.875</v>
      </c>
      <c r="G12" s="21">
        <v>44</v>
      </c>
      <c r="H12" s="21">
        <v>8.125</v>
      </c>
      <c r="I12" s="21">
        <v>39.713999999999999</v>
      </c>
      <c r="J12" s="17"/>
      <c r="K12" s="17">
        <v>31</v>
      </c>
      <c r="L12" s="17">
        <v>25</v>
      </c>
      <c r="M12" s="17">
        <v>39</v>
      </c>
      <c r="N12" s="17">
        <v>39</v>
      </c>
      <c r="O12" s="19">
        <v>33.5</v>
      </c>
      <c r="P12" s="17">
        <v>29</v>
      </c>
      <c r="Q12" s="17">
        <v>41</v>
      </c>
      <c r="R12" s="17">
        <v>44</v>
      </c>
      <c r="S12" s="17">
        <v>39</v>
      </c>
      <c r="T12" s="19">
        <v>38.25</v>
      </c>
      <c r="U12" s="17">
        <v>40</v>
      </c>
      <c r="V12" s="17">
        <v>46</v>
      </c>
      <c r="W12" s="17">
        <v>44</v>
      </c>
      <c r="X12" s="17">
        <v>41</v>
      </c>
      <c r="Y12" s="19">
        <v>42.75</v>
      </c>
      <c r="Z12" s="17">
        <v>34</v>
      </c>
      <c r="AA12" s="17">
        <v>43</v>
      </c>
      <c r="AB12" s="17">
        <v>39</v>
      </c>
      <c r="AC12" s="17">
        <v>47</v>
      </c>
      <c r="AD12" s="19">
        <v>40.75</v>
      </c>
      <c r="AE12" s="17">
        <v>37</v>
      </c>
      <c r="AF12" s="17">
        <v>41</v>
      </c>
      <c r="AG12" s="17">
        <v>42</v>
      </c>
      <c r="AH12" s="17">
        <v>48</v>
      </c>
      <c r="AI12" s="19">
        <v>42</v>
      </c>
      <c r="AJ12" s="17">
        <v>44</v>
      </c>
      <c r="AK12" s="17">
        <v>46</v>
      </c>
      <c r="AL12" s="17">
        <v>40</v>
      </c>
      <c r="AM12" s="17">
        <v>17</v>
      </c>
      <c r="AN12" s="19">
        <v>36.75</v>
      </c>
      <c r="AO12" s="17">
        <v>48</v>
      </c>
      <c r="AP12" s="17">
        <v>39</v>
      </c>
      <c r="AQ12" s="17">
        <v>47</v>
      </c>
      <c r="AR12" s="17">
        <v>42</v>
      </c>
      <c r="AS12" s="19">
        <v>44</v>
      </c>
    </row>
    <row r="13" spans="1:46" ht="15" thickBot="1" x14ac:dyDescent="0.4">
      <c r="A13" s="16" t="s">
        <v>69</v>
      </c>
      <c r="B13" s="16" t="s">
        <v>70</v>
      </c>
      <c r="C13" s="18">
        <v>6</v>
      </c>
      <c r="D13" s="18">
        <v>21</v>
      </c>
      <c r="E13" s="18">
        <v>47</v>
      </c>
      <c r="F13" s="21">
        <v>24.125</v>
      </c>
      <c r="G13" s="21">
        <v>39.75</v>
      </c>
      <c r="H13" s="21">
        <v>15.625</v>
      </c>
      <c r="I13" s="21">
        <v>29.356999999999999</v>
      </c>
      <c r="J13" s="17"/>
      <c r="K13" s="17">
        <v>27</v>
      </c>
      <c r="L13" s="17">
        <v>23</v>
      </c>
      <c r="M13" s="17">
        <v>22</v>
      </c>
      <c r="N13" s="17">
        <v>16</v>
      </c>
      <c r="O13" s="19">
        <v>22</v>
      </c>
      <c r="P13" s="17">
        <v>17</v>
      </c>
      <c r="Q13" s="17">
        <v>37</v>
      </c>
      <c r="R13" s="17">
        <v>26</v>
      </c>
      <c r="S13" s="17">
        <v>25</v>
      </c>
      <c r="T13" s="19">
        <v>26.25</v>
      </c>
      <c r="U13" s="17">
        <v>20</v>
      </c>
      <c r="V13" s="17">
        <v>15</v>
      </c>
      <c r="W13" s="17">
        <v>25</v>
      </c>
      <c r="X13" s="17">
        <v>35</v>
      </c>
      <c r="Y13" s="19">
        <v>23.75</v>
      </c>
      <c r="Z13" s="17">
        <v>35</v>
      </c>
      <c r="AA13" s="17">
        <v>32</v>
      </c>
      <c r="AB13" s="17">
        <v>31</v>
      </c>
      <c r="AC13" s="17">
        <v>30</v>
      </c>
      <c r="AD13" s="19">
        <v>32</v>
      </c>
      <c r="AE13" s="17">
        <v>24</v>
      </c>
      <c r="AF13" s="17">
        <v>36</v>
      </c>
      <c r="AG13" s="17">
        <v>19</v>
      </c>
      <c r="AH13" s="17">
        <v>35</v>
      </c>
      <c r="AI13" s="19">
        <v>28.5</v>
      </c>
      <c r="AJ13" s="17">
        <v>24</v>
      </c>
      <c r="AK13" s="17">
        <v>39</v>
      </c>
      <c r="AL13" s="17">
        <v>34</v>
      </c>
      <c r="AM13" s="17">
        <v>36</v>
      </c>
      <c r="AN13" s="19">
        <v>33.25</v>
      </c>
      <c r="AO13" s="17">
        <v>44</v>
      </c>
      <c r="AP13" s="17">
        <v>26</v>
      </c>
      <c r="AQ13" s="17">
        <v>47</v>
      </c>
      <c r="AR13" s="17">
        <v>42</v>
      </c>
      <c r="AS13" s="19">
        <v>39.75</v>
      </c>
    </row>
    <row r="14" spans="1:46" ht="15" thickBot="1" x14ac:dyDescent="0.4">
      <c r="A14" s="16" t="s">
        <v>37</v>
      </c>
      <c r="B14" s="16" t="s">
        <v>71</v>
      </c>
      <c r="C14" s="18">
        <v>22</v>
      </c>
      <c r="D14" s="18">
        <v>6</v>
      </c>
      <c r="E14" s="18">
        <v>51</v>
      </c>
      <c r="F14" s="21">
        <v>41</v>
      </c>
      <c r="G14" s="21">
        <v>42.75</v>
      </c>
      <c r="H14" s="21">
        <v>1.75</v>
      </c>
      <c r="I14" s="21">
        <v>41.786000000000001</v>
      </c>
      <c r="J14" s="17"/>
      <c r="K14" s="17">
        <v>38</v>
      </c>
      <c r="L14" s="17">
        <v>45</v>
      </c>
      <c r="M14" s="17">
        <v>39</v>
      </c>
      <c r="N14" s="17">
        <v>41</v>
      </c>
      <c r="O14" s="19">
        <v>40.75</v>
      </c>
      <c r="P14" s="17">
        <v>42</v>
      </c>
      <c r="Q14" s="17">
        <v>43</v>
      </c>
      <c r="R14" s="17">
        <v>39</v>
      </c>
      <c r="S14" s="17">
        <v>41</v>
      </c>
      <c r="T14" s="19">
        <v>41.25</v>
      </c>
      <c r="U14" s="17">
        <v>47</v>
      </c>
      <c r="V14" s="17">
        <v>39</v>
      </c>
      <c r="W14" s="17">
        <v>51</v>
      </c>
      <c r="X14" s="17">
        <v>46</v>
      </c>
      <c r="Y14" s="19">
        <v>45.75</v>
      </c>
      <c r="Z14" s="17">
        <v>38</v>
      </c>
      <c r="AA14" s="17">
        <v>46</v>
      </c>
      <c r="AB14" s="17">
        <v>38</v>
      </c>
      <c r="AC14" s="17">
        <v>37</v>
      </c>
      <c r="AD14" s="19">
        <v>39.75</v>
      </c>
      <c r="AE14" s="17">
        <v>42</v>
      </c>
      <c r="AF14" s="17">
        <v>36</v>
      </c>
      <c r="AG14" s="17">
        <v>40</v>
      </c>
      <c r="AH14" s="17">
        <v>44</v>
      </c>
      <c r="AI14" s="19">
        <v>40.5</v>
      </c>
      <c r="AJ14" s="17">
        <v>39</v>
      </c>
      <c r="AK14" s="17">
        <v>44</v>
      </c>
      <c r="AL14" s="17">
        <v>44</v>
      </c>
      <c r="AM14" s="17">
        <v>40</v>
      </c>
      <c r="AN14" s="19">
        <v>41.75</v>
      </c>
      <c r="AO14" s="17">
        <v>41</v>
      </c>
      <c r="AP14" s="17">
        <v>42</v>
      </c>
      <c r="AQ14" s="17">
        <v>48</v>
      </c>
      <c r="AR14" s="17">
        <v>40</v>
      </c>
      <c r="AS14" s="19">
        <v>42.75</v>
      </c>
    </row>
    <row r="15" spans="1:46" ht="15" thickBot="1" x14ac:dyDescent="0.4">
      <c r="A15" s="16" t="s">
        <v>39</v>
      </c>
      <c r="B15" s="16" t="s">
        <v>72</v>
      </c>
      <c r="C15" s="18">
        <v>8</v>
      </c>
      <c r="D15" s="18">
        <v>20</v>
      </c>
      <c r="E15" s="18">
        <v>37</v>
      </c>
      <c r="F15" s="21">
        <v>30.375</v>
      </c>
      <c r="G15" s="21">
        <v>26</v>
      </c>
      <c r="H15" s="21">
        <v>-4.375</v>
      </c>
      <c r="I15" s="21">
        <v>29.928999999999998</v>
      </c>
      <c r="J15" s="17"/>
      <c r="K15" s="17">
        <v>32</v>
      </c>
      <c r="L15" s="17">
        <v>25</v>
      </c>
      <c r="M15" s="17">
        <v>30</v>
      </c>
      <c r="N15" s="17">
        <v>28</v>
      </c>
      <c r="O15" s="19">
        <v>28.75</v>
      </c>
      <c r="P15" s="17">
        <v>30</v>
      </c>
      <c r="Q15" s="17">
        <v>37</v>
      </c>
      <c r="R15" s="17">
        <v>33</v>
      </c>
      <c r="S15" s="17">
        <v>28</v>
      </c>
      <c r="T15" s="19">
        <v>32</v>
      </c>
      <c r="U15" s="17">
        <v>32</v>
      </c>
      <c r="V15" s="17">
        <v>32</v>
      </c>
      <c r="W15" s="17">
        <v>32</v>
      </c>
      <c r="X15" s="17">
        <v>32</v>
      </c>
      <c r="Y15" s="19">
        <v>32</v>
      </c>
      <c r="Z15" s="17">
        <v>25</v>
      </c>
      <c r="AA15" s="17">
        <v>33</v>
      </c>
      <c r="AB15" s="17">
        <v>34</v>
      </c>
      <c r="AC15" s="17">
        <v>27</v>
      </c>
      <c r="AD15" s="19">
        <v>29.75</v>
      </c>
      <c r="AE15" s="17">
        <v>36</v>
      </c>
      <c r="AF15" s="17">
        <v>34</v>
      </c>
      <c r="AG15" s="17">
        <v>33</v>
      </c>
      <c r="AH15" s="17">
        <v>23</v>
      </c>
      <c r="AI15" s="19">
        <v>31.5</v>
      </c>
      <c r="AJ15" s="17">
        <v>31</v>
      </c>
      <c r="AK15" s="17">
        <v>36</v>
      </c>
      <c r="AL15" s="17">
        <v>30</v>
      </c>
      <c r="AM15" s="17">
        <v>21</v>
      </c>
      <c r="AN15" s="19">
        <v>29.5</v>
      </c>
      <c r="AO15" s="17">
        <v>29</v>
      </c>
      <c r="AP15" s="17">
        <v>26</v>
      </c>
      <c r="AQ15" s="17">
        <v>32</v>
      </c>
      <c r="AR15" s="17">
        <v>17</v>
      </c>
      <c r="AS15" s="19">
        <v>26</v>
      </c>
    </row>
    <row r="16" spans="1:46" ht="15" thickBot="1" x14ac:dyDescent="0.4">
      <c r="A16" s="16" t="s">
        <v>40</v>
      </c>
      <c r="B16" s="16" t="s">
        <v>73</v>
      </c>
      <c r="C16" s="18">
        <v>9</v>
      </c>
      <c r="D16" s="18">
        <v>19</v>
      </c>
      <c r="E16" s="18" t="s">
        <v>91</v>
      </c>
      <c r="F16" s="21">
        <v>28.25</v>
      </c>
      <c r="G16" s="21">
        <v>26.25</v>
      </c>
      <c r="H16" s="21">
        <v>-2</v>
      </c>
      <c r="I16" s="21">
        <v>27.536000000000001</v>
      </c>
      <c r="J16" s="17"/>
      <c r="K16" s="17">
        <v>20</v>
      </c>
      <c r="L16" s="17">
        <v>30</v>
      </c>
      <c r="M16" s="17">
        <v>25</v>
      </c>
      <c r="N16" s="17">
        <v>23</v>
      </c>
      <c r="O16" s="19">
        <v>24.5</v>
      </c>
      <c r="P16" s="17">
        <v>28</v>
      </c>
      <c r="Q16" s="17">
        <v>31</v>
      </c>
      <c r="R16" s="17">
        <v>37</v>
      </c>
      <c r="S16" s="17">
        <v>32</v>
      </c>
      <c r="T16" s="19">
        <v>32</v>
      </c>
      <c r="U16" s="17">
        <v>20</v>
      </c>
      <c r="V16" s="17">
        <v>26</v>
      </c>
      <c r="W16" s="17">
        <v>26</v>
      </c>
      <c r="X16" s="17">
        <v>34</v>
      </c>
      <c r="Y16" s="19">
        <v>26.5</v>
      </c>
      <c r="Z16" s="17">
        <v>31</v>
      </c>
      <c r="AA16" s="17">
        <v>20</v>
      </c>
      <c r="AB16" s="17">
        <v>34</v>
      </c>
      <c r="AC16" s="17">
        <v>23</v>
      </c>
      <c r="AD16" s="19">
        <v>27</v>
      </c>
      <c r="AE16" s="17">
        <v>33</v>
      </c>
      <c r="AF16" s="17">
        <v>31</v>
      </c>
      <c r="AG16" s="17">
        <v>24</v>
      </c>
      <c r="AH16" s="17">
        <v>28</v>
      </c>
      <c r="AI16" s="19">
        <v>29</v>
      </c>
      <c r="AJ16" s="17">
        <v>37</v>
      </c>
      <c r="AK16" s="17">
        <v>27</v>
      </c>
      <c r="AL16" s="17">
        <v>21</v>
      </c>
      <c r="AM16" s="17">
        <v>25</v>
      </c>
      <c r="AN16" s="19">
        <v>27.5</v>
      </c>
      <c r="AO16" s="17">
        <v>35</v>
      </c>
      <c r="AP16" s="17">
        <v>24</v>
      </c>
      <c r="AQ16" s="17">
        <v>27</v>
      </c>
      <c r="AR16" s="17">
        <v>19</v>
      </c>
      <c r="AS16" s="19">
        <v>26.25</v>
      </c>
    </row>
    <row r="17" spans="1:45" ht="15" thickBot="1" x14ac:dyDescent="0.4">
      <c r="A17" s="16" t="s">
        <v>74</v>
      </c>
      <c r="B17" s="16" t="s">
        <v>75</v>
      </c>
      <c r="C17" s="18">
        <v>8</v>
      </c>
      <c r="D17" s="18">
        <v>20</v>
      </c>
      <c r="E17" s="18" t="s">
        <v>92</v>
      </c>
      <c r="F17" s="21">
        <v>29.75</v>
      </c>
      <c r="G17" s="21">
        <v>29.5</v>
      </c>
      <c r="H17" s="21">
        <v>-0.25</v>
      </c>
      <c r="I17" s="21">
        <v>28.036000000000001</v>
      </c>
      <c r="J17" s="17"/>
      <c r="K17" s="17">
        <v>25</v>
      </c>
      <c r="L17" s="17">
        <v>26</v>
      </c>
      <c r="M17" s="17">
        <v>33</v>
      </c>
      <c r="N17" s="17">
        <v>28</v>
      </c>
      <c r="O17" s="19">
        <v>28</v>
      </c>
      <c r="P17" s="17">
        <v>27</v>
      </c>
      <c r="Q17" s="17">
        <v>36</v>
      </c>
      <c r="R17" s="17">
        <v>34</v>
      </c>
      <c r="S17" s="17">
        <v>29</v>
      </c>
      <c r="T17" s="19">
        <v>31.5</v>
      </c>
      <c r="U17" s="17">
        <v>31</v>
      </c>
      <c r="V17" s="17">
        <v>30</v>
      </c>
      <c r="W17" s="17">
        <v>38</v>
      </c>
      <c r="X17" s="17">
        <v>34</v>
      </c>
      <c r="Y17" s="19">
        <v>33.25</v>
      </c>
      <c r="Z17" s="17">
        <v>25</v>
      </c>
      <c r="AA17" s="17">
        <v>27</v>
      </c>
      <c r="AB17" s="17">
        <v>36</v>
      </c>
      <c r="AC17" s="17">
        <v>30</v>
      </c>
      <c r="AD17" s="19">
        <v>29.5</v>
      </c>
      <c r="AE17" s="17">
        <v>18</v>
      </c>
      <c r="AF17" s="17">
        <v>27</v>
      </c>
      <c r="AG17" s="17">
        <v>20</v>
      </c>
      <c r="AH17" s="17">
        <v>25</v>
      </c>
      <c r="AI17" s="19">
        <v>22.5</v>
      </c>
      <c r="AJ17" s="17">
        <v>15</v>
      </c>
      <c r="AK17" s="17">
        <v>19</v>
      </c>
      <c r="AL17" s="17">
        <v>21</v>
      </c>
      <c r="AM17" s="17">
        <v>33</v>
      </c>
      <c r="AN17" s="19">
        <v>22</v>
      </c>
      <c r="AO17" s="17">
        <v>31</v>
      </c>
      <c r="AP17" s="17">
        <v>34</v>
      </c>
      <c r="AQ17" s="17">
        <v>25</v>
      </c>
      <c r="AR17" s="17">
        <v>28</v>
      </c>
      <c r="AS17" s="19">
        <v>29.5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4247-0F6E-4E2B-98B9-285D4879EC30}">
  <dimension ref="A1:CT55"/>
  <sheetViews>
    <sheetView zoomScale="107" workbookViewId="0">
      <selection activeCell="CM51" sqref="CM51"/>
    </sheetView>
  </sheetViews>
  <sheetFormatPr defaultRowHeight="14.5" x14ac:dyDescent="0.35"/>
  <cols>
    <col min="2" max="2" width="22.7265625" customWidth="1"/>
    <col min="4" max="4" width="22.81640625" customWidth="1"/>
    <col min="17" max="17" width="22.54296875" customWidth="1"/>
    <col min="21" max="21" width="22.7265625" customWidth="1"/>
    <col min="34" max="34" width="22.81640625" customWidth="1"/>
    <col min="38" max="38" width="23" customWidth="1"/>
    <col min="51" max="51" width="22.6328125" customWidth="1"/>
    <col min="53" max="53" width="22.81640625" customWidth="1"/>
    <col min="66" max="66" width="22.7265625" customWidth="1"/>
    <col min="70" max="70" width="22.81640625" customWidth="1"/>
    <col min="83" max="83" width="22.453125" customWidth="1"/>
    <col min="85" max="85" width="16.7265625" bestFit="1" customWidth="1"/>
    <col min="98" max="98" width="14.90625" bestFit="1" customWidth="1"/>
  </cols>
  <sheetData>
    <row r="1" spans="1:83" ht="15" thickBot="1" x14ac:dyDescent="0.4">
      <c r="A1" s="11" t="s">
        <v>4</v>
      </c>
      <c r="B1" s="11" t="s">
        <v>1</v>
      </c>
    </row>
    <row r="2" spans="1:83" x14ac:dyDescent="0.35">
      <c r="A2" t="s">
        <v>76</v>
      </c>
      <c r="B2" t="s">
        <v>29</v>
      </c>
      <c r="D2" s="4" t="s">
        <v>7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  <c r="O2" s="5" t="s">
        <v>5</v>
      </c>
      <c r="P2" s="1"/>
      <c r="Q2" s="2"/>
    </row>
    <row r="3" spans="1:83" ht="15" thickBot="1" x14ac:dyDescent="0.4">
      <c r="A3" t="s">
        <v>77</v>
      </c>
      <c r="B3" t="s">
        <v>30</v>
      </c>
      <c r="D3" s="6" t="str">
        <f>B2</f>
        <v>Noah Serna</v>
      </c>
      <c r="E3">
        <v>5</v>
      </c>
      <c r="F3">
        <v>5</v>
      </c>
      <c r="G3">
        <v>0</v>
      </c>
      <c r="H3">
        <v>0</v>
      </c>
      <c r="I3">
        <v>4</v>
      </c>
      <c r="J3">
        <v>6</v>
      </c>
      <c r="K3">
        <v>4</v>
      </c>
      <c r="L3">
        <v>4</v>
      </c>
      <c r="M3">
        <v>4</v>
      </c>
      <c r="N3">
        <v>6</v>
      </c>
      <c r="O3">
        <f>SUM(E3:N3)</f>
        <v>38</v>
      </c>
      <c r="P3" s="11" t="s">
        <v>0</v>
      </c>
      <c r="Q3" s="3" t="str">
        <f>IF(O3&gt;O4,D3,IF(O4&gt;O3,D4,"Game 1 Winner"))</f>
        <v>Noah Serna</v>
      </c>
      <c r="R3" s="10"/>
      <c r="S3" s="10"/>
    </row>
    <row r="4" spans="1:83" ht="15" thickBot="1" x14ac:dyDescent="0.4">
      <c r="A4" t="s">
        <v>78</v>
      </c>
      <c r="B4" t="s">
        <v>31</v>
      </c>
      <c r="D4" s="7" t="str">
        <f>B9</f>
        <v>Bye Match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f>SUM(E4:N4)</f>
        <v>0</v>
      </c>
      <c r="P4" s="12" t="s">
        <v>6</v>
      </c>
      <c r="Q4" s="9" t="str">
        <f>IF(O3&lt;O4,D3,IF(O4&lt;O3,D4,"Game 1 Loser"))</f>
        <v>Bye Match</v>
      </c>
      <c r="S4" s="10"/>
      <c r="U4" s="4" t="s">
        <v>11</v>
      </c>
      <c r="V4" s="5">
        <v>1</v>
      </c>
      <c r="W4" s="5">
        <v>2</v>
      </c>
      <c r="X4" s="5">
        <v>3</v>
      </c>
      <c r="Y4" s="5">
        <v>4</v>
      </c>
      <c r="Z4" s="5">
        <v>5</v>
      </c>
      <c r="AA4" s="5">
        <v>6</v>
      </c>
      <c r="AB4" s="5">
        <v>7</v>
      </c>
      <c r="AC4" s="5">
        <v>8</v>
      </c>
      <c r="AD4" s="5">
        <v>9</v>
      </c>
      <c r="AE4" s="5">
        <v>10</v>
      </c>
      <c r="AF4" s="5" t="s">
        <v>5</v>
      </c>
      <c r="AG4" s="1"/>
      <c r="AH4" s="2"/>
    </row>
    <row r="5" spans="1:83" ht="15" thickBot="1" x14ac:dyDescent="0.4">
      <c r="A5" t="s">
        <v>79</v>
      </c>
      <c r="B5" t="s">
        <v>32</v>
      </c>
      <c r="S5" s="10"/>
      <c r="T5" s="10"/>
      <c r="U5" s="6" t="str">
        <f>Q3</f>
        <v>Noah Serna</v>
      </c>
      <c r="V5">
        <v>5</v>
      </c>
      <c r="W5">
        <v>3</v>
      </c>
      <c r="X5">
        <v>3</v>
      </c>
      <c r="Y5">
        <v>6</v>
      </c>
      <c r="Z5">
        <v>4</v>
      </c>
      <c r="AA5">
        <v>4</v>
      </c>
      <c r="AB5">
        <v>6</v>
      </c>
      <c r="AC5">
        <v>4</v>
      </c>
      <c r="AD5">
        <v>4</v>
      </c>
      <c r="AE5">
        <v>5</v>
      </c>
      <c r="AF5">
        <f>SUM(V5:AE5)</f>
        <v>44</v>
      </c>
      <c r="AG5" s="11" t="s">
        <v>0</v>
      </c>
      <c r="AH5" s="3" t="str">
        <f>U5</f>
        <v>Noah Serna</v>
      </c>
      <c r="AI5" s="10"/>
      <c r="AJ5" s="10"/>
    </row>
    <row r="6" spans="1:83" ht="15" thickBot="1" x14ac:dyDescent="0.4">
      <c r="A6" t="s">
        <v>80</v>
      </c>
      <c r="B6" t="s">
        <v>33</v>
      </c>
      <c r="D6" s="4" t="s">
        <v>8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 t="s">
        <v>5</v>
      </c>
      <c r="P6" s="1"/>
      <c r="Q6" s="2"/>
      <c r="S6" s="10"/>
      <c r="U6" s="7" t="str">
        <f>Q7</f>
        <v>Brody Heimke</v>
      </c>
      <c r="V6" s="8">
        <v>4</v>
      </c>
      <c r="W6" s="8">
        <v>4</v>
      </c>
      <c r="X6" s="8">
        <v>5</v>
      </c>
      <c r="Y6" s="8">
        <v>4</v>
      </c>
      <c r="Z6" s="8">
        <v>5</v>
      </c>
      <c r="AA6" s="8">
        <v>5</v>
      </c>
      <c r="AB6" s="8">
        <v>4</v>
      </c>
      <c r="AC6" s="8">
        <v>4</v>
      </c>
      <c r="AD6" s="8">
        <v>5</v>
      </c>
      <c r="AE6" s="8">
        <v>4</v>
      </c>
      <c r="AF6" s="8">
        <f>SUM(V6:AE6)</f>
        <v>44</v>
      </c>
      <c r="AG6" s="12" t="s">
        <v>6</v>
      </c>
      <c r="AH6" s="9" t="str">
        <f>IF(AH5=U5,U6,IF(AH5=U6,U5,"Game 5 Loser"))</f>
        <v>Brody Heimke</v>
      </c>
      <c r="AJ6" s="10"/>
    </row>
    <row r="7" spans="1:83" ht="15" thickBot="1" x14ac:dyDescent="0.4">
      <c r="A7" t="s">
        <v>81</v>
      </c>
      <c r="B7" t="s">
        <v>34</v>
      </c>
      <c r="D7" s="6" t="str">
        <f>B4</f>
        <v>Brody Heimke</v>
      </c>
      <c r="E7">
        <v>3</v>
      </c>
      <c r="F7">
        <v>4</v>
      </c>
      <c r="G7">
        <v>4</v>
      </c>
      <c r="H7">
        <v>4</v>
      </c>
      <c r="I7">
        <v>4</v>
      </c>
      <c r="J7">
        <v>4</v>
      </c>
      <c r="K7">
        <v>4</v>
      </c>
      <c r="L7">
        <v>5</v>
      </c>
      <c r="M7">
        <v>4</v>
      </c>
      <c r="N7">
        <v>5</v>
      </c>
      <c r="O7">
        <f>SUM(E7:N7)</f>
        <v>41</v>
      </c>
      <c r="P7" s="11" t="s">
        <v>0</v>
      </c>
      <c r="Q7" s="3" t="str">
        <f>IF(O7&gt;O8,D7,IF(O8&gt;O7,D8,"Game 2 Winner"))</f>
        <v>Brody Heimke</v>
      </c>
      <c r="R7" s="10"/>
      <c r="S7" s="10"/>
      <c r="AJ7" s="10"/>
    </row>
    <row r="8" spans="1:83" ht="15" thickBot="1" x14ac:dyDescent="0.4">
      <c r="A8" t="s">
        <v>82</v>
      </c>
      <c r="B8" t="s">
        <v>35</v>
      </c>
      <c r="D8" s="7" t="str">
        <f>B7</f>
        <v>Ivy Bailey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f>SUM(E8:N8)</f>
        <v>0</v>
      </c>
      <c r="P8" s="12" t="s">
        <v>6</v>
      </c>
      <c r="Q8" s="9" t="str">
        <f>IF(Q7=D7,D8,IF(Q7=D8,D7,"Game 2 Loser"))</f>
        <v>Ivy Bailey</v>
      </c>
      <c r="AJ8" s="10"/>
      <c r="AL8" s="4" t="s">
        <v>17</v>
      </c>
      <c r="AM8" s="5">
        <v>1</v>
      </c>
      <c r="AN8" s="5">
        <v>2</v>
      </c>
      <c r="AO8" s="5">
        <v>3</v>
      </c>
      <c r="AP8" s="5">
        <v>4</v>
      </c>
      <c r="AQ8" s="5">
        <v>5</v>
      </c>
      <c r="AR8" s="5">
        <v>6</v>
      </c>
      <c r="AS8" s="5">
        <v>7</v>
      </c>
      <c r="AT8" s="5">
        <v>8</v>
      </c>
      <c r="AU8" s="5">
        <v>9</v>
      </c>
      <c r="AV8" s="5">
        <v>10</v>
      </c>
      <c r="AW8" s="5" t="s">
        <v>5</v>
      </c>
      <c r="AX8" s="1"/>
      <c r="AY8" s="2"/>
    </row>
    <row r="9" spans="1:83" ht="15" thickBot="1" x14ac:dyDescent="0.4">
      <c r="A9" t="s">
        <v>83</v>
      </c>
      <c r="B9" t="s">
        <v>28</v>
      </c>
      <c r="AJ9" s="10"/>
      <c r="AK9" s="10"/>
      <c r="AL9" s="6" t="str">
        <f>AH5</f>
        <v>Noah Serna</v>
      </c>
      <c r="AM9">
        <v>6</v>
      </c>
      <c r="AN9">
        <v>4</v>
      </c>
      <c r="AO9">
        <v>4</v>
      </c>
      <c r="AP9">
        <v>4</v>
      </c>
      <c r="AQ9">
        <v>6</v>
      </c>
      <c r="AR9">
        <v>4</v>
      </c>
      <c r="AS9">
        <v>4</v>
      </c>
      <c r="AT9">
        <v>4</v>
      </c>
      <c r="AU9">
        <v>4</v>
      </c>
      <c r="AV9">
        <v>4</v>
      </c>
      <c r="AW9">
        <f>SUM(AM9:AV9)</f>
        <v>44</v>
      </c>
      <c r="AX9" s="11" t="s">
        <v>0</v>
      </c>
      <c r="AY9" s="3" t="str">
        <f>IF(AW9&gt;AW10,AL9,IF(AW10&gt;AW9,AL10,"Game 11 Winner"))</f>
        <v>Noah Serna</v>
      </c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1:83" ht="15" thickBot="1" x14ac:dyDescent="0.4">
      <c r="D10" s="4" t="s">
        <v>9</v>
      </c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 t="s">
        <v>5</v>
      </c>
      <c r="P10" s="1"/>
      <c r="Q10" s="2"/>
      <c r="AJ10" s="10"/>
      <c r="AL10" s="7" t="str">
        <f>AH13</f>
        <v>Trinity Robbins</v>
      </c>
      <c r="AM10" s="8">
        <v>5</v>
      </c>
      <c r="AN10" s="8">
        <v>5</v>
      </c>
      <c r="AO10" s="8">
        <v>4</v>
      </c>
      <c r="AP10" s="8">
        <v>6</v>
      </c>
      <c r="AQ10" s="8">
        <v>4</v>
      </c>
      <c r="AR10" s="8">
        <v>2</v>
      </c>
      <c r="AS10" s="8">
        <v>0</v>
      </c>
      <c r="AT10" s="8">
        <v>0</v>
      </c>
      <c r="AU10" s="8">
        <v>2</v>
      </c>
      <c r="AV10" s="8">
        <v>4</v>
      </c>
      <c r="AW10" s="8">
        <f>SUM(AM10:AV10)</f>
        <v>32</v>
      </c>
      <c r="AX10" s="12" t="s">
        <v>6</v>
      </c>
      <c r="AY10" s="9" t="str">
        <f>IF(AY9=AL9,AL10,IF(AY9=AL10,AL9,"Game 11 Loser"))</f>
        <v>Trinity Robbins</v>
      </c>
      <c r="BP10" s="10"/>
    </row>
    <row r="11" spans="1:83" ht="15" thickBot="1" x14ac:dyDescent="0.4">
      <c r="D11" s="6" t="str">
        <f>B3</f>
        <v>Trinity Robbins</v>
      </c>
      <c r="E11">
        <v>3</v>
      </c>
      <c r="F11">
        <v>2</v>
      </c>
      <c r="G11">
        <v>4</v>
      </c>
      <c r="H11">
        <v>0</v>
      </c>
      <c r="I11">
        <v>5</v>
      </c>
      <c r="J11">
        <v>3</v>
      </c>
      <c r="K11">
        <v>4</v>
      </c>
      <c r="L11">
        <v>4</v>
      </c>
      <c r="M11">
        <v>3</v>
      </c>
      <c r="N11">
        <v>5</v>
      </c>
      <c r="O11">
        <f>SUM(E11:N11)</f>
        <v>33</v>
      </c>
      <c r="P11" s="11" t="s">
        <v>0</v>
      </c>
      <c r="Q11" s="3" t="str">
        <f>IF(O11&gt;O12,D11,IF(O12&gt;O11,D12,"Game 3 Winner"))</f>
        <v>Trinity Robbins</v>
      </c>
      <c r="R11" s="10"/>
      <c r="S11" s="10"/>
      <c r="AJ11" s="10"/>
      <c r="BP11" s="10"/>
    </row>
    <row r="12" spans="1:83" ht="15" thickBot="1" x14ac:dyDescent="0.4">
      <c r="D12" s="7" t="str">
        <f>B8</f>
        <v>Sam Becker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f>SUM(E12:N12)</f>
        <v>0</v>
      </c>
      <c r="P12" s="12" t="s">
        <v>6</v>
      </c>
      <c r="Q12" s="9" t="str">
        <f>IF(Q11=D11,D12,IF(Q11=D12,D11,"Game 3 Loser"))</f>
        <v>Sam Becker</v>
      </c>
      <c r="S12" s="10"/>
      <c r="U12" s="4" t="s">
        <v>12</v>
      </c>
      <c r="V12" s="5">
        <v>1</v>
      </c>
      <c r="W12" s="5">
        <v>2</v>
      </c>
      <c r="X12" s="5">
        <v>3</v>
      </c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5">
        <v>10</v>
      </c>
      <c r="AF12" s="5" t="s">
        <v>5</v>
      </c>
      <c r="AG12" s="1"/>
      <c r="AH12" s="2"/>
      <c r="AJ12" s="10"/>
      <c r="BP12" s="10"/>
    </row>
    <row r="13" spans="1:83" ht="15" thickBot="1" x14ac:dyDescent="0.4">
      <c r="S13" s="10"/>
      <c r="T13" s="10"/>
      <c r="U13" s="6" t="str">
        <f>Q11</f>
        <v>Trinity Robbins</v>
      </c>
      <c r="V13">
        <v>4</v>
      </c>
      <c r="W13">
        <v>4</v>
      </c>
      <c r="X13">
        <v>4</v>
      </c>
      <c r="Y13">
        <v>5</v>
      </c>
      <c r="Z13">
        <v>2</v>
      </c>
      <c r="AA13">
        <v>4</v>
      </c>
      <c r="AB13">
        <v>4</v>
      </c>
      <c r="AC13">
        <v>5</v>
      </c>
      <c r="AD13">
        <v>5</v>
      </c>
      <c r="AE13">
        <v>0</v>
      </c>
      <c r="AF13">
        <f>SUM(V13:AE13)</f>
        <v>37</v>
      </c>
      <c r="AG13" s="11" t="s">
        <v>0</v>
      </c>
      <c r="AH13" s="3" t="str">
        <f>IF(AF13&gt;AF14,U13,IF(AF14&gt;AF13,U14,"Game 6 Winner"))</f>
        <v>Trinity Robbins</v>
      </c>
      <c r="AI13" s="10"/>
      <c r="AJ13" s="10"/>
      <c r="BP13" s="10"/>
    </row>
    <row r="14" spans="1:83" ht="15" thickBot="1" x14ac:dyDescent="0.4">
      <c r="D14" s="4" t="s">
        <v>10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  <c r="J14" s="5">
        <v>6</v>
      </c>
      <c r="K14" s="5">
        <v>7</v>
      </c>
      <c r="L14" s="5">
        <v>8</v>
      </c>
      <c r="M14" s="5">
        <v>9</v>
      </c>
      <c r="N14" s="5">
        <v>10</v>
      </c>
      <c r="O14" s="5" t="s">
        <v>5</v>
      </c>
      <c r="P14" s="1"/>
      <c r="Q14" s="2"/>
      <c r="S14" s="10"/>
      <c r="U14" s="7" t="str">
        <f>Q15</f>
        <v>Avery Finney</v>
      </c>
      <c r="V14" s="8">
        <v>2</v>
      </c>
      <c r="W14" s="8">
        <v>3</v>
      </c>
      <c r="X14" s="8">
        <v>4</v>
      </c>
      <c r="Y14" s="8">
        <v>1</v>
      </c>
      <c r="Z14" s="8">
        <v>0</v>
      </c>
      <c r="AA14" s="8">
        <v>5</v>
      </c>
      <c r="AB14" s="8">
        <v>3</v>
      </c>
      <c r="AC14" s="8">
        <v>1</v>
      </c>
      <c r="AD14" s="8">
        <v>3</v>
      </c>
      <c r="AE14" s="8">
        <v>4</v>
      </c>
      <c r="AF14" s="8">
        <f>SUM(V14:AE14)</f>
        <v>26</v>
      </c>
      <c r="AG14" s="12" t="s">
        <v>6</v>
      </c>
      <c r="AH14" s="9" t="str">
        <f>IF(AH13=U13,U14,IF(AH13=U14,U13,"Game 6 Loser"))</f>
        <v>Avery Finney</v>
      </c>
      <c r="BP14" s="10"/>
    </row>
    <row r="15" spans="1:83" x14ac:dyDescent="0.35">
      <c r="D15" s="6" t="str">
        <f>B5</f>
        <v>Arwen King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f>SUM(E15:N15)</f>
        <v>0</v>
      </c>
      <c r="P15" s="11" t="s">
        <v>0</v>
      </c>
      <c r="Q15" s="3" t="str">
        <f>IF(O15&gt;O16,D15,IF(O16&gt;O15,D16,"Game 4 Winner"))</f>
        <v>Avery Finney</v>
      </c>
      <c r="R15" s="10"/>
      <c r="S15" s="10"/>
      <c r="BP15" s="10"/>
      <c r="BR15" s="4" t="s">
        <v>20</v>
      </c>
      <c r="BS15" s="5">
        <v>1</v>
      </c>
      <c r="BT15" s="5">
        <v>2</v>
      </c>
      <c r="BU15" s="5">
        <v>3</v>
      </c>
      <c r="BV15" s="5">
        <v>4</v>
      </c>
      <c r="BW15" s="5">
        <v>5</v>
      </c>
      <c r="BX15" s="5">
        <v>6</v>
      </c>
      <c r="BY15" s="5">
        <v>7</v>
      </c>
      <c r="BZ15" s="5">
        <v>8</v>
      </c>
      <c r="CA15" s="5">
        <v>9</v>
      </c>
      <c r="CB15" s="5">
        <v>10</v>
      </c>
      <c r="CC15" s="5" t="s">
        <v>5</v>
      </c>
      <c r="CD15" s="1"/>
      <c r="CE15" s="2"/>
    </row>
    <row r="16" spans="1:83" ht="15" thickBot="1" x14ac:dyDescent="0.4">
      <c r="D16" s="7" t="str">
        <f>B6</f>
        <v>Avery Finney</v>
      </c>
      <c r="E16" s="8">
        <v>6</v>
      </c>
      <c r="F16" s="8">
        <v>4</v>
      </c>
      <c r="G16" s="8">
        <v>4</v>
      </c>
      <c r="H16" s="8">
        <v>3</v>
      </c>
      <c r="I16" s="8">
        <v>4</v>
      </c>
      <c r="J16" s="8">
        <v>3</v>
      </c>
      <c r="K16" s="8">
        <v>2</v>
      </c>
      <c r="L16" s="8">
        <v>3</v>
      </c>
      <c r="M16" s="8">
        <v>5</v>
      </c>
      <c r="N16" s="8">
        <v>4</v>
      </c>
      <c r="O16" s="8">
        <f>SUM(E16:N16)</f>
        <v>38</v>
      </c>
      <c r="P16" s="12" t="s">
        <v>6</v>
      </c>
      <c r="Q16" s="9" t="str">
        <f>IF(Q15=D15,D16,IF(Q15=D16,D15,"Game 4 Loser"))</f>
        <v>Arwen King</v>
      </c>
      <c r="BP16" s="10"/>
      <c r="BQ16" s="10"/>
      <c r="BR16" s="6" t="str">
        <f>AY9</f>
        <v>Noah Serna</v>
      </c>
      <c r="BS16">
        <v>4</v>
      </c>
      <c r="BT16">
        <v>6</v>
      </c>
      <c r="BU16">
        <v>4</v>
      </c>
      <c r="BV16">
        <v>4</v>
      </c>
      <c r="BW16">
        <v>5</v>
      </c>
      <c r="BX16">
        <v>4</v>
      </c>
      <c r="BY16">
        <v>4</v>
      </c>
      <c r="BZ16">
        <v>4</v>
      </c>
      <c r="CA16">
        <v>4</v>
      </c>
      <c r="CB16">
        <v>0</v>
      </c>
      <c r="CC16">
        <f>SUM(BS16:CB16)</f>
        <v>39</v>
      </c>
      <c r="CD16" s="11" t="s">
        <v>0</v>
      </c>
      <c r="CE16" s="3" t="str">
        <f>IF(CC16&gt;CC17,BR16,IF(CC17&gt;CC16,BR17,"Game 14 Winner"))</f>
        <v>Noah Serna</v>
      </c>
    </row>
    <row r="17" spans="1:83" ht="15" thickBot="1" x14ac:dyDescent="0.4">
      <c r="BP17" s="10"/>
      <c r="BR17" s="7" t="str">
        <f>BN23</f>
        <v>Brody Heimke</v>
      </c>
      <c r="BS17" s="8">
        <v>4</v>
      </c>
      <c r="BT17" s="8">
        <v>4</v>
      </c>
      <c r="BU17" s="8">
        <v>4</v>
      </c>
      <c r="BV17" s="8">
        <v>4</v>
      </c>
      <c r="BW17" s="8">
        <v>4</v>
      </c>
      <c r="BX17" s="8">
        <v>4</v>
      </c>
      <c r="BY17" s="8">
        <v>4</v>
      </c>
      <c r="BZ17" s="8">
        <v>5</v>
      </c>
      <c r="CA17" s="8">
        <v>5</v>
      </c>
      <c r="CB17" s="8">
        <v>0</v>
      </c>
      <c r="CC17" s="8">
        <f>SUM(BS17:CB17)</f>
        <v>38</v>
      </c>
      <c r="CD17" s="12" t="s">
        <v>6</v>
      </c>
      <c r="CE17" s="9" t="str">
        <f>IF(CE16=BR16,BR17,IF(CE16=BR17,BR16,"Game 14 Loser"))</f>
        <v>Brody Heimke</v>
      </c>
    </row>
    <row r="18" spans="1:83" x14ac:dyDescent="0.35">
      <c r="D18" s="4" t="s">
        <v>13</v>
      </c>
      <c r="E18" s="5">
        <v>1</v>
      </c>
      <c r="F18" s="5">
        <v>2</v>
      </c>
      <c r="G18" s="5">
        <v>3</v>
      </c>
      <c r="H18" s="5">
        <v>4</v>
      </c>
      <c r="I18" s="5">
        <v>5</v>
      </c>
      <c r="J18" s="5">
        <v>6</v>
      </c>
      <c r="K18" s="5">
        <v>7</v>
      </c>
      <c r="L18" s="5">
        <v>8</v>
      </c>
      <c r="M18" s="5">
        <v>9</v>
      </c>
      <c r="N18" s="5">
        <v>10</v>
      </c>
      <c r="O18" s="5" t="s">
        <v>5</v>
      </c>
      <c r="P18" s="1"/>
      <c r="Q18" s="2"/>
      <c r="BP18" s="10"/>
    </row>
    <row r="19" spans="1:83" ht="15" thickBot="1" x14ac:dyDescent="0.4">
      <c r="D19" s="6" t="str">
        <f>Q4</f>
        <v>Bye Match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f>SUM(E19:N19)</f>
        <v>0</v>
      </c>
      <c r="P19" s="11" t="s">
        <v>0</v>
      </c>
      <c r="Q19" s="3" t="str">
        <f>IF(O19&gt;O20,D19,IF(O20&gt;O19,D20,"Game 7 Winner"))</f>
        <v>Ivy Bailey</v>
      </c>
      <c r="R19" s="10"/>
      <c r="S19" s="10"/>
      <c r="BP19" s="10"/>
    </row>
    <row r="20" spans="1:83" ht="15" thickBot="1" x14ac:dyDescent="0.4">
      <c r="D20" s="7" t="str">
        <f>Q8</f>
        <v>Ivy Bailey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1</v>
      </c>
      <c r="O20" s="8">
        <f>SUM(E20:N20)</f>
        <v>1</v>
      </c>
      <c r="P20" s="12" t="s">
        <v>6</v>
      </c>
      <c r="Q20" s="9" t="str">
        <f>IF(Q19=D19,D20,IF(Q19=D20,D19,"Game 7 Loser"))</f>
        <v>Bye Match</v>
      </c>
      <c r="S20" s="10"/>
      <c r="U20" s="4" t="s">
        <v>15</v>
      </c>
      <c r="V20" s="5">
        <v>1</v>
      </c>
      <c r="W20" s="5">
        <v>2</v>
      </c>
      <c r="X20" s="5">
        <v>3</v>
      </c>
      <c r="Y20" s="5">
        <v>4</v>
      </c>
      <c r="Z20" s="5">
        <v>5</v>
      </c>
      <c r="AA20" s="5">
        <v>6</v>
      </c>
      <c r="AB20" s="5">
        <v>7</v>
      </c>
      <c r="AC20" s="5">
        <v>8</v>
      </c>
      <c r="AD20" s="5">
        <v>9</v>
      </c>
      <c r="AE20" s="5">
        <v>10</v>
      </c>
      <c r="AF20" s="5" t="s">
        <v>5</v>
      </c>
      <c r="AG20" s="1"/>
      <c r="AH20" s="2"/>
      <c r="BP20" s="10"/>
    </row>
    <row r="21" spans="1:83" ht="15" thickBot="1" x14ac:dyDescent="0.4">
      <c r="S21" s="10"/>
      <c r="T21" s="10"/>
      <c r="U21" s="6" t="str">
        <f>Q19</f>
        <v>Ivy Bailey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f>SUM(V21:AE21)</f>
        <v>0</v>
      </c>
      <c r="AG21" s="11" t="s">
        <v>0</v>
      </c>
      <c r="AH21" s="3" t="str">
        <f>IF(AF21&gt;AF22,U21,IF(AF22&gt;AF21,U22,"Game 9 Winner"))</f>
        <v>Arwen King</v>
      </c>
      <c r="AI21" s="10"/>
      <c r="AJ21" s="10"/>
      <c r="BP21" s="10"/>
    </row>
    <row r="22" spans="1:83" ht="15" thickBot="1" x14ac:dyDescent="0.4">
      <c r="D22" s="4" t="s">
        <v>14</v>
      </c>
      <c r="E22" s="5">
        <v>1</v>
      </c>
      <c r="F22" s="5">
        <v>2</v>
      </c>
      <c r="G22" s="5">
        <v>3</v>
      </c>
      <c r="H22" s="5">
        <v>4</v>
      </c>
      <c r="I22" s="5">
        <v>5</v>
      </c>
      <c r="J22" s="5">
        <v>6</v>
      </c>
      <c r="K22" s="5">
        <v>7</v>
      </c>
      <c r="L22" s="5">
        <v>8</v>
      </c>
      <c r="M22" s="5">
        <v>9</v>
      </c>
      <c r="N22" s="5">
        <v>10</v>
      </c>
      <c r="O22" s="5" t="s">
        <v>5</v>
      </c>
      <c r="P22" s="1"/>
      <c r="Q22" s="2"/>
      <c r="S22" s="10"/>
      <c r="U22" s="7" t="str">
        <f>Q23</f>
        <v>Arwen King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1</v>
      </c>
      <c r="AF22" s="8">
        <f>SUM(V22:AE22)</f>
        <v>1</v>
      </c>
      <c r="AG22" s="12" t="s">
        <v>6</v>
      </c>
      <c r="AH22" s="9" t="str">
        <f>IF(AH21=U21,U22,IF(AH21=U22,U21,"Game 9 Loser"))</f>
        <v>Ivy Bailey</v>
      </c>
      <c r="AJ22" s="10"/>
      <c r="AL22" s="4" t="s">
        <v>18</v>
      </c>
      <c r="AM22" s="5">
        <v>1</v>
      </c>
      <c r="AN22" s="5">
        <v>2</v>
      </c>
      <c r="AO22" s="5">
        <v>3</v>
      </c>
      <c r="AP22" s="5">
        <v>4</v>
      </c>
      <c r="AQ22" s="5">
        <v>5</v>
      </c>
      <c r="AR22" s="5">
        <v>6</v>
      </c>
      <c r="AS22" s="5">
        <v>7</v>
      </c>
      <c r="AT22" s="5">
        <v>8</v>
      </c>
      <c r="AU22" s="5">
        <v>9</v>
      </c>
      <c r="AV22" s="5">
        <v>10</v>
      </c>
      <c r="AW22" s="5" t="s">
        <v>5</v>
      </c>
      <c r="AX22" s="1"/>
      <c r="AY22" s="2"/>
      <c r="BA22" s="4" t="s">
        <v>19</v>
      </c>
      <c r="BB22" s="5">
        <v>1</v>
      </c>
      <c r="BC22" s="5">
        <v>2</v>
      </c>
      <c r="BD22" s="5">
        <v>3</v>
      </c>
      <c r="BE22" s="5">
        <v>4</v>
      </c>
      <c r="BF22" s="5">
        <v>5</v>
      </c>
      <c r="BG22" s="5">
        <v>6</v>
      </c>
      <c r="BH22" s="5">
        <v>7</v>
      </c>
      <c r="BI22" s="5">
        <v>8</v>
      </c>
      <c r="BJ22" s="5">
        <v>9</v>
      </c>
      <c r="BK22" s="5">
        <v>10</v>
      </c>
      <c r="BL22" s="5" t="s">
        <v>5</v>
      </c>
      <c r="BM22" s="1"/>
      <c r="BN22" s="2"/>
      <c r="BP22" s="10"/>
    </row>
    <row r="23" spans="1:83" ht="15" thickBot="1" x14ac:dyDescent="0.4">
      <c r="D23" s="6" t="str">
        <f>Q12</f>
        <v>Sam Becker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f>SUM(E23:N23)</f>
        <v>0</v>
      </c>
      <c r="P23" s="11" t="s">
        <v>0</v>
      </c>
      <c r="Q23" s="3" t="str">
        <f>IF(O23&gt;O24,D23,IF(O24&gt;O23,D24,"Game 8 Winner"))</f>
        <v>Arwen King</v>
      </c>
      <c r="R23" s="10"/>
      <c r="S23" s="10"/>
      <c r="AJ23" s="10"/>
      <c r="AK23" s="10"/>
      <c r="AL23" s="6" t="str">
        <f>AH21</f>
        <v>Arwen King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f>SUM(AM23:AV23)</f>
        <v>0</v>
      </c>
      <c r="AX23" s="11" t="s">
        <v>0</v>
      </c>
      <c r="AY23" s="3" t="str">
        <f>IF(AW23&gt;AW24,AL23,IF(AW24&gt;AW23,AL24,"Game 12 Winner"))</f>
        <v>Brody Heimke</v>
      </c>
      <c r="AZ23" s="10"/>
      <c r="BA23" s="6" t="str">
        <f>AY23</f>
        <v>Brody Heimke</v>
      </c>
      <c r="BB23">
        <v>5</v>
      </c>
      <c r="BC23">
        <v>5</v>
      </c>
      <c r="BD23">
        <v>6</v>
      </c>
      <c r="BE23">
        <v>4</v>
      </c>
      <c r="BF23">
        <v>4</v>
      </c>
      <c r="BG23">
        <v>4</v>
      </c>
      <c r="BH23">
        <v>4</v>
      </c>
      <c r="BI23">
        <v>4</v>
      </c>
      <c r="BJ23">
        <v>4</v>
      </c>
      <c r="BK23">
        <v>6</v>
      </c>
      <c r="BL23">
        <f>SUM(BB23:BK23)</f>
        <v>46</v>
      </c>
      <c r="BM23" s="11" t="s">
        <v>0</v>
      </c>
      <c r="BN23" s="3" t="str">
        <f>IF(BL23&gt;BL24,BA23,IF(BL24&gt;BL23,BA24,"Game 13 Winner"))</f>
        <v>Brody Heimke</v>
      </c>
      <c r="BO23" s="10"/>
      <c r="BP23" s="10"/>
    </row>
    <row r="24" spans="1:83" ht="15" thickBot="1" x14ac:dyDescent="0.4">
      <c r="D24" s="7" t="str">
        <f>Q16</f>
        <v>Arwen King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1</v>
      </c>
      <c r="O24" s="8">
        <f>SUM(E24:N24)</f>
        <v>1</v>
      </c>
      <c r="P24" s="12" t="s">
        <v>6</v>
      </c>
      <c r="Q24" s="9" t="str">
        <f>IF(Q23=D23,D24,IF(Q23=D24,D23,"Game 8 Loser"))</f>
        <v>Sam Becker</v>
      </c>
      <c r="U24" s="4" t="s">
        <v>16</v>
      </c>
      <c r="V24" s="5">
        <v>1</v>
      </c>
      <c r="W24" s="5">
        <v>2</v>
      </c>
      <c r="X24" s="5">
        <v>3</v>
      </c>
      <c r="Y24" s="5">
        <v>4</v>
      </c>
      <c r="Z24" s="5">
        <v>5</v>
      </c>
      <c r="AA24" s="5">
        <v>6</v>
      </c>
      <c r="AB24" s="5">
        <v>7</v>
      </c>
      <c r="AC24" s="5">
        <v>8</v>
      </c>
      <c r="AD24" s="5">
        <v>9</v>
      </c>
      <c r="AE24" s="5">
        <v>10</v>
      </c>
      <c r="AF24" s="5" t="s">
        <v>5</v>
      </c>
      <c r="AG24" s="1"/>
      <c r="AH24" s="2"/>
      <c r="AJ24" s="10"/>
      <c r="AL24" s="7" t="str">
        <f>AH25</f>
        <v>Brody Heimke</v>
      </c>
      <c r="AM24" s="8">
        <v>0</v>
      </c>
      <c r="AN24" s="8">
        <v>0</v>
      </c>
      <c r="AO24" s="8">
        <v>0</v>
      </c>
      <c r="AP24" s="8">
        <v>0</v>
      </c>
      <c r="AQ24" s="8">
        <v>5</v>
      </c>
      <c r="AR24" s="8">
        <v>2</v>
      </c>
      <c r="AS24" s="8">
        <v>0</v>
      </c>
      <c r="AT24" s="8">
        <v>2</v>
      </c>
      <c r="AU24" s="8">
        <v>1</v>
      </c>
      <c r="AV24" s="8">
        <v>0</v>
      </c>
      <c r="AW24" s="8">
        <f>SUM(AM24:AV24)</f>
        <v>10</v>
      </c>
      <c r="AX24" s="12" t="s">
        <v>6</v>
      </c>
      <c r="AY24" s="9" t="str">
        <f>IF(AY23=AL23,AL24,IF(AY23=AL24,AL23,"Game 12 Loser"))</f>
        <v>Arwen King</v>
      </c>
      <c r="BA24" s="7" t="str">
        <f>AY10</f>
        <v>Trinity Robbins</v>
      </c>
      <c r="BB24" s="8">
        <v>4</v>
      </c>
      <c r="BC24" s="8">
        <v>4</v>
      </c>
      <c r="BD24" s="8">
        <v>4</v>
      </c>
      <c r="BE24" s="8">
        <v>5</v>
      </c>
      <c r="BF24" s="8">
        <v>0</v>
      </c>
      <c r="BG24" s="8">
        <v>3</v>
      </c>
      <c r="BH24" s="8">
        <v>0</v>
      </c>
      <c r="BI24" s="8">
        <v>3</v>
      </c>
      <c r="BJ24" s="8">
        <v>0</v>
      </c>
      <c r="BK24" s="8">
        <v>4</v>
      </c>
      <c r="BL24" s="8">
        <f>SUM(BB24:BK24)</f>
        <v>27</v>
      </c>
      <c r="BM24" s="12" t="s">
        <v>6</v>
      </c>
      <c r="BN24" s="9" t="str">
        <f>IF(BN23=BA23,BA24,IF(BN23=BA24,BA23,"Game 13 Loser"))</f>
        <v>Trinity Robbins</v>
      </c>
    </row>
    <row r="25" spans="1:83" x14ac:dyDescent="0.35">
      <c r="U25" s="6" t="str">
        <f>AH6</f>
        <v>Brody Heimke</v>
      </c>
      <c r="V25">
        <v>4</v>
      </c>
      <c r="W25">
        <v>5</v>
      </c>
      <c r="X25">
        <v>2</v>
      </c>
      <c r="Y25">
        <v>3</v>
      </c>
      <c r="Z25">
        <v>3</v>
      </c>
      <c r="AA25">
        <v>4</v>
      </c>
      <c r="AB25">
        <v>4</v>
      </c>
      <c r="AC25">
        <v>4</v>
      </c>
      <c r="AD25">
        <v>4</v>
      </c>
      <c r="AE25">
        <v>4</v>
      </c>
      <c r="AF25">
        <f>SUM(V25:AE25)</f>
        <v>37</v>
      </c>
      <c r="AG25" s="11" t="s">
        <v>0</v>
      </c>
      <c r="AH25" s="3" t="str">
        <f>IF(AF25&gt;AF26,U25,IF(AF26&gt;AF25,U26,"Game 10 Winner"))</f>
        <v>Brody Heimke</v>
      </c>
      <c r="AI25" s="10"/>
      <c r="AJ25" s="10"/>
    </row>
    <row r="26" spans="1:83" ht="15" thickBot="1" x14ac:dyDescent="0.4">
      <c r="U26" s="7" t="str">
        <f>AH14</f>
        <v>Avery Finney</v>
      </c>
      <c r="V26" s="8">
        <v>4</v>
      </c>
      <c r="W26" s="8">
        <v>3</v>
      </c>
      <c r="X26" s="8">
        <v>4</v>
      </c>
      <c r="Y26" s="8">
        <v>2</v>
      </c>
      <c r="Z26" s="8">
        <v>4</v>
      </c>
      <c r="AA26" s="8">
        <v>3</v>
      </c>
      <c r="AB26" s="8">
        <v>4</v>
      </c>
      <c r="AC26" s="8">
        <v>4</v>
      </c>
      <c r="AD26" s="8">
        <v>3</v>
      </c>
      <c r="AE26" s="8">
        <v>5</v>
      </c>
      <c r="AF26" s="8">
        <f>SUM(V26:AE26)</f>
        <v>36</v>
      </c>
      <c r="AG26" s="12" t="s">
        <v>6</v>
      </c>
      <c r="AH26" s="9" t="str">
        <f>IF(AH25=U25,U26,IF(AH25=U26,U25,"Game 10 Loser"))</f>
        <v>Avery Finney</v>
      </c>
    </row>
    <row r="27" spans="1:83" x14ac:dyDescent="0.35">
      <c r="AG27" s="11"/>
    </row>
    <row r="30" spans="1:83" ht="15" thickBot="1" x14ac:dyDescent="0.4">
      <c r="A30" s="11" t="s">
        <v>4</v>
      </c>
      <c r="B30" s="11" t="s">
        <v>21</v>
      </c>
    </row>
    <row r="31" spans="1:83" x14ac:dyDescent="0.35">
      <c r="A31" t="s">
        <v>76</v>
      </c>
      <c r="B31" t="s">
        <v>84</v>
      </c>
      <c r="D31" s="4" t="s">
        <v>7</v>
      </c>
      <c r="E31" s="5">
        <v>1</v>
      </c>
      <c r="F31" s="5">
        <v>2</v>
      </c>
      <c r="G31" s="5">
        <v>3</v>
      </c>
      <c r="H31" s="5">
        <v>4</v>
      </c>
      <c r="I31" s="5">
        <v>5</v>
      </c>
      <c r="J31" s="5">
        <v>6</v>
      </c>
      <c r="K31" s="5">
        <v>7</v>
      </c>
      <c r="L31" s="5">
        <v>8</v>
      </c>
      <c r="M31" s="5">
        <v>9</v>
      </c>
      <c r="N31" s="5">
        <v>10</v>
      </c>
      <c r="O31" s="5" t="s">
        <v>5</v>
      </c>
      <c r="P31" s="1"/>
      <c r="Q31" s="2"/>
    </row>
    <row r="32" spans="1:83" ht="15" thickBot="1" x14ac:dyDescent="0.4">
      <c r="A32" t="s">
        <v>77</v>
      </c>
      <c r="B32" t="s">
        <v>85</v>
      </c>
      <c r="D32" s="6" t="str">
        <f>B31</f>
        <v>Grant Baker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f>SUM(E32:N32)</f>
        <v>0</v>
      </c>
      <c r="P32" s="11" t="s">
        <v>0</v>
      </c>
      <c r="Q32" s="3" t="str">
        <f>IF(O32&gt;O33,D32,IF(O33&gt;O32,D33,"Game 1 Winner"))</f>
        <v>Bye Match</v>
      </c>
      <c r="R32" s="10"/>
      <c r="S32" s="10"/>
    </row>
    <row r="33" spans="1:98" ht="15" thickBot="1" x14ac:dyDescent="0.4">
      <c r="A33" t="s">
        <v>78</v>
      </c>
      <c r="B33" t="s">
        <v>86</v>
      </c>
      <c r="D33" s="7" t="str">
        <f>B38</f>
        <v>Bye Match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1</v>
      </c>
      <c r="O33" s="8">
        <f>SUM(E33:N33)</f>
        <v>1</v>
      </c>
      <c r="P33" s="12" t="s">
        <v>6</v>
      </c>
      <c r="Q33" s="9" t="str">
        <f>IF(O32&lt;O33,D32,IF(O33&lt;O32,D33,"Game 1 Loser"))</f>
        <v>Grant Baker</v>
      </c>
      <c r="S33" s="10"/>
      <c r="U33" s="4" t="s">
        <v>11</v>
      </c>
      <c r="V33" s="5">
        <v>1</v>
      </c>
      <c r="W33" s="5">
        <v>2</v>
      </c>
      <c r="X33" s="5">
        <v>3</v>
      </c>
      <c r="Y33" s="5">
        <v>4</v>
      </c>
      <c r="Z33" s="5">
        <v>5</v>
      </c>
      <c r="AA33" s="5">
        <v>6</v>
      </c>
      <c r="AB33" s="5">
        <v>7</v>
      </c>
      <c r="AC33" s="5">
        <v>8</v>
      </c>
      <c r="AD33" s="5">
        <v>9</v>
      </c>
      <c r="AE33" s="5">
        <v>10</v>
      </c>
      <c r="AF33" s="5" t="s">
        <v>5</v>
      </c>
      <c r="AG33" s="1"/>
      <c r="AH33" s="2"/>
    </row>
    <row r="34" spans="1:98" ht="15" thickBot="1" x14ac:dyDescent="0.4">
      <c r="A34" t="s">
        <v>79</v>
      </c>
      <c r="B34" t="s">
        <v>87</v>
      </c>
      <c r="S34" s="10"/>
      <c r="T34" s="10"/>
      <c r="U34" s="6" t="str">
        <f>Q32</f>
        <v>Bye Match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f>SUM(V34:AE34)</f>
        <v>0</v>
      </c>
      <c r="AG34" s="11" t="s">
        <v>0</v>
      </c>
      <c r="AH34" s="3" t="str">
        <f>IF(AF34&gt;AF35,U34,IF(AF35&gt;AF34,U35,"Game 5 Winner"))</f>
        <v>Ben Buhl</v>
      </c>
      <c r="AI34" s="10"/>
      <c r="AJ34" s="10"/>
    </row>
    <row r="35" spans="1:98" ht="15" thickBot="1" x14ac:dyDescent="0.4">
      <c r="A35" t="s">
        <v>80</v>
      </c>
      <c r="B35" t="s">
        <v>88</v>
      </c>
      <c r="D35" s="4" t="s">
        <v>8</v>
      </c>
      <c r="E35" s="5">
        <v>1</v>
      </c>
      <c r="F35" s="5">
        <v>2</v>
      </c>
      <c r="G35" s="5">
        <v>3</v>
      </c>
      <c r="H35" s="5">
        <v>4</v>
      </c>
      <c r="I35" s="5">
        <v>5</v>
      </c>
      <c r="J35" s="5">
        <v>6</v>
      </c>
      <c r="K35" s="5">
        <v>7</v>
      </c>
      <c r="L35" s="5">
        <v>8</v>
      </c>
      <c r="M35" s="5">
        <v>9</v>
      </c>
      <c r="N35" s="5">
        <v>10</v>
      </c>
      <c r="O35" s="5" t="s">
        <v>5</v>
      </c>
      <c r="P35" s="1"/>
      <c r="Q35" s="2"/>
      <c r="S35" s="10"/>
      <c r="U35" s="7" t="str">
        <f>Q36</f>
        <v>Ben Buhl</v>
      </c>
      <c r="V35" s="8">
        <v>4</v>
      </c>
      <c r="W35" s="8">
        <v>4</v>
      </c>
      <c r="X35" s="8">
        <v>4</v>
      </c>
      <c r="Y35" s="8">
        <v>4</v>
      </c>
      <c r="Z35" s="8">
        <v>0</v>
      </c>
      <c r="AA35" s="8">
        <v>6</v>
      </c>
      <c r="AB35" s="8">
        <v>4</v>
      </c>
      <c r="AC35" s="8">
        <v>4</v>
      </c>
      <c r="AD35" s="8">
        <v>3</v>
      </c>
      <c r="AE35" s="8">
        <v>3</v>
      </c>
      <c r="AF35" s="8">
        <f>SUM(V35:AE35)</f>
        <v>36</v>
      </c>
      <c r="AG35" s="12" t="s">
        <v>6</v>
      </c>
      <c r="AH35" s="9" t="str">
        <f>IF(AH34=U34,U35,IF(AH34=U35,U34,"Game 5 Loser"))</f>
        <v>Bye Match</v>
      </c>
      <c r="AJ35" s="10"/>
    </row>
    <row r="36" spans="1:98" ht="15" thickBot="1" x14ac:dyDescent="0.4">
      <c r="A36" t="s">
        <v>81</v>
      </c>
      <c r="B36" t="s">
        <v>89</v>
      </c>
      <c r="D36" s="6" t="str">
        <f>B33</f>
        <v>Ben Buhl</v>
      </c>
      <c r="E36">
        <v>5</v>
      </c>
      <c r="F36">
        <v>3</v>
      </c>
      <c r="G36">
        <v>5</v>
      </c>
      <c r="H36">
        <v>4</v>
      </c>
      <c r="I36">
        <v>5</v>
      </c>
      <c r="J36">
        <v>4</v>
      </c>
      <c r="K36">
        <v>4</v>
      </c>
      <c r="L36">
        <v>4</v>
      </c>
      <c r="M36">
        <v>3</v>
      </c>
      <c r="N36">
        <v>4</v>
      </c>
      <c r="O36">
        <f>SUM(E36:N36)</f>
        <v>41</v>
      </c>
      <c r="P36" s="11" t="s">
        <v>0</v>
      </c>
      <c r="Q36" s="3" t="str">
        <f>IF(O36&gt;O37,D36,IF(O37&gt;O36,D37,"Game 2 Winner"))</f>
        <v>Ben Buhl</v>
      </c>
      <c r="R36" s="10"/>
      <c r="S36" s="10"/>
      <c r="AJ36" s="10"/>
    </row>
    <row r="37" spans="1:98" ht="15" thickBot="1" x14ac:dyDescent="0.4">
      <c r="A37" t="s">
        <v>82</v>
      </c>
      <c r="B37" t="s">
        <v>90</v>
      </c>
      <c r="D37" s="7" t="str">
        <f>B36</f>
        <v>Abby Zipp</v>
      </c>
      <c r="E37" s="8">
        <v>4</v>
      </c>
      <c r="F37" s="8">
        <v>0</v>
      </c>
      <c r="G37" s="8">
        <v>3</v>
      </c>
      <c r="H37" s="8">
        <v>4</v>
      </c>
      <c r="I37" s="8">
        <v>4</v>
      </c>
      <c r="J37" s="8">
        <v>4</v>
      </c>
      <c r="K37" s="8">
        <v>0</v>
      </c>
      <c r="L37" s="8">
        <v>5</v>
      </c>
      <c r="M37" s="8">
        <v>4</v>
      </c>
      <c r="N37" s="8">
        <v>4</v>
      </c>
      <c r="O37" s="8">
        <f>SUM(E37:N37)</f>
        <v>32</v>
      </c>
      <c r="P37" s="12" t="s">
        <v>6</v>
      </c>
      <c r="Q37" s="9" t="str">
        <f>IF(Q36=D36,D37,IF(Q36=D37,D36,"Game 2 Loser"))</f>
        <v>Abby Zipp</v>
      </c>
      <c r="AJ37" s="10"/>
      <c r="AL37" s="4" t="s">
        <v>17</v>
      </c>
      <c r="AM37" s="5">
        <v>1</v>
      </c>
      <c r="AN37" s="5">
        <v>2</v>
      </c>
      <c r="AO37" s="5">
        <v>3</v>
      </c>
      <c r="AP37" s="5">
        <v>4</v>
      </c>
      <c r="AQ37" s="5">
        <v>5</v>
      </c>
      <c r="AR37" s="5">
        <v>6</v>
      </c>
      <c r="AS37" s="5">
        <v>7</v>
      </c>
      <c r="AT37" s="5">
        <v>8</v>
      </c>
      <c r="AU37" s="5">
        <v>9</v>
      </c>
      <c r="AV37" s="5">
        <v>10</v>
      </c>
      <c r="AW37" s="5" t="s">
        <v>5</v>
      </c>
      <c r="AX37" s="1"/>
      <c r="AY37" s="2"/>
    </row>
    <row r="38" spans="1:98" ht="15" thickBot="1" x14ac:dyDescent="0.4">
      <c r="A38" t="s">
        <v>83</v>
      </c>
      <c r="B38" t="s">
        <v>28</v>
      </c>
      <c r="AJ38" s="10"/>
      <c r="AK38" s="10"/>
      <c r="AL38" s="6" t="str">
        <f>AH34</f>
        <v>Ben Buhl</v>
      </c>
      <c r="AM38">
        <v>4</v>
      </c>
      <c r="AN38">
        <v>4</v>
      </c>
      <c r="AO38">
        <v>4</v>
      </c>
      <c r="AP38">
        <v>4</v>
      </c>
      <c r="AQ38">
        <v>4</v>
      </c>
      <c r="AR38">
        <v>3</v>
      </c>
      <c r="AS38">
        <v>4</v>
      </c>
      <c r="AT38">
        <v>5</v>
      </c>
      <c r="AU38">
        <v>4</v>
      </c>
      <c r="AV38">
        <v>4</v>
      </c>
      <c r="AW38">
        <f>SUM(AM38:AV38)</f>
        <v>40</v>
      </c>
      <c r="AX38" s="11" t="s">
        <v>0</v>
      </c>
      <c r="AY38" s="3" t="str">
        <f>IF(AW38&gt;AW39,AL38,IF(AW39&gt;AW38,AL39,"Game 11 Winner"))</f>
        <v>Ben Buhl</v>
      </c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</row>
    <row r="39" spans="1:98" ht="15" thickBot="1" x14ac:dyDescent="0.4">
      <c r="D39" s="4" t="s">
        <v>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 t="s">
        <v>5</v>
      </c>
      <c r="P39" s="1"/>
      <c r="Q39" s="2"/>
      <c r="AJ39" s="10"/>
      <c r="AL39" s="7" t="str">
        <f>AH42</f>
        <v>Ray Gay</v>
      </c>
      <c r="AM39" s="8">
        <v>2</v>
      </c>
      <c r="AN39" s="8">
        <v>4</v>
      </c>
      <c r="AO39" s="8">
        <v>4</v>
      </c>
      <c r="AP39" s="8">
        <v>3</v>
      </c>
      <c r="AQ39" s="8">
        <v>5</v>
      </c>
      <c r="AR39" s="8">
        <v>4</v>
      </c>
      <c r="AS39" s="8">
        <v>4</v>
      </c>
      <c r="AT39" s="8">
        <v>3</v>
      </c>
      <c r="AU39" s="8">
        <v>4</v>
      </c>
      <c r="AV39" s="8">
        <v>5</v>
      </c>
      <c r="AW39" s="8">
        <f>SUM(AM39:AV39)</f>
        <v>38</v>
      </c>
      <c r="AX39" s="12" t="s">
        <v>6</v>
      </c>
      <c r="AY39" s="9" t="str">
        <f>IF(AY38=AL38,AL39,IF(AY38=AL39,AL38,"Game 11 Loser"))</f>
        <v>Ray Gay</v>
      </c>
      <c r="BP39" s="10"/>
    </row>
    <row r="40" spans="1:98" ht="15" thickBot="1" x14ac:dyDescent="0.4">
      <c r="D40" s="6" t="str">
        <f>B32</f>
        <v>Beckett Harper</v>
      </c>
      <c r="E40">
        <v>4</v>
      </c>
      <c r="F40">
        <v>5</v>
      </c>
      <c r="G40">
        <v>4</v>
      </c>
      <c r="H40">
        <v>5</v>
      </c>
      <c r="I40">
        <v>4</v>
      </c>
      <c r="J40">
        <v>4</v>
      </c>
      <c r="K40">
        <v>6</v>
      </c>
      <c r="L40">
        <v>5</v>
      </c>
      <c r="M40">
        <v>6</v>
      </c>
      <c r="N40">
        <v>4</v>
      </c>
      <c r="O40">
        <f>SUM(E40:N40)</f>
        <v>47</v>
      </c>
      <c r="P40" s="11" t="s">
        <v>0</v>
      </c>
      <c r="Q40" s="3" t="str">
        <f>IF(O40&gt;O41,D40,IF(O41&gt;O40,D41,"Game 3 Winner"))</f>
        <v>Beckett Harper</v>
      </c>
      <c r="R40" s="10"/>
      <c r="S40" s="10"/>
      <c r="AJ40" s="10"/>
      <c r="BP40" s="10"/>
    </row>
    <row r="41" spans="1:98" ht="15" thickBot="1" x14ac:dyDescent="0.4">
      <c r="D41" s="7" t="str">
        <f>B37</f>
        <v>Amanda Thompson</v>
      </c>
      <c r="E41" s="8">
        <v>3</v>
      </c>
      <c r="F41" s="8">
        <v>2</v>
      </c>
      <c r="G41" s="8">
        <v>3</v>
      </c>
      <c r="H41" s="8">
        <v>2</v>
      </c>
      <c r="I41" s="8">
        <v>3</v>
      </c>
      <c r="J41" s="8">
        <v>1</v>
      </c>
      <c r="K41" s="8">
        <v>5</v>
      </c>
      <c r="L41" s="8">
        <v>1</v>
      </c>
      <c r="M41" s="8">
        <v>3</v>
      </c>
      <c r="N41" s="8">
        <v>4</v>
      </c>
      <c r="O41" s="8">
        <f>SUM(E41:N41)</f>
        <v>27</v>
      </c>
      <c r="P41" s="12" t="s">
        <v>6</v>
      </c>
      <c r="Q41" s="9" t="str">
        <f>IF(Q40=D40,D41,IF(Q40=D41,D40,"Game 3 Loser"))</f>
        <v>Amanda Thompson</v>
      </c>
      <c r="S41" s="10"/>
      <c r="U41" s="4" t="s">
        <v>12</v>
      </c>
      <c r="V41" s="5">
        <v>1</v>
      </c>
      <c r="W41" s="5">
        <v>2</v>
      </c>
      <c r="X41" s="5">
        <v>3</v>
      </c>
      <c r="Y41" s="5">
        <v>4</v>
      </c>
      <c r="Z41" s="5">
        <v>5</v>
      </c>
      <c r="AA41" s="5">
        <v>6</v>
      </c>
      <c r="AB41" s="5">
        <v>7</v>
      </c>
      <c r="AC41" s="5">
        <v>8</v>
      </c>
      <c r="AD41" s="5">
        <v>9</v>
      </c>
      <c r="AE41" s="5">
        <v>10</v>
      </c>
      <c r="AF41" s="5" t="s">
        <v>5</v>
      </c>
      <c r="AG41" s="1"/>
      <c r="AH41" s="2"/>
      <c r="AJ41" s="10"/>
      <c r="BP41" s="10"/>
    </row>
    <row r="42" spans="1:98" ht="15" thickBot="1" x14ac:dyDescent="0.4">
      <c r="S42" s="10"/>
      <c r="T42" s="10"/>
      <c r="U42" s="6" t="str">
        <f>Q40</f>
        <v>Beckett Harper</v>
      </c>
      <c r="V42">
        <v>0</v>
      </c>
      <c r="W42">
        <v>4</v>
      </c>
      <c r="X42">
        <v>4</v>
      </c>
      <c r="Y42">
        <v>4</v>
      </c>
      <c r="Z42">
        <v>4</v>
      </c>
      <c r="AA42">
        <v>5</v>
      </c>
      <c r="AB42">
        <v>4</v>
      </c>
      <c r="AC42">
        <v>4</v>
      </c>
      <c r="AD42">
        <v>5</v>
      </c>
      <c r="AE42">
        <v>4</v>
      </c>
      <c r="AF42">
        <f>SUM(V42:AE42)</f>
        <v>38</v>
      </c>
      <c r="AG42" s="11" t="s">
        <v>0</v>
      </c>
      <c r="AH42" s="3" t="str">
        <f>IF(AF42&gt;AF43,U42,IF(AF43&gt;AF42,U43,"Game 6 Winner"))</f>
        <v>Ray Gay</v>
      </c>
      <c r="AI42" s="10"/>
      <c r="AJ42" s="10"/>
      <c r="BP42" s="10"/>
    </row>
    <row r="43" spans="1:98" ht="15" thickBot="1" x14ac:dyDescent="0.4">
      <c r="D43" s="4" t="s">
        <v>10</v>
      </c>
      <c r="E43" s="5">
        <v>1</v>
      </c>
      <c r="F43" s="5">
        <v>2</v>
      </c>
      <c r="G43" s="5">
        <v>3</v>
      </c>
      <c r="H43" s="5">
        <v>4</v>
      </c>
      <c r="I43" s="5">
        <v>5</v>
      </c>
      <c r="J43" s="5">
        <v>6</v>
      </c>
      <c r="K43" s="5">
        <v>7</v>
      </c>
      <c r="L43" s="5">
        <v>8</v>
      </c>
      <c r="M43" s="5">
        <v>9</v>
      </c>
      <c r="N43" s="5">
        <v>10</v>
      </c>
      <c r="O43" s="5" t="s">
        <v>5</v>
      </c>
      <c r="P43" s="1"/>
      <c r="Q43" s="2"/>
      <c r="S43" s="10"/>
      <c r="U43" s="7" t="str">
        <f>Q44</f>
        <v>Ray Gay</v>
      </c>
      <c r="V43" s="8">
        <v>4</v>
      </c>
      <c r="W43" s="8">
        <v>4</v>
      </c>
      <c r="X43" s="8">
        <v>6</v>
      </c>
      <c r="Y43" s="8">
        <v>4</v>
      </c>
      <c r="Z43" s="8">
        <v>4</v>
      </c>
      <c r="AA43" s="8">
        <v>5</v>
      </c>
      <c r="AB43" s="8">
        <v>3</v>
      </c>
      <c r="AC43" s="8">
        <v>3</v>
      </c>
      <c r="AD43" s="8">
        <v>5</v>
      </c>
      <c r="AE43" s="8">
        <v>5</v>
      </c>
      <c r="AF43" s="8">
        <f>SUM(V43:AE43)</f>
        <v>43</v>
      </c>
      <c r="AG43" s="12" t="s">
        <v>6</v>
      </c>
      <c r="AH43" s="9" t="str">
        <f>IF(AH42=U42,U43,IF(AH42=U43,U42,"Game 6 Loser"))</f>
        <v>Beckett Harper</v>
      </c>
      <c r="BP43" s="10"/>
    </row>
    <row r="44" spans="1:98" x14ac:dyDescent="0.35">
      <c r="D44" s="6" t="str">
        <f>B34</f>
        <v>Nathan McBroom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f>SUM(E44:N44)</f>
        <v>0</v>
      </c>
      <c r="P44" s="11" t="s">
        <v>0</v>
      </c>
      <c r="Q44" s="3" t="str">
        <f>IF(O44&gt;O45,D44,IF(O45&gt;O44,D45,"Game 4 Winner"))</f>
        <v>Ray Gay</v>
      </c>
      <c r="R44" s="10"/>
      <c r="S44" s="10"/>
      <c r="BP44" s="10"/>
      <c r="BR44" s="4" t="s">
        <v>20</v>
      </c>
      <c r="BS44" s="5">
        <v>1</v>
      </c>
      <c r="BT44" s="5">
        <v>2</v>
      </c>
      <c r="BU44" s="5">
        <v>3</v>
      </c>
      <c r="BV44" s="5">
        <v>4</v>
      </c>
      <c r="BW44" s="5">
        <v>5</v>
      </c>
      <c r="BX44" s="5">
        <v>6</v>
      </c>
      <c r="BY44" s="5">
        <v>7</v>
      </c>
      <c r="BZ44" s="5">
        <v>8</v>
      </c>
      <c r="CA44" s="5">
        <v>9</v>
      </c>
      <c r="CB44" s="5">
        <v>10</v>
      </c>
      <c r="CC44" s="5" t="s">
        <v>5</v>
      </c>
      <c r="CD44" s="1"/>
      <c r="CE44" s="2"/>
      <c r="CG44" s="4" t="s">
        <v>20</v>
      </c>
      <c r="CH44" s="5">
        <v>1</v>
      </c>
      <c r="CI44" s="5">
        <v>2</v>
      </c>
      <c r="CJ44" s="5">
        <v>3</v>
      </c>
      <c r="CK44" s="5">
        <v>4</v>
      </c>
      <c r="CL44" s="5">
        <v>5</v>
      </c>
      <c r="CM44" s="5">
        <v>6</v>
      </c>
      <c r="CN44" s="5">
        <v>7</v>
      </c>
      <c r="CO44" s="5">
        <v>8</v>
      </c>
      <c r="CP44" s="5">
        <v>9</v>
      </c>
      <c r="CQ44" s="5">
        <v>10</v>
      </c>
      <c r="CR44" s="5" t="s">
        <v>5</v>
      </c>
      <c r="CS44" s="1"/>
      <c r="CT44" s="2"/>
    </row>
    <row r="45" spans="1:98" ht="15" thickBot="1" x14ac:dyDescent="0.4">
      <c r="D45" s="7" t="str">
        <f>B35</f>
        <v>Ray Gay</v>
      </c>
      <c r="E45" s="8">
        <v>4</v>
      </c>
      <c r="F45" s="8">
        <v>4</v>
      </c>
      <c r="G45" s="8">
        <v>4</v>
      </c>
      <c r="H45" s="8">
        <v>4</v>
      </c>
      <c r="I45" s="8">
        <v>5</v>
      </c>
      <c r="J45" s="8">
        <v>4</v>
      </c>
      <c r="K45" s="8">
        <v>4</v>
      </c>
      <c r="L45" s="8">
        <v>3</v>
      </c>
      <c r="M45" s="8">
        <v>6</v>
      </c>
      <c r="N45" s="8">
        <v>4</v>
      </c>
      <c r="O45" s="8">
        <f>SUM(E45:N45)</f>
        <v>42</v>
      </c>
      <c r="P45" s="12" t="s">
        <v>6</v>
      </c>
      <c r="Q45" s="9" t="str">
        <f>IF(Q44=D44,D45,IF(Q44=D45,D44,"Game 4 Loser"))</f>
        <v>Nathan McBroom</v>
      </c>
      <c r="BP45" s="10"/>
      <c r="BQ45" s="10"/>
      <c r="BR45" s="6" t="str">
        <f>AY38</f>
        <v>Ben Buhl</v>
      </c>
      <c r="BS45">
        <v>4</v>
      </c>
      <c r="BT45">
        <v>6</v>
      </c>
      <c r="BU45">
        <v>6</v>
      </c>
      <c r="BV45">
        <v>5</v>
      </c>
      <c r="BW45">
        <v>4</v>
      </c>
      <c r="BX45">
        <v>4</v>
      </c>
      <c r="BY45">
        <v>3</v>
      </c>
      <c r="BZ45">
        <v>4</v>
      </c>
      <c r="CA45">
        <v>4</v>
      </c>
      <c r="CB45">
        <v>0</v>
      </c>
      <c r="CC45">
        <f>SUM(BS45:CB45)</f>
        <v>40</v>
      </c>
      <c r="CD45" s="11" t="s">
        <v>0</v>
      </c>
      <c r="CE45" s="3" t="str">
        <f>IF(CC45&gt;CC46,BR45,IF(CC46&gt;CC45,BR46,"Game 14 Winner"))</f>
        <v>Beckett Harper</v>
      </c>
      <c r="CF45" s="10"/>
      <c r="CG45" s="6" t="str">
        <f>BR46</f>
        <v>Beckett Harper</v>
      </c>
      <c r="CH45">
        <v>0</v>
      </c>
      <c r="CI45">
        <v>5</v>
      </c>
      <c r="CJ45">
        <v>4</v>
      </c>
      <c r="CK45">
        <v>5</v>
      </c>
      <c r="CL45">
        <v>4</v>
      </c>
      <c r="CM45">
        <v>4</v>
      </c>
      <c r="CN45">
        <v>4</v>
      </c>
      <c r="CO45">
        <v>4</v>
      </c>
      <c r="CP45">
        <v>4</v>
      </c>
      <c r="CQ45">
        <v>0</v>
      </c>
      <c r="CR45">
        <f>SUM(CH45:CQ45)</f>
        <v>34</v>
      </c>
      <c r="CS45" s="11" t="s">
        <v>0</v>
      </c>
      <c r="CT45" s="3" t="str">
        <f>CG45</f>
        <v>Beckett Harper</v>
      </c>
    </row>
    <row r="46" spans="1:98" ht="15" thickBot="1" x14ac:dyDescent="0.4">
      <c r="BP46" s="10"/>
      <c r="BR46" s="7" t="str">
        <f>BN52</f>
        <v>Beckett Harper</v>
      </c>
      <c r="BS46" s="8">
        <v>6</v>
      </c>
      <c r="BT46" s="8">
        <v>5</v>
      </c>
      <c r="BU46" s="8">
        <v>4</v>
      </c>
      <c r="BV46" s="8">
        <v>4</v>
      </c>
      <c r="BW46" s="8">
        <v>4</v>
      </c>
      <c r="BX46" s="8">
        <v>4</v>
      </c>
      <c r="BY46" s="8">
        <v>4</v>
      </c>
      <c r="BZ46" s="8">
        <v>6</v>
      </c>
      <c r="CA46" s="8">
        <v>4</v>
      </c>
      <c r="CB46" s="8">
        <v>0</v>
      </c>
      <c r="CC46" s="8">
        <f>SUM(BS46:CB46)</f>
        <v>41</v>
      </c>
      <c r="CD46" s="12" t="s">
        <v>6</v>
      </c>
      <c r="CE46" s="9" t="str">
        <f>IF(CE45=BR45,BR46,IF(CE45=BR46,BR45,"Game 14 Loser"))</f>
        <v>Ben Buhl</v>
      </c>
      <c r="CG46" s="7" t="str">
        <f>BR45</f>
        <v>Ben Buhl</v>
      </c>
      <c r="CH46" s="8">
        <v>4</v>
      </c>
      <c r="CI46" s="8">
        <v>0</v>
      </c>
      <c r="CJ46" s="8">
        <v>4</v>
      </c>
      <c r="CK46" s="8">
        <v>4</v>
      </c>
      <c r="CL46" s="8">
        <v>6</v>
      </c>
      <c r="CM46" s="8">
        <v>4</v>
      </c>
      <c r="CN46" s="8">
        <v>4</v>
      </c>
      <c r="CO46" s="8">
        <v>4</v>
      </c>
      <c r="CP46" s="8">
        <v>4</v>
      </c>
      <c r="CQ46" s="8">
        <v>0</v>
      </c>
      <c r="CR46" s="8">
        <f>SUM(CH46:CQ46)</f>
        <v>34</v>
      </c>
      <c r="CS46" s="12" t="s">
        <v>6</v>
      </c>
      <c r="CT46" s="9" t="str">
        <f>IF(CT45=CG45,CG46,IF(CT45=CG46,CG45,"Game 14 Loser"))</f>
        <v>Ben Buhl</v>
      </c>
    </row>
    <row r="47" spans="1:98" x14ac:dyDescent="0.35">
      <c r="D47" s="4" t="s">
        <v>13</v>
      </c>
      <c r="E47" s="5">
        <v>1</v>
      </c>
      <c r="F47" s="5">
        <v>2</v>
      </c>
      <c r="G47" s="5">
        <v>3</v>
      </c>
      <c r="H47" s="5">
        <v>4</v>
      </c>
      <c r="I47" s="5">
        <v>5</v>
      </c>
      <c r="J47" s="5">
        <v>6</v>
      </c>
      <c r="K47" s="5">
        <v>7</v>
      </c>
      <c r="L47" s="5">
        <v>8</v>
      </c>
      <c r="M47" s="5">
        <v>9</v>
      </c>
      <c r="N47" s="5">
        <v>10</v>
      </c>
      <c r="O47" s="5" t="s">
        <v>5</v>
      </c>
      <c r="P47" s="1"/>
      <c r="Q47" s="2"/>
      <c r="BP47" s="10"/>
    </row>
    <row r="48" spans="1:98" ht="15" thickBot="1" x14ac:dyDescent="0.4">
      <c r="D48" s="6" t="str">
        <f>Q33</f>
        <v>Grant Baker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f>SUM(E48:N48)</f>
        <v>0</v>
      </c>
      <c r="P48" s="11" t="s">
        <v>0</v>
      </c>
      <c r="Q48" s="3" t="str">
        <f>IF(O48&gt;O49,D48,IF(O49&gt;O48,D49,"Game 7 Winner"))</f>
        <v>Abby Zipp</v>
      </c>
      <c r="R48" s="10"/>
      <c r="S48" s="10"/>
      <c r="BP48" s="10"/>
    </row>
    <row r="49" spans="4:68" ht="15" thickBot="1" x14ac:dyDescent="0.4">
      <c r="D49" s="7" t="str">
        <f>Q37</f>
        <v>Abby Zipp</v>
      </c>
      <c r="E49" s="8">
        <v>5</v>
      </c>
      <c r="F49" s="8">
        <v>3</v>
      </c>
      <c r="G49" s="8">
        <v>6</v>
      </c>
      <c r="H49" s="8">
        <v>3</v>
      </c>
      <c r="I49" s="8">
        <v>5</v>
      </c>
      <c r="J49" s="8">
        <v>5</v>
      </c>
      <c r="K49" s="8">
        <v>4</v>
      </c>
      <c r="L49" s="8">
        <v>4</v>
      </c>
      <c r="M49" s="8">
        <v>2</v>
      </c>
      <c r="N49" s="8">
        <v>4</v>
      </c>
      <c r="O49" s="8">
        <f>SUM(E49:N49)</f>
        <v>41</v>
      </c>
      <c r="P49" s="12" t="s">
        <v>6</v>
      </c>
      <c r="Q49" s="9" t="str">
        <f>IF(Q48=D48,D49,IF(Q48=D49,D48,"Game 7 Loser"))</f>
        <v>Grant Baker</v>
      </c>
      <c r="S49" s="10"/>
      <c r="U49" s="4" t="s">
        <v>15</v>
      </c>
      <c r="V49" s="5">
        <v>1</v>
      </c>
      <c r="W49" s="5">
        <v>2</v>
      </c>
      <c r="X49" s="5">
        <v>3</v>
      </c>
      <c r="Y49" s="5">
        <v>4</v>
      </c>
      <c r="Z49" s="5">
        <v>5</v>
      </c>
      <c r="AA49" s="5">
        <v>6</v>
      </c>
      <c r="AB49" s="5">
        <v>7</v>
      </c>
      <c r="AC49" s="5">
        <v>8</v>
      </c>
      <c r="AD49" s="5">
        <v>9</v>
      </c>
      <c r="AE49" s="5">
        <v>10</v>
      </c>
      <c r="AF49" s="5" t="s">
        <v>5</v>
      </c>
      <c r="AG49" s="1"/>
      <c r="AH49" s="2"/>
      <c r="BP49" s="10"/>
    </row>
    <row r="50" spans="4:68" ht="15" thickBot="1" x14ac:dyDescent="0.4">
      <c r="S50" s="10"/>
      <c r="T50" s="10"/>
      <c r="U50" s="6" t="str">
        <f>Q48</f>
        <v>Abby Zipp</v>
      </c>
      <c r="V50">
        <v>0</v>
      </c>
      <c r="W50">
        <v>3</v>
      </c>
      <c r="X50">
        <v>5</v>
      </c>
      <c r="Y50">
        <v>0</v>
      </c>
      <c r="Z50">
        <v>3</v>
      </c>
      <c r="AA50">
        <v>4</v>
      </c>
      <c r="AB50">
        <v>1</v>
      </c>
      <c r="AC50">
        <v>0</v>
      </c>
      <c r="AD50">
        <v>2</v>
      </c>
      <c r="AE50">
        <v>2</v>
      </c>
      <c r="AF50">
        <f>SUM(V50:AE50)</f>
        <v>20</v>
      </c>
      <c r="AG50" s="11" t="s">
        <v>0</v>
      </c>
      <c r="AH50" s="3" t="str">
        <f>IF(AF50&gt;AF51,U50,IF(AF51&gt;AF50,U51,"Game 9 Winner"))</f>
        <v>Amanda Thompson</v>
      </c>
      <c r="AI50" s="10"/>
      <c r="AJ50" s="10"/>
      <c r="BP50" s="10"/>
    </row>
    <row r="51" spans="4:68" ht="15" thickBot="1" x14ac:dyDescent="0.4">
      <c r="D51" s="4" t="s">
        <v>14</v>
      </c>
      <c r="E51" s="5">
        <v>1</v>
      </c>
      <c r="F51" s="5">
        <v>2</v>
      </c>
      <c r="G51" s="5">
        <v>3</v>
      </c>
      <c r="H51" s="5">
        <v>4</v>
      </c>
      <c r="I51" s="5">
        <v>5</v>
      </c>
      <c r="J51" s="5">
        <v>6</v>
      </c>
      <c r="K51" s="5">
        <v>7</v>
      </c>
      <c r="L51" s="5">
        <v>8</v>
      </c>
      <c r="M51" s="5">
        <v>9</v>
      </c>
      <c r="N51" s="5">
        <v>10</v>
      </c>
      <c r="O51" s="5" t="s">
        <v>5</v>
      </c>
      <c r="P51" s="1"/>
      <c r="Q51" s="2"/>
      <c r="S51" s="10"/>
      <c r="U51" s="7" t="str">
        <f>Q52</f>
        <v>Amanda Thompson</v>
      </c>
      <c r="V51" s="8">
        <v>4</v>
      </c>
      <c r="W51" s="8">
        <v>4</v>
      </c>
      <c r="X51" s="8">
        <v>3</v>
      </c>
      <c r="Y51" s="8">
        <v>4</v>
      </c>
      <c r="Z51" s="8">
        <v>4</v>
      </c>
      <c r="AA51" s="8">
        <v>3</v>
      </c>
      <c r="AB51" s="8">
        <v>5</v>
      </c>
      <c r="AC51" s="8">
        <v>4</v>
      </c>
      <c r="AD51" s="8">
        <v>5</v>
      </c>
      <c r="AE51" s="8">
        <v>2</v>
      </c>
      <c r="AF51" s="8">
        <f>SUM(V51:AE51)</f>
        <v>38</v>
      </c>
      <c r="AG51" s="12" t="s">
        <v>6</v>
      </c>
      <c r="AH51" s="9" t="str">
        <f>IF(AH50=U50,U51,IF(AH50=U51,U50,"Game 9 Loser"))</f>
        <v>Abby Zipp</v>
      </c>
      <c r="AJ51" s="10"/>
      <c r="AL51" s="4" t="s">
        <v>18</v>
      </c>
      <c r="AM51" s="5">
        <v>1</v>
      </c>
      <c r="AN51" s="5">
        <v>2</v>
      </c>
      <c r="AO51" s="5">
        <v>3</v>
      </c>
      <c r="AP51" s="5">
        <v>4</v>
      </c>
      <c r="AQ51" s="5">
        <v>5</v>
      </c>
      <c r="AR51" s="5">
        <v>6</v>
      </c>
      <c r="AS51" s="5">
        <v>7</v>
      </c>
      <c r="AT51" s="5">
        <v>8</v>
      </c>
      <c r="AU51" s="5">
        <v>9</v>
      </c>
      <c r="AV51" s="5">
        <v>10</v>
      </c>
      <c r="AW51" s="5" t="s">
        <v>5</v>
      </c>
      <c r="AX51" s="1"/>
      <c r="AY51" s="2"/>
      <c r="BA51" s="4" t="s">
        <v>19</v>
      </c>
      <c r="BB51" s="5">
        <v>1</v>
      </c>
      <c r="BC51" s="5">
        <v>2</v>
      </c>
      <c r="BD51" s="5">
        <v>3</v>
      </c>
      <c r="BE51" s="5">
        <v>4</v>
      </c>
      <c r="BF51" s="5">
        <v>5</v>
      </c>
      <c r="BG51" s="5">
        <v>6</v>
      </c>
      <c r="BH51" s="5">
        <v>7</v>
      </c>
      <c r="BI51" s="5">
        <v>8</v>
      </c>
      <c r="BJ51" s="5">
        <v>9</v>
      </c>
      <c r="BK51" s="5">
        <v>10</v>
      </c>
      <c r="BL51" s="5" t="s">
        <v>5</v>
      </c>
      <c r="BM51" s="1"/>
      <c r="BN51" s="2"/>
      <c r="BP51" s="10"/>
    </row>
    <row r="52" spans="4:68" ht="15" thickBot="1" x14ac:dyDescent="0.4">
      <c r="D52" s="6" t="str">
        <f>Q41</f>
        <v>Amanda Thompson</v>
      </c>
      <c r="E52">
        <v>4</v>
      </c>
      <c r="F52">
        <v>1</v>
      </c>
      <c r="G52">
        <v>2</v>
      </c>
      <c r="H52">
        <v>3</v>
      </c>
      <c r="I52">
        <v>0</v>
      </c>
      <c r="J52">
        <v>4</v>
      </c>
      <c r="K52">
        <v>4</v>
      </c>
      <c r="L52">
        <v>5</v>
      </c>
      <c r="M52">
        <v>6</v>
      </c>
      <c r="N52">
        <v>4</v>
      </c>
      <c r="O52">
        <f>SUM(E52:N52)</f>
        <v>33</v>
      </c>
      <c r="P52" s="11" t="s">
        <v>0</v>
      </c>
      <c r="Q52" s="3" t="str">
        <f>IF(O52&gt;O53,D52,IF(O53&gt;O52,D53,"Game 8 Winner"))</f>
        <v>Amanda Thompson</v>
      </c>
      <c r="R52" s="10"/>
      <c r="S52" s="10"/>
      <c r="AJ52" s="10"/>
      <c r="AK52" s="10"/>
      <c r="AL52" s="6" t="str">
        <f>AH50</f>
        <v>Amanda Thompson</v>
      </c>
      <c r="AM52">
        <v>0</v>
      </c>
      <c r="AN52">
        <v>4</v>
      </c>
      <c r="AO52">
        <v>0</v>
      </c>
      <c r="AP52">
        <v>4</v>
      </c>
      <c r="AQ52">
        <v>1</v>
      </c>
      <c r="AR52">
        <v>4</v>
      </c>
      <c r="AS52">
        <v>2</v>
      </c>
      <c r="AT52">
        <v>1</v>
      </c>
      <c r="AU52">
        <v>0</v>
      </c>
      <c r="AV52">
        <v>0</v>
      </c>
      <c r="AW52">
        <f>SUM(AM52:AV52)</f>
        <v>16</v>
      </c>
      <c r="AX52" s="11" t="s">
        <v>0</v>
      </c>
      <c r="AY52" s="3" t="str">
        <f>IF(AW52&gt;AW53,AL52,IF(AW53&gt;AW52,AL53,"Game 12 Winner"))</f>
        <v>Beckett Harper</v>
      </c>
      <c r="AZ52" s="10"/>
      <c r="BA52" s="6" t="str">
        <f>AY52</f>
        <v>Beckett Harper</v>
      </c>
      <c r="BB52">
        <v>6</v>
      </c>
      <c r="BC52">
        <v>4</v>
      </c>
      <c r="BD52">
        <v>5</v>
      </c>
      <c r="BE52">
        <v>4</v>
      </c>
      <c r="BF52">
        <v>0</v>
      </c>
      <c r="BG52">
        <v>5</v>
      </c>
      <c r="BH52">
        <v>4</v>
      </c>
      <c r="BI52">
        <v>5</v>
      </c>
      <c r="BJ52">
        <v>4</v>
      </c>
      <c r="BK52">
        <v>4</v>
      </c>
      <c r="BL52">
        <f>SUM(BB52:BK52)</f>
        <v>41</v>
      </c>
      <c r="BM52" s="11" t="s">
        <v>0</v>
      </c>
      <c r="BN52" s="3" t="str">
        <f>BA52</f>
        <v>Beckett Harper</v>
      </c>
      <c r="BO52" s="10"/>
      <c r="BP52" s="10"/>
    </row>
    <row r="53" spans="4:68" ht="15" thickBot="1" x14ac:dyDescent="0.4">
      <c r="D53" s="7" t="str">
        <f>Q45</f>
        <v>Nathan McBroom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f>SUM(E53:N53)</f>
        <v>0</v>
      </c>
      <c r="P53" s="12" t="s">
        <v>6</v>
      </c>
      <c r="Q53" s="9" t="str">
        <f>IF(Q52=D52,D53,IF(Q52=D53,D52,"Game 8 Loser"))</f>
        <v>Nathan McBroom</v>
      </c>
      <c r="U53" s="4" t="s">
        <v>16</v>
      </c>
      <c r="V53" s="5">
        <v>1</v>
      </c>
      <c r="W53" s="5">
        <v>2</v>
      </c>
      <c r="X53" s="5">
        <v>3</v>
      </c>
      <c r="Y53" s="5">
        <v>4</v>
      </c>
      <c r="Z53" s="5">
        <v>5</v>
      </c>
      <c r="AA53" s="5">
        <v>6</v>
      </c>
      <c r="AB53" s="5">
        <v>7</v>
      </c>
      <c r="AC53" s="5">
        <v>8</v>
      </c>
      <c r="AD53" s="5">
        <v>9</v>
      </c>
      <c r="AE53" s="5">
        <v>10</v>
      </c>
      <c r="AF53" s="5" t="s">
        <v>5</v>
      </c>
      <c r="AG53" s="1"/>
      <c r="AH53" s="2"/>
      <c r="AJ53" s="10"/>
      <c r="AL53" s="7" t="str">
        <f>AH54</f>
        <v>Beckett Harper</v>
      </c>
      <c r="AM53" s="8">
        <v>5</v>
      </c>
      <c r="AN53" s="8">
        <v>5</v>
      </c>
      <c r="AO53" s="8">
        <v>3</v>
      </c>
      <c r="AP53" s="8">
        <v>5</v>
      </c>
      <c r="AQ53" s="8">
        <v>4</v>
      </c>
      <c r="AR53" s="8">
        <v>0</v>
      </c>
      <c r="AS53" s="8">
        <v>4</v>
      </c>
      <c r="AT53" s="8">
        <v>4</v>
      </c>
      <c r="AU53" s="8">
        <v>1</v>
      </c>
      <c r="AV53" s="8">
        <v>4</v>
      </c>
      <c r="AW53" s="8">
        <f>SUM(AM53:AV53)</f>
        <v>35</v>
      </c>
      <c r="AX53" s="12" t="s">
        <v>6</v>
      </c>
      <c r="AY53" s="9" t="str">
        <f>IF(AY52=AL52,AL53,IF(AY52=AL53,AL52,"Game 12 Loser"))</f>
        <v>Amanda Thompson</v>
      </c>
      <c r="BA53" s="7" t="str">
        <f>AY39</f>
        <v>Ray Gay</v>
      </c>
      <c r="BB53" s="8">
        <v>4</v>
      </c>
      <c r="BC53" s="8">
        <v>4</v>
      </c>
      <c r="BD53" s="8">
        <v>4</v>
      </c>
      <c r="BE53" s="8">
        <v>4</v>
      </c>
      <c r="BF53" s="8">
        <v>4</v>
      </c>
      <c r="BG53" s="8">
        <v>6</v>
      </c>
      <c r="BH53" s="8">
        <v>4</v>
      </c>
      <c r="BI53" s="8">
        <v>4</v>
      </c>
      <c r="BJ53" s="8">
        <v>3</v>
      </c>
      <c r="BK53" s="8">
        <v>4</v>
      </c>
      <c r="BL53" s="8">
        <f>SUM(BB53:BK53)</f>
        <v>41</v>
      </c>
      <c r="BM53" s="12" t="s">
        <v>6</v>
      </c>
      <c r="BN53" s="9" t="str">
        <f>IF(BN52=BA52,BA53,IF(BN52=BA53,BA52,"Game 13 Loser"))</f>
        <v>Ray Gay</v>
      </c>
    </row>
    <row r="54" spans="4:68" x14ac:dyDescent="0.35">
      <c r="U54" s="6" t="str">
        <f>AH35</f>
        <v>Bye Match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f>SUM(V54:AE54)</f>
        <v>0</v>
      </c>
      <c r="AG54" s="11" t="s">
        <v>0</v>
      </c>
      <c r="AH54" s="3" t="str">
        <f>IF(AF54&gt;AF55,U54,IF(AF55&gt;AF54,U55,"Game 10 Winner"))</f>
        <v>Beckett Harper</v>
      </c>
      <c r="AI54" s="10"/>
      <c r="AJ54" s="10"/>
    </row>
    <row r="55" spans="4:68" ht="15" thickBot="1" x14ac:dyDescent="0.4">
      <c r="U55" s="7" t="str">
        <f>AH43</f>
        <v>Beckett Harper</v>
      </c>
      <c r="V55" s="8">
        <v>4</v>
      </c>
      <c r="W55" s="8">
        <v>6</v>
      </c>
      <c r="X55" s="8">
        <v>6</v>
      </c>
      <c r="Y55" s="8">
        <v>4</v>
      </c>
      <c r="Z55" s="8">
        <v>4</v>
      </c>
      <c r="AA55" s="8">
        <v>5</v>
      </c>
      <c r="AB55" s="8">
        <v>5</v>
      </c>
      <c r="AC55" s="8">
        <v>6</v>
      </c>
      <c r="AD55" s="8">
        <v>5</v>
      </c>
      <c r="AE55" s="8">
        <v>4</v>
      </c>
      <c r="AF55" s="8">
        <f>SUM(V55:AE55)</f>
        <v>49</v>
      </c>
      <c r="AG55" s="12" t="s">
        <v>6</v>
      </c>
      <c r="AH55" s="9" t="str">
        <f>IF(AH54=U54,U55,IF(AH54=U55,U54,"Game 10 Loser"))</f>
        <v>Bye Match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 Scores</vt:lpstr>
      <vt:lpstr>Finals Tournament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Miller</dc:creator>
  <cp:lastModifiedBy>Miller, Adam</cp:lastModifiedBy>
  <dcterms:created xsi:type="dcterms:W3CDTF">2023-11-07T19:59:51Z</dcterms:created>
  <dcterms:modified xsi:type="dcterms:W3CDTF">2023-11-23T07:53:21Z</dcterms:modified>
</cp:coreProperties>
</file>