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ras\OneDrive\Desktop\Website Documents\"/>
    </mc:Choice>
  </mc:AlternateContent>
  <xr:revisionPtr revIDLastSave="0" documentId="8_{540EBFA7-11D3-46F3-8F85-CC0703533C55}" xr6:coauthVersionLast="47" xr6:coauthVersionMax="47" xr10:uidLastSave="{00000000-0000-0000-0000-000000000000}"/>
  <bookViews>
    <workbookView xWindow="-120" yWindow="-120" windowWidth="24240" windowHeight="13140" xr2:uid="{6590AB17-08B7-40E3-82CB-E5ABE3EF050F}"/>
  </bookViews>
  <sheets>
    <sheet name="Chart Info" sheetId="10" r:id="rId1"/>
    <sheet name="by indication" sheetId="3" r:id="rId2"/>
    <sheet name="calculate doses" sheetId="1" r:id="rId3"/>
    <sheet name="rounded analgesic 0.2 mgkg" sheetId="4" r:id="rId4"/>
    <sheet name="rounded analgesic 0.3 mgkg" sheetId="2" r:id="rId5"/>
    <sheet name="rounded analgesic higher range" sheetId="5" r:id="rId6"/>
    <sheet name="rounded induction 1mgkg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B22" i="3" s="1"/>
  <c r="B27" i="3" s="1"/>
  <c r="B32" i="3" s="1"/>
  <c r="B37" i="3" s="1"/>
  <c r="B42" i="3" s="1"/>
  <c r="B47" i="3" s="1"/>
  <c r="B52" i="3" s="1"/>
  <c r="B57" i="3" s="1"/>
  <c r="B62" i="3" s="1"/>
  <c r="E15" i="3"/>
  <c r="E20" i="3" s="1"/>
  <c r="E25" i="3" s="1"/>
  <c r="E30" i="3" s="1"/>
  <c r="E35" i="3" s="1"/>
  <c r="E40" i="3" s="1"/>
  <c r="E45" i="3" s="1"/>
  <c r="E50" i="3" s="1"/>
  <c r="E55" i="3" s="1"/>
  <c r="E60" i="3" s="1"/>
  <c r="E65" i="3" s="1"/>
  <c r="E14" i="3"/>
  <c r="E19" i="3" s="1"/>
  <c r="E24" i="3" s="1"/>
  <c r="E29" i="3" s="1"/>
  <c r="E34" i="3" s="1"/>
  <c r="E39" i="3" s="1"/>
  <c r="E44" i="3" s="1"/>
  <c r="E49" i="3" s="1"/>
  <c r="E54" i="3" s="1"/>
  <c r="E59" i="3" s="1"/>
  <c r="E64" i="3" s="1"/>
  <c r="E13" i="3"/>
  <c r="E18" i="3" s="1"/>
  <c r="E23" i="3" s="1"/>
  <c r="E28" i="3" s="1"/>
  <c r="E33" i="3" s="1"/>
  <c r="E38" i="3" s="1"/>
  <c r="E43" i="3" s="1"/>
  <c r="E48" i="3" s="1"/>
  <c r="E53" i="3" s="1"/>
  <c r="E58" i="3" s="1"/>
  <c r="E63" i="3" s="1"/>
  <c r="B15" i="3"/>
  <c r="B20" i="3" s="1"/>
  <c r="B25" i="3" s="1"/>
  <c r="B30" i="3" s="1"/>
  <c r="B35" i="3" s="1"/>
  <c r="B40" i="3" s="1"/>
  <c r="B45" i="3" s="1"/>
  <c r="B50" i="3" s="1"/>
  <c r="B55" i="3" s="1"/>
  <c r="B60" i="3" s="1"/>
  <c r="B65" i="3" s="1"/>
  <c r="B14" i="3"/>
  <c r="B19" i="3" s="1"/>
  <c r="B24" i="3" s="1"/>
  <c r="B29" i="3" s="1"/>
  <c r="B34" i="3" s="1"/>
  <c r="B39" i="3" s="1"/>
  <c r="B44" i="3" s="1"/>
  <c r="B49" i="3" s="1"/>
  <c r="B54" i="3" s="1"/>
  <c r="B59" i="3" s="1"/>
  <c r="B64" i="3" s="1"/>
  <c r="B13" i="3"/>
  <c r="B18" i="3" s="1"/>
  <c r="B23" i="3" s="1"/>
  <c r="B28" i="3" s="1"/>
  <c r="B33" i="3" s="1"/>
  <c r="B38" i="3" s="1"/>
  <c r="B43" i="3" s="1"/>
  <c r="B48" i="3" s="1"/>
  <c r="B53" i="3" s="1"/>
  <c r="B58" i="3" s="1"/>
  <c r="B63" i="3" s="1"/>
  <c r="E12" i="3"/>
  <c r="E17" i="3" s="1"/>
  <c r="E22" i="3" s="1"/>
  <c r="E27" i="3" s="1"/>
  <c r="E32" i="3" s="1"/>
  <c r="E37" i="3" s="1"/>
  <c r="E42" i="3" s="1"/>
  <c r="E47" i="3" s="1"/>
  <c r="E52" i="3" s="1"/>
  <c r="E57" i="3" s="1"/>
  <c r="E62" i="3" s="1"/>
  <c r="B12" i="3"/>
  <c r="I19" i="1"/>
  <c r="H21" i="1"/>
  <c r="I21" i="1" s="1"/>
  <c r="H20" i="1"/>
  <c r="I20" i="1" s="1"/>
  <c r="H19" i="1"/>
  <c r="H18" i="1"/>
  <c r="I18" i="1" s="1"/>
  <c r="H17" i="1"/>
  <c r="I17" i="1" s="1"/>
  <c r="F21" i="1"/>
  <c r="G21" i="1" s="1"/>
  <c r="F20" i="1"/>
  <c r="G20" i="1" s="1"/>
  <c r="F19" i="1"/>
  <c r="G19" i="1" s="1"/>
  <c r="F18" i="1"/>
  <c r="G18" i="1" s="1"/>
  <c r="F17" i="1"/>
  <c r="G17" i="1" s="1"/>
  <c r="D21" i="1"/>
  <c r="E21" i="1" s="1"/>
  <c r="D20" i="1"/>
  <c r="E20" i="1" s="1"/>
  <c r="D19" i="1"/>
  <c r="E19" i="1" s="1"/>
  <c r="D18" i="1"/>
  <c r="E18" i="1" s="1"/>
  <c r="D17" i="1"/>
  <c r="E17" i="1" s="1"/>
  <c r="G16" i="4"/>
  <c r="G15" i="4"/>
  <c r="G14" i="4"/>
  <c r="G13" i="4"/>
  <c r="G12" i="4"/>
  <c r="G11" i="4"/>
  <c r="G10" i="4"/>
  <c r="G9" i="4"/>
  <c r="G8" i="4"/>
  <c r="G7" i="4"/>
  <c r="G6" i="4"/>
  <c r="F65" i="3" l="1"/>
  <c r="H65" i="3" s="1"/>
  <c r="E70" i="3"/>
  <c r="F64" i="3"/>
  <c r="G64" i="3" s="1"/>
  <c r="E69" i="3"/>
  <c r="E68" i="3"/>
  <c r="F63" i="3"/>
  <c r="G63" i="3" s="1"/>
  <c r="F62" i="3"/>
  <c r="H62" i="3" s="1"/>
  <c r="E67" i="3"/>
  <c r="B70" i="3"/>
  <c r="C65" i="3"/>
  <c r="D65" i="3" s="1"/>
  <c r="C64" i="3"/>
  <c r="D64" i="3" s="1"/>
  <c r="B69" i="3"/>
  <c r="C63" i="3"/>
  <c r="D63" i="3" s="1"/>
  <c r="B68" i="3"/>
  <c r="C62" i="3"/>
  <c r="D62" i="3" s="1"/>
  <c r="B67" i="3"/>
  <c r="F10" i="3"/>
  <c r="G10" i="3" s="1"/>
  <c r="D10" i="3"/>
  <c r="C10" i="3"/>
  <c r="C15" i="3"/>
  <c r="D15" i="3" s="1"/>
  <c r="F15" i="3"/>
  <c r="G15" i="3" s="1"/>
  <c r="C20" i="3"/>
  <c r="D20" i="3" s="1"/>
  <c r="F20" i="3"/>
  <c r="G20" i="3" s="1"/>
  <c r="F60" i="3"/>
  <c r="H60" i="3" s="1"/>
  <c r="F59" i="3"/>
  <c r="G59" i="3" s="1"/>
  <c r="F58" i="3"/>
  <c r="H58" i="3" s="1"/>
  <c r="F57" i="3"/>
  <c r="H57" i="3" s="1"/>
  <c r="C60" i="3"/>
  <c r="D60" i="3" s="1"/>
  <c r="C59" i="3"/>
  <c r="D59" i="3" s="1"/>
  <c r="C57" i="3"/>
  <c r="C58" i="3"/>
  <c r="D58" i="3" s="1"/>
  <c r="D57" i="3"/>
  <c r="F55" i="3"/>
  <c r="H55" i="3" s="1"/>
  <c r="F54" i="3"/>
  <c r="H54" i="3" s="1"/>
  <c r="F53" i="3"/>
  <c r="H53" i="3" s="1"/>
  <c r="F52" i="3"/>
  <c r="G52" i="3" s="1"/>
  <c r="C55" i="3"/>
  <c r="D55" i="3" s="1"/>
  <c r="C54" i="3"/>
  <c r="C53" i="3"/>
  <c r="D53" i="3" s="1"/>
  <c r="C52" i="3"/>
  <c r="D52" i="3" s="1"/>
  <c r="D54" i="3"/>
  <c r="F50" i="3"/>
  <c r="H50" i="3" s="1"/>
  <c r="F49" i="3"/>
  <c r="G49" i="3" s="1"/>
  <c r="F48" i="3"/>
  <c r="H48" i="3" s="1"/>
  <c r="F47" i="3"/>
  <c r="G47" i="3" s="1"/>
  <c r="C50" i="3"/>
  <c r="D50" i="3" s="1"/>
  <c r="C49" i="3"/>
  <c r="D49" i="3" s="1"/>
  <c r="C48" i="3"/>
  <c r="D48" i="3" s="1"/>
  <c r="C47" i="3"/>
  <c r="D47" i="3" s="1"/>
  <c r="F45" i="3"/>
  <c r="H45" i="3" s="1"/>
  <c r="F44" i="3"/>
  <c r="H44" i="3" s="1"/>
  <c r="F43" i="3"/>
  <c r="H43" i="3" s="1"/>
  <c r="F42" i="3"/>
  <c r="H42" i="3" s="1"/>
  <c r="C45" i="3"/>
  <c r="D45" i="3" s="1"/>
  <c r="C44" i="3"/>
  <c r="D44" i="3" s="1"/>
  <c r="C43" i="3"/>
  <c r="D43" i="3" s="1"/>
  <c r="C42" i="3"/>
  <c r="D42" i="3" s="1"/>
  <c r="F40" i="3"/>
  <c r="H40" i="3" s="1"/>
  <c r="F39" i="3"/>
  <c r="G39" i="3" s="1"/>
  <c r="F38" i="3"/>
  <c r="H38" i="3" s="1"/>
  <c r="F37" i="3"/>
  <c r="H37" i="3" s="1"/>
  <c r="C40" i="3"/>
  <c r="D40" i="3" s="1"/>
  <c r="C39" i="3"/>
  <c r="D39" i="3" s="1"/>
  <c r="C38" i="3"/>
  <c r="D38" i="3" s="1"/>
  <c r="C37" i="3"/>
  <c r="D37" i="3" s="1"/>
  <c r="F35" i="3"/>
  <c r="G35" i="3" s="1"/>
  <c r="F34" i="3"/>
  <c r="G34" i="3" s="1"/>
  <c r="F33" i="3"/>
  <c r="H33" i="3" s="1"/>
  <c r="F32" i="3"/>
  <c r="H32" i="3" s="1"/>
  <c r="C35" i="3"/>
  <c r="D35" i="3" s="1"/>
  <c r="C34" i="3"/>
  <c r="D34" i="3" s="1"/>
  <c r="C33" i="3"/>
  <c r="D33" i="3" s="1"/>
  <c r="C32" i="3"/>
  <c r="D32" i="3" s="1"/>
  <c r="F30" i="3"/>
  <c r="H30" i="3" s="1"/>
  <c r="F29" i="3"/>
  <c r="G29" i="3" s="1"/>
  <c r="F28" i="3"/>
  <c r="G28" i="3" s="1"/>
  <c r="F27" i="3"/>
  <c r="H27" i="3" s="1"/>
  <c r="C30" i="3"/>
  <c r="D30" i="3" s="1"/>
  <c r="C29" i="3"/>
  <c r="D29" i="3" s="1"/>
  <c r="C28" i="3"/>
  <c r="D28" i="3" s="1"/>
  <c r="C27" i="3"/>
  <c r="D27" i="3" s="1"/>
  <c r="F25" i="3"/>
  <c r="H25" i="3" s="1"/>
  <c r="F24" i="3"/>
  <c r="H24" i="3" s="1"/>
  <c r="F23" i="3"/>
  <c r="G23" i="3" s="1"/>
  <c r="F22" i="3"/>
  <c r="H22" i="3" s="1"/>
  <c r="C25" i="3"/>
  <c r="D25" i="3" s="1"/>
  <c r="C24" i="3"/>
  <c r="D24" i="3" s="1"/>
  <c r="C23" i="3"/>
  <c r="D23" i="3" s="1"/>
  <c r="C22" i="3"/>
  <c r="D22" i="3" s="1"/>
  <c r="F19" i="3"/>
  <c r="H19" i="3" s="1"/>
  <c r="F18" i="3"/>
  <c r="G18" i="3" s="1"/>
  <c r="F17" i="3"/>
  <c r="G17" i="3" s="1"/>
  <c r="C19" i="3"/>
  <c r="D19" i="3" s="1"/>
  <c r="C18" i="3"/>
  <c r="D18" i="3" s="1"/>
  <c r="C17" i="3"/>
  <c r="D17" i="3" s="1"/>
  <c r="F14" i="3"/>
  <c r="H14" i="3" s="1"/>
  <c r="F13" i="3"/>
  <c r="G13" i="3" s="1"/>
  <c r="F12" i="3"/>
  <c r="G12" i="3" s="1"/>
  <c r="C14" i="3"/>
  <c r="D14" i="3" s="1"/>
  <c r="C13" i="3"/>
  <c r="D13" i="3" s="1"/>
  <c r="C12" i="3"/>
  <c r="D12" i="3" s="1"/>
  <c r="F9" i="3"/>
  <c r="H9" i="3" s="1"/>
  <c r="F8" i="3"/>
  <c r="H8" i="3" s="1"/>
  <c r="F7" i="3"/>
  <c r="G7" i="3" s="1"/>
  <c r="C9" i="3"/>
  <c r="D9" i="3" s="1"/>
  <c r="C8" i="3"/>
  <c r="D8" i="3" s="1"/>
  <c r="C7" i="3"/>
  <c r="D7" i="3" s="1"/>
  <c r="H16" i="1"/>
  <c r="I16" i="1" s="1"/>
  <c r="H15" i="1"/>
  <c r="I15" i="1" s="1"/>
  <c r="H14" i="1"/>
  <c r="I14" i="1" s="1"/>
  <c r="F16" i="1"/>
  <c r="G16" i="1" s="1"/>
  <c r="F15" i="1"/>
  <c r="G15" i="1" s="1"/>
  <c r="F14" i="1"/>
  <c r="G14" i="1" s="1"/>
  <c r="D16" i="1"/>
  <c r="E16" i="1" s="1"/>
  <c r="D15" i="1"/>
  <c r="E15" i="1" s="1"/>
  <c r="D14" i="1"/>
  <c r="E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H20" i="3" l="1"/>
  <c r="H63" i="3"/>
  <c r="H64" i="3"/>
  <c r="H10" i="3"/>
  <c r="G65" i="3"/>
  <c r="H15" i="3"/>
  <c r="E75" i="3"/>
  <c r="F70" i="3"/>
  <c r="G25" i="3"/>
  <c r="F69" i="3"/>
  <c r="E74" i="3"/>
  <c r="G9" i="3"/>
  <c r="G38" i="3"/>
  <c r="E73" i="3"/>
  <c r="F68" i="3"/>
  <c r="G62" i="3"/>
  <c r="E72" i="3"/>
  <c r="F67" i="3"/>
  <c r="H52" i="3"/>
  <c r="G30" i="3"/>
  <c r="G24" i="3"/>
  <c r="B75" i="3"/>
  <c r="C70" i="3"/>
  <c r="D70" i="3" s="1"/>
  <c r="C69" i="3"/>
  <c r="D69" i="3" s="1"/>
  <c r="B74" i="3"/>
  <c r="B73" i="3"/>
  <c r="C68" i="3"/>
  <c r="D68" i="3" s="1"/>
  <c r="C67" i="3"/>
  <c r="D67" i="3" s="1"/>
  <c r="B72" i="3"/>
  <c r="H47" i="3"/>
  <c r="G32" i="3"/>
  <c r="H35" i="3"/>
  <c r="G43" i="3"/>
  <c r="G22" i="3"/>
  <c r="G27" i="3"/>
  <c r="G14" i="3"/>
  <c r="H28" i="3"/>
  <c r="G19" i="3"/>
  <c r="G8" i="3"/>
  <c r="H12" i="3"/>
  <c r="H17" i="3"/>
  <c r="G57" i="3"/>
  <c r="H7" i="3"/>
  <c r="H13" i="3"/>
  <c r="H18" i="3"/>
  <c r="H23" i="3"/>
  <c r="G42" i="3"/>
  <c r="H29" i="3"/>
  <c r="G58" i="3"/>
  <c r="H59" i="3"/>
  <c r="G60" i="3"/>
  <c r="G53" i="3"/>
  <c r="G54" i="3"/>
  <c r="G55" i="3"/>
  <c r="G48" i="3"/>
  <c r="H49" i="3"/>
  <c r="G50" i="3"/>
  <c r="G44" i="3"/>
  <c r="G45" i="3"/>
  <c r="G37" i="3"/>
  <c r="H39" i="3"/>
  <c r="G40" i="3"/>
  <c r="H34" i="3"/>
  <c r="G33" i="3"/>
  <c r="H70" i="3" l="1"/>
  <c r="G70" i="3"/>
  <c r="E80" i="3"/>
  <c r="F75" i="3"/>
  <c r="E79" i="3"/>
  <c r="F74" i="3"/>
  <c r="G69" i="3"/>
  <c r="H69" i="3"/>
  <c r="F73" i="3"/>
  <c r="E78" i="3"/>
  <c r="H68" i="3"/>
  <c r="G68" i="3"/>
  <c r="H67" i="3"/>
  <c r="G67" i="3"/>
  <c r="F72" i="3"/>
  <c r="E77" i="3"/>
  <c r="B80" i="3"/>
  <c r="C75" i="3"/>
  <c r="D75" i="3" s="1"/>
  <c r="C74" i="3"/>
  <c r="D74" i="3" s="1"/>
  <c r="B79" i="3"/>
  <c r="C73" i="3"/>
  <c r="D73" i="3" s="1"/>
  <c r="B78" i="3"/>
  <c r="C72" i="3"/>
  <c r="D72" i="3" s="1"/>
  <c r="B77" i="3"/>
  <c r="H75" i="3" l="1"/>
  <c r="G75" i="3"/>
  <c r="E85" i="3"/>
  <c r="F85" i="3" s="1"/>
  <c r="F80" i="3"/>
  <c r="H74" i="3"/>
  <c r="G74" i="3"/>
  <c r="E84" i="3"/>
  <c r="F84" i="3" s="1"/>
  <c r="F79" i="3"/>
  <c r="F78" i="3"/>
  <c r="E83" i="3"/>
  <c r="F83" i="3" s="1"/>
  <c r="H73" i="3"/>
  <c r="G73" i="3"/>
  <c r="F77" i="3"/>
  <c r="E82" i="3"/>
  <c r="F82" i="3" s="1"/>
  <c r="H72" i="3"/>
  <c r="G72" i="3"/>
  <c r="B85" i="3"/>
  <c r="C85" i="3" s="1"/>
  <c r="D85" i="3" s="1"/>
  <c r="C80" i="3"/>
  <c r="D80" i="3" s="1"/>
  <c r="B84" i="3"/>
  <c r="C84" i="3" s="1"/>
  <c r="D84" i="3" s="1"/>
  <c r="C79" i="3"/>
  <c r="D79" i="3" s="1"/>
  <c r="C78" i="3"/>
  <c r="D78" i="3" s="1"/>
  <c r="B83" i="3"/>
  <c r="C83" i="3" s="1"/>
  <c r="D83" i="3" s="1"/>
  <c r="C77" i="3"/>
  <c r="D77" i="3" s="1"/>
  <c r="B82" i="3"/>
  <c r="C82" i="3" s="1"/>
  <c r="D82" i="3" s="1"/>
  <c r="H80" i="3" l="1"/>
  <c r="G80" i="3"/>
  <c r="H85" i="3"/>
  <c r="G85" i="3"/>
  <c r="H79" i="3"/>
  <c r="G79" i="3"/>
  <c r="H84" i="3"/>
  <c r="G84" i="3"/>
  <c r="G83" i="3"/>
  <c r="H83" i="3"/>
  <c r="H78" i="3"/>
  <c r="G78" i="3"/>
  <c r="G82" i="3"/>
  <c r="H82" i="3"/>
  <c r="H77" i="3"/>
  <c r="G77" i="3"/>
</calcChain>
</file>

<file path=xl/sharedStrings.xml><?xml version="1.0" encoding="utf-8"?>
<sst xmlns="http://schemas.openxmlformats.org/spreadsheetml/2006/main" count="521" uniqueCount="143">
  <si>
    <t>IV</t>
  </si>
  <si>
    <t>IM</t>
  </si>
  <si>
    <t>IN</t>
  </si>
  <si>
    <t>Weight in kg</t>
  </si>
  <si>
    <t>Age</t>
  </si>
  <si>
    <t>lbs</t>
  </si>
  <si>
    <t>13-15</t>
  </si>
  <si>
    <t>17-20</t>
  </si>
  <si>
    <t>22-24</t>
  </si>
  <si>
    <t>26-30</t>
  </si>
  <si>
    <t>33-40</t>
  </si>
  <si>
    <t>42-50</t>
  </si>
  <si>
    <t>53-64</t>
  </si>
  <si>
    <t>66-80</t>
  </si>
  <si>
    <t>4 months</t>
  </si>
  <si>
    <t>8 months</t>
  </si>
  <si>
    <t>1 year</t>
  </si>
  <si>
    <t>2 years</t>
  </si>
  <si>
    <t>4 years</t>
  </si>
  <si>
    <t>6 years</t>
  </si>
  <si>
    <t>8 years</t>
  </si>
  <si>
    <t>10 years</t>
  </si>
  <si>
    <t>6-7</t>
  </si>
  <si>
    <t>8-9</t>
  </si>
  <si>
    <t>10-11</t>
  </si>
  <si>
    <t>12-14</t>
  </si>
  <si>
    <t>15-18</t>
  </si>
  <si>
    <t>19-23</t>
  </si>
  <si>
    <t>24-29</t>
  </si>
  <si>
    <t>30-36</t>
  </si>
  <si>
    <t>DOSE IN MG</t>
  </si>
  <si>
    <t>DOSE IN ML</t>
  </si>
  <si>
    <t>mg/kg</t>
  </si>
  <si>
    <t>1</t>
  </si>
  <si>
    <t>Analgesic</t>
  </si>
  <si>
    <t>Procedural Sedation</t>
  </si>
  <si>
    <t>Induction</t>
  </si>
  <si>
    <t>Age (wt kg, lb)</t>
  </si>
  <si>
    <t>IV dose mg/kg</t>
  </si>
  <si>
    <t>IV dose mg</t>
  </si>
  <si>
    <t xml:space="preserve"> IV dose mL</t>
  </si>
  <si>
    <t>IM dose mg/kg</t>
  </si>
  <si>
    <t>IM dose mg</t>
  </si>
  <si>
    <t>IM dose mL</t>
  </si>
  <si>
    <t>Ketamine dosing by indication</t>
  </si>
  <si>
    <t>4 months (6-7 kg, 13-15lbs)</t>
  </si>
  <si>
    <t>8 months (8-9 kg, 17-20lbs)</t>
  </si>
  <si>
    <t>1 year (10-11kg, 22-24lbs)</t>
  </si>
  <si>
    <t>500mg/5mL</t>
  </si>
  <si>
    <t>200mg/20mL</t>
  </si>
  <si>
    <t>10mg/mL</t>
  </si>
  <si>
    <t>100mg/mL</t>
  </si>
  <si>
    <t>2 years (12-14 kg, 26-30 lb)</t>
  </si>
  <si>
    <t xml:space="preserve"> 200mg/20mL</t>
  </si>
  <si>
    <t>3</t>
  </si>
  <si>
    <t>4</t>
  </si>
  <si>
    <t>8</t>
  </si>
  <si>
    <t>13</t>
  </si>
  <si>
    <t>4 years (15-18kg, 33-40lbs)</t>
  </si>
  <si>
    <t>6 years (19-23 kg, 42-50lbs)</t>
  </si>
  <si>
    <t>8 years (24-29 kg, 53-64 lbs)</t>
  </si>
  <si>
    <t>10 years (30-36 kg, 66-80 lbs)</t>
  </si>
  <si>
    <t>40 kg, 88lbs</t>
  </si>
  <si>
    <t>50 kg, 110 lbs</t>
  </si>
  <si>
    <t>60 kg, 132lbs</t>
  </si>
  <si>
    <t>0.2</t>
  </si>
  <si>
    <t>0.3</t>
  </si>
  <si>
    <t>0.4</t>
  </si>
  <si>
    <t>0.5</t>
  </si>
  <si>
    <t>0.6</t>
  </si>
  <si>
    <t>0.8</t>
  </si>
  <si>
    <t>1.2</t>
  </si>
  <si>
    <t>1.5</t>
  </si>
  <si>
    <t>2</t>
  </si>
  <si>
    <t>20</t>
  </si>
  <si>
    <t>0.7</t>
  </si>
  <si>
    <t>1.3</t>
  </si>
  <si>
    <t>15</t>
  </si>
  <si>
    <t>25</t>
  </si>
  <si>
    <t>30</t>
  </si>
  <si>
    <t>2.5</t>
  </si>
  <si>
    <t>6.5</t>
  </si>
  <si>
    <t>10</t>
  </si>
  <si>
    <t>12</t>
  </si>
  <si>
    <t>1-2 mg/kg</t>
  </si>
  <si>
    <t>Agitation</t>
  </si>
  <si>
    <t xml:space="preserve"> Procedural Sedation</t>
  </si>
  <si>
    <t>0.2-1 mg/kg</t>
  </si>
  <si>
    <t>1-4 mg/kg</t>
  </si>
  <si>
    <t>2-4 mg/kg</t>
  </si>
  <si>
    <t>4-6 mg/kg</t>
  </si>
  <si>
    <t>0.5-4 mg/kg</t>
  </si>
  <si>
    <t>0.5-1 mg/kg</t>
  </si>
  <si>
    <t>Common dosing ranges</t>
  </si>
  <si>
    <t>Vial</t>
  </si>
  <si>
    <t>Concentration</t>
  </si>
  <si>
    <t>Ketamine Analgesic Dosing</t>
  </si>
  <si>
    <t>editable formula - enter dose:</t>
  </si>
  <si>
    <t>Doses rounded to the nearest</t>
  </si>
  <si>
    <t>Ketamine Induction Dosing</t>
  </si>
  <si>
    <t>70 kg, 154lbs</t>
  </si>
  <si>
    <t>80 kg, 176lbs</t>
  </si>
  <si>
    <t>90 kg, 199 lbs</t>
  </si>
  <si>
    <t>100 kg, 220 lbs</t>
  </si>
  <si>
    <t>120 kg, 265 lbs</t>
  </si>
  <si>
    <t>/IO</t>
  </si>
  <si>
    <t>IV/IO</t>
  </si>
  <si>
    <t xml:space="preserve"> 0.5 mg and 0.1 mL</t>
  </si>
  <si>
    <t>Background</t>
  </si>
  <si>
    <t>Using this file</t>
  </si>
  <si>
    <t>The most commonly carried concentrations, 200mg/20mL overall and 500mg/5mL for IM, were used in</t>
  </si>
  <si>
    <t>then volumes must be recalculated.</t>
  </si>
  <si>
    <t>increments of 10kg. If actual patient weight is known then more precise dosing is possible than in this</t>
  </si>
  <si>
    <r>
      <t>"</t>
    </r>
    <r>
      <rPr>
        <i/>
        <u/>
        <sz val="11"/>
        <color theme="1"/>
        <rFont val="Calibri"/>
        <family val="2"/>
        <scheme val="minor"/>
      </rPr>
      <t>by indication</t>
    </r>
    <r>
      <rPr>
        <u/>
        <sz val="11"/>
        <color theme="1"/>
        <rFont val="Calibri"/>
        <family val="2"/>
        <scheme val="minor"/>
      </rPr>
      <t>"</t>
    </r>
  </si>
  <si>
    <t xml:space="preserve">This sheet provides doses and volumes for all concentrations and all 4 indications for ketamine use </t>
  </si>
  <si>
    <t>to the specific doses used in each system's protocols prior to use. This can be done by changing the dose</t>
  </si>
  <si>
    <t xml:space="preserve">calculating doses and volumes in the reference tables. If a system carries other concentrations </t>
  </si>
  <si>
    <t>additional tables a system may want to utilize for other indications.</t>
  </si>
  <si>
    <t>table, and some systems use one dose for adults rather than weight based for certain indications.</t>
  </si>
  <si>
    <r>
      <rPr>
        <u/>
        <sz val="11"/>
        <color theme="1"/>
        <rFont val="Calibri"/>
        <family val="2"/>
        <scheme val="minor"/>
      </rPr>
      <t>"</t>
    </r>
    <r>
      <rPr>
        <i/>
        <u/>
        <sz val="11"/>
        <color theme="1"/>
        <rFont val="Calibri"/>
        <family val="2"/>
        <scheme val="minor"/>
      </rPr>
      <t>calculate doses</t>
    </r>
    <r>
      <rPr>
        <u/>
        <sz val="11"/>
        <color theme="1"/>
        <rFont val="Calibri"/>
        <family val="2"/>
        <scheme val="minor"/>
      </rPr>
      <t>"</t>
    </r>
  </si>
  <si>
    <t>Six additional excel sheets are included in this file. The first two can be easily edited to the specific dose</t>
  </si>
  <si>
    <t>administration. If desired they could then be edited to more rounded values.</t>
  </si>
  <si>
    <t>Check for consistency with local protocols and edit as needed.</t>
  </si>
  <si>
    <r>
      <t>Ketamine [</t>
    </r>
    <r>
      <rPr>
        <b/>
        <i/>
        <sz val="14"/>
        <color theme="1"/>
        <rFont val="Calibri"/>
        <family val="2"/>
        <scheme val="minor"/>
      </rPr>
      <t>indication</t>
    </r>
    <r>
      <rPr>
        <sz val="14"/>
        <color theme="1"/>
        <rFont val="Calibri"/>
        <family val="2"/>
        <scheme val="minor"/>
      </rPr>
      <t>]</t>
    </r>
    <r>
      <rPr>
        <i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Dosing</t>
    </r>
  </si>
  <si>
    <t>Once calculated, values were rounded to the nearest 0.5 mg and 0.1 mL.</t>
  </si>
  <si>
    <r>
      <t>"</t>
    </r>
    <r>
      <rPr>
        <i/>
        <u/>
        <sz val="11"/>
        <color theme="1"/>
        <rFont val="Calibri"/>
        <family val="2"/>
        <scheme val="minor"/>
      </rPr>
      <t>rounded ...</t>
    </r>
    <r>
      <rPr>
        <u/>
        <sz val="11"/>
        <color theme="1"/>
        <rFont val="Calibri"/>
        <family val="2"/>
        <scheme val="minor"/>
      </rPr>
      <t>" sheets</t>
    </r>
  </si>
  <si>
    <t>This excel spreedsheet was created as a supplement to the SERTAC Ketamine Position Statement to</t>
  </si>
  <si>
    <t>It is not meant to replace local state approved protocols.</t>
  </si>
  <si>
    <t xml:space="preserve">be used, if desired, as quick reference charts when administering ketamine. The typical, prehospital, </t>
  </si>
  <si>
    <t xml:space="preserve">traumatic indications for ketamine use are analgesia and induction for RSI. Other indications are included </t>
  </si>
  <si>
    <t>used in a system's protocols and the tables will auto calculate each weight based dose and volume of</t>
  </si>
  <si>
    <t>The remaining sheets are tables using commonly prescribed doses for analgesia and one with example</t>
  </si>
  <si>
    <t>induction doses. These do not auto calculate but are print-ready and can be used as templates for any</t>
  </si>
  <si>
    <t>indication. This table is formatted to print in landscape orientation.</t>
  </si>
  <si>
    <t>The remaining 4 sheets include 3 different weight based analgesic dosing regimens and 1 for induction</t>
  </si>
  <si>
    <t>to provide completeness and versatility as a tool due to the wide range of dosing and indications.</t>
  </si>
  <si>
    <t>Pediatric weights are color coded to match typical broselow tape weight ranges and adult weights are in</t>
  </si>
  <si>
    <t>in the bolded and outlined cells in the pink section for both IV and IM dosing (cells B7-10 and E7-10).</t>
  </si>
  <si>
    <t>and H3 for desired weight based IV/IO, IM, and IN doses, respectively. Edit A1 to reflect the chosen</t>
  </si>
  <si>
    <t>discussed in the SERTEC ketamine prehospital statement, for each weight group.</t>
  </si>
  <si>
    <t xml:space="preserve">It is prepopulated with commonly used weight based doses for each indication but should be edited </t>
  </si>
  <si>
    <t xml:space="preserve">The second sheet will auto calculate the dose in mg and volume in mL for one indication. Edit cells D3, F3, </t>
  </si>
  <si>
    <t>for all indicated routes of administration. These are also formatted to print in landscape orientation.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</si>
</sst>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BD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B686DA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79C6FF"/>
        <bgColor indexed="64"/>
      </patternFill>
    </fill>
    <fill>
      <patternFill patternType="solid">
        <fgColor rgb="FFFFB481"/>
        <bgColor indexed="64"/>
      </patternFill>
    </fill>
    <fill>
      <patternFill patternType="solid">
        <fgColor rgb="FF61FFA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Fill="1" applyBorder="1"/>
    <xf numFmtId="0" fontId="1" fillId="0" borderId="9" xfId="0" applyFont="1" applyBorder="1"/>
    <xf numFmtId="0" fontId="3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2" fillId="4" borderId="0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right"/>
    </xf>
    <xf numFmtId="49" fontId="0" fillId="4" borderId="0" xfId="0" applyNumberFormat="1" applyFill="1" applyBorder="1" applyAlignment="1">
      <alignment horizontal="center"/>
    </xf>
    <xf numFmtId="0" fontId="1" fillId="4" borderId="0" xfId="0" applyFont="1" applyFill="1" applyBorder="1"/>
    <xf numFmtId="0" fontId="3" fillId="6" borderId="9" xfId="0" applyFont="1" applyFill="1" applyBorder="1"/>
    <xf numFmtId="49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0" fillId="6" borderId="3" xfId="0" applyFill="1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1" fillId="7" borderId="9" xfId="0" applyFont="1" applyFill="1" applyBorder="1"/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1" fillId="8" borderId="9" xfId="0" applyFont="1" applyFill="1" applyBorder="1"/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1" fillId="9" borderId="9" xfId="0" applyFont="1" applyFill="1" applyBorder="1"/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1" fillId="10" borderId="9" xfId="0" applyFont="1" applyFill="1" applyBorder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1" fillId="11" borderId="9" xfId="0" applyFont="1" applyFill="1" applyBorder="1"/>
    <xf numFmtId="0" fontId="2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0" fontId="1" fillId="12" borderId="9" xfId="0" applyFont="1" applyFill="1" applyBorder="1"/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4" borderId="3" xfId="0" applyFill="1" applyBorder="1"/>
    <xf numFmtId="0" fontId="2" fillId="4" borderId="2" xfId="0" applyFont="1" applyFill="1" applyBorder="1" applyAlignment="1">
      <alignment horizontal="left"/>
    </xf>
    <xf numFmtId="0" fontId="0" fillId="4" borderId="2" xfId="0" applyFill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4" fillId="0" borderId="0" xfId="0" applyFont="1"/>
    <xf numFmtId="0" fontId="0" fillId="0" borderId="11" xfId="0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10" borderId="1" xfId="0" applyNumberFormat="1" applyFill="1" applyBorder="1" applyAlignment="1">
      <alignment horizontal="center"/>
    </xf>
    <xf numFmtId="0" fontId="0" fillId="11" borderId="1" xfId="0" applyNumberFormat="1" applyFill="1" applyBorder="1" applyAlignment="1">
      <alignment horizontal="center"/>
    </xf>
    <xf numFmtId="0" fontId="0" fillId="12" borderId="1" xfId="0" applyNumberForma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" xfId="0" applyNumberForma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/>
    <xf numFmtId="0" fontId="2" fillId="6" borderId="2" xfId="0" applyFont="1" applyFill="1" applyBorder="1" applyAlignment="1">
      <alignment horizontal="center"/>
    </xf>
    <xf numFmtId="0" fontId="1" fillId="6" borderId="18" xfId="0" applyNumberFormat="1" applyFont="1" applyFill="1" applyBorder="1" applyAlignment="1">
      <alignment horizontal="center"/>
    </xf>
    <xf numFmtId="0" fontId="0" fillId="6" borderId="3" xfId="0" applyNumberFormat="1" applyFill="1" applyBorder="1" applyAlignment="1">
      <alignment horizontal="center"/>
    </xf>
    <xf numFmtId="0" fontId="0" fillId="6" borderId="2" xfId="0" applyNumberFormat="1" applyFill="1" applyBorder="1" applyAlignment="1">
      <alignment horizontal="center"/>
    </xf>
    <xf numFmtId="0" fontId="1" fillId="6" borderId="16" xfId="0" applyNumberFormat="1" applyFont="1" applyFill="1" applyBorder="1" applyAlignment="1">
      <alignment horizontal="center"/>
    </xf>
    <xf numFmtId="0" fontId="1" fillId="6" borderId="17" xfId="0" applyNumberFormat="1" applyFont="1" applyFill="1" applyBorder="1" applyAlignment="1">
      <alignment horizontal="center"/>
    </xf>
    <xf numFmtId="0" fontId="0" fillId="7" borderId="0" xfId="0" applyNumberFormat="1" applyFill="1" applyAlignment="1">
      <alignment horizontal="center"/>
    </xf>
    <xf numFmtId="0" fontId="0" fillId="7" borderId="8" xfId="0" applyNumberFormat="1" applyFill="1" applyBorder="1" applyAlignment="1">
      <alignment horizontal="center"/>
    </xf>
    <xf numFmtId="0" fontId="0" fillId="7" borderId="7" xfId="0" applyNumberFormat="1" applyFill="1" applyBorder="1"/>
    <xf numFmtId="0" fontId="0" fillId="7" borderId="2" xfId="0" applyNumberFormat="1" applyFill="1" applyBorder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8" borderId="4" xfId="0" applyNumberFormat="1" applyFill="1" applyBorder="1" applyAlignment="1">
      <alignment horizontal="center"/>
    </xf>
    <xf numFmtId="0" fontId="0" fillId="8" borderId="7" xfId="0" applyNumberFormat="1" applyFill="1" applyBorder="1"/>
    <xf numFmtId="0" fontId="0" fillId="8" borderId="2" xfId="0" applyNumberFormat="1" applyFill="1" applyBorder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9" borderId="0" xfId="0" applyNumberFormat="1" applyFill="1" applyBorder="1" applyAlignment="1">
      <alignment horizontal="center"/>
    </xf>
    <xf numFmtId="0" fontId="0" fillId="9" borderId="7" xfId="0" applyNumberFormat="1" applyFill="1" applyBorder="1"/>
    <xf numFmtId="0" fontId="0" fillId="9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NumberFormat="1" applyBorder="1"/>
    <xf numFmtId="0" fontId="0" fillId="10" borderId="0" xfId="0" applyNumberFormat="1" applyFill="1" applyAlignment="1">
      <alignment horizontal="center"/>
    </xf>
    <xf numFmtId="0" fontId="0" fillId="10" borderId="0" xfId="0" applyNumberFormat="1" applyFill="1" applyBorder="1" applyAlignment="1">
      <alignment horizontal="center"/>
    </xf>
    <xf numFmtId="0" fontId="0" fillId="10" borderId="7" xfId="0" applyNumberFormat="1" applyFill="1" applyBorder="1"/>
    <xf numFmtId="0" fontId="0" fillId="11" borderId="0" xfId="0" applyNumberFormat="1" applyFill="1" applyAlignment="1">
      <alignment horizontal="center"/>
    </xf>
    <xf numFmtId="0" fontId="0" fillId="11" borderId="0" xfId="0" applyNumberFormat="1" applyFill="1" applyBorder="1" applyAlignment="1">
      <alignment horizontal="center"/>
    </xf>
    <xf numFmtId="0" fontId="0" fillId="11" borderId="7" xfId="0" applyNumberFormat="1" applyFill="1" applyBorder="1"/>
    <xf numFmtId="0" fontId="0" fillId="12" borderId="0" xfId="0" applyNumberFormat="1" applyFill="1" applyAlignment="1">
      <alignment horizontal="center"/>
    </xf>
    <xf numFmtId="0" fontId="0" fillId="12" borderId="0" xfId="0" applyNumberFormat="1" applyFill="1" applyBorder="1" applyAlignment="1">
      <alignment horizontal="center"/>
    </xf>
    <xf numFmtId="0" fontId="0" fillId="12" borderId="7" xfId="0" applyNumberFormat="1" applyFill="1" applyBorder="1"/>
    <xf numFmtId="0" fontId="0" fillId="5" borderId="4" xfId="0" applyNumberFormat="1" applyFill="1" applyBorder="1"/>
    <xf numFmtId="0" fontId="0" fillId="5" borderId="3" xfId="0" applyNumberFormat="1" applyFill="1" applyBorder="1"/>
    <xf numFmtId="0" fontId="0" fillId="2" borderId="0" xfId="0" applyNumberFormat="1" applyFill="1"/>
    <xf numFmtId="0" fontId="0" fillId="2" borderId="7" xfId="0" applyNumberFormat="1" applyFill="1" applyBorder="1"/>
    <xf numFmtId="0" fontId="0" fillId="3" borderId="0" xfId="0" applyNumberFormat="1" applyFill="1"/>
    <xf numFmtId="0" fontId="0" fillId="3" borderId="7" xfId="0" applyNumberFormat="1" applyFill="1" applyBorder="1"/>
    <xf numFmtId="0" fontId="6" fillId="0" borderId="0" xfId="0" applyFont="1"/>
    <xf numFmtId="0" fontId="1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FFA8"/>
      <color rgb="FFFFB481"/>
      <color rgb="FF79C6FF"/>
      <color rgb="FFFFFF7D"/>
      <color rgb="FFB686DA"/>
      <color rgb="FFFFABD5"/>
      <color rgb="FFFF6D6D"/>
      <color rgb="FFFF8989"/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149D-CC6A-467C-A4E3-7C1877275C61}">
  <dimension ref="A1:A41"/>
  <sheetViews>
    <sheetView tabSelected="1" workbookViewId="0">
      <selection activeCell="L39" sqref="L39"/>
    </sheetView>
  </sheetViews>
  <sheetFormatPr defaultRowHeight="15" x14ac:dyDescent="0.25"/>
  <sheetData>
    <row r="1" spans="1:1" ht="15.75" x14ac:dyDescent="0.25">
      <c r="A1" s="125" t="s">
        <v>108</v>
      </c>
    </row>
    <row r="2" spans="1:1" x14ac:dyDescent="0.25">
      <c r="A2" t="s">
        <v>126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135</v>
      </c>
    </row>
    <row r="6" spans="1:1" x14ac:dyDescent="0.25">
      <c r="A6" t="s">
        <v>127</v>
      </c>
    </row>
    <row r="8" spans="1:1" ht="15.75" x14ac:dyDescent="0.25">
      <c r="A8" s="125" t="s">
        <v>109</v>
      </c>
    </row>
    <row r="9" spans="1:1" x14ac:dyDescent="0.25">
      <c r="A9" t="s">
        <v>120</v>
      </c>
    </row>
    <row r="10" spans="1:1" x14ac:dyDescent="0.25">
      <c r="A10" t="s">
        <v>130</v>
      </c>
    </row>
    <row r="11" spans="1:1" x14ac:dyDescent="0.25">
      <c r="A11" t="s">
        <v>121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117</v>
      </c>
    </row>
    <row r="17" spans="1:1" x14ac:dyDescent="0.25">
      <c r="A17" t="s">
        <v>136</v>
      </c>
    </row>
    <row r="18" spans="1:1" x14ac:dyDescent="0.25">
      <c r="A18" t="s">
        <v>112</v>
      </c>
    </row>
    <row r="19" spans="1:1" x14ac:dyDescent="0.25">
      <c r="A19" t="s">
        <v>118</v>
      </c>
    </row>
    <row r="20" spans="1:1" x14ac:dyDescent="0.25">
      <c r="A20" t="s">
        <v>122</v>
      </c>
    </row>
    <row r="22" spans="1:1" x14ac:dyDescent="0.25">
      <c r="A22" t="s">
        <v>110</v>
      </c>
    </row>
    <row r="23" spans="1:1" x14ac:dyDescent="0.25">
      <c r="A23" t="s">
        <v>116</v>
      </c>
    </row>
    <row r="24" spans="1:1" x14ac:dyDescent="0.25">
      <c r="A24" t="s">
        <v>111</v>
      </c>
    </row>
    <row r="26" spans="1:1" x14ac:dyDescent="0.25">
      <c r="A26" s="162" t="s">
        <v>113</v>
      </c>
    </row>
    <row r="27" spans="1:1" x14ac:dyDescent="0.25">
      <c r="A27" t="s">
        <v>114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115</v>
      </c>
    </row>
    <row r="31" spans="1:1" x14ac:dyDescent="0.25">
      <c r="A31" t="s">
        <v>137</v>
      </c>
    </row>
    <row r="33" spans="1:1" x14ac:dyDescent="0.25">
      <c r="A33" s="162" t="s">
        <v>119</v>
      </c>
    </row>
    <row r="34" spans="1:1" x14ac:dyDescent="0.25">
      <c r="A34" t="s">
        <v>141</v>
      </c>
    </row>
    <row r="35" spans="1:1" x14ac:dyDescent="0.25">
      <c r="A35" t="s">
        <v>138</v>
      </c>
    </row>
    <row r="36" spans="1:1" x14ac:dyDescent="0.25">
      <c r="A36" t="s">
        <v>133</v>
      </c>
    </row>
    <row r="38" spans="1:1" x14ac:dyDescent="0.25">
      <c r="A38" s="162" t="s">
        <v>125</v>
      </c>
    </row>
    <row r="39" spans="1:1" x14ac:dyDescent="0.25">
      <c r="A39" t="s">
        <v>134</v>
      </c>
    </row>
    <row r="40" spans="1:1" x14ac:dyDescent="0.25">
      <c r="A40" t="s">
        <v>142</v>
      </c>
    </row>
    <row r="41" spans="1:1" x14ac:dyDescent="0.25">
      <c r="A41" t="s">
        <v>124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832F-60F8-4F34-A9D6-2C7A3DBB7DEB}">
  <dimension ref="A1:H91"/>
  <sheetViews>
    <sheetView workbookViewId="0">
      <selection activeCell="A3" sqref="A3"/>
    </sheetView>
  </sheetViews>
  <sheetFormatPr defaultRowHeight="15" x14ac:dyDescent="0.25"/>
  <cols>
    <col min="1" max="1" width="20.7109375" customWidth="1"/>
    <col min="2" max="2" width="12.7109375" customWidth="1"/>
    <col min="3" max="3" width="10.28515625" customWidth="1"/>
    <col min="4" max="4" width="11.42578125" customWidth="1"/>
    <col min="5" max="5" width="13.140625" customWidth="1"/>
    <col min="6" max="6" width="10.28515625" customWidth="1"/>
    <col min="7" max="7" width="11.5703125" customWidth="1"/>
    <col min="8" max="8" width="11.42578125" customWidth="1"/>
  </cols>
  <sheetData>
    <row r="1" spans="1:8" ht="18.75" x14ac:dyDescent="0.3">
      <c r="A1" s="95" t="s">
        <v>44</v>
      </c>
      <c r="D1" s="8"/>
      <c r="E1" s="9"/>
      <c r="F1" s="8"/>
      <c r="G1" s="9"/>
    </row>
    <row r="2" spans="1:8" x14ac:dyDescent="0.25">
      <c r="D2" s="10"/>
      <c r="E2" s="9"/>
      <c r="F2" s="10"/>
      <c r="G2" s="9"/>
    </row>
    <row r="3" spans="1:8" x14ac:dyDescent="0.25">
      <c r="A3" s="5" t="s">
        <v>37</v>
      </c>
      <c r="B3" s="115" t="s">
        <v>38</v>
      </c>
      <c r="C3" s="114" t="s">
        <v>39</v>
      </c>
      <c r="D3" s="4" t="s">
        <v>40</v>
      </c>
      <c r="E3" s="113" t="s">
        <v>41</v>
      </c>
      <c r="F3" s="7" t="s">
        <v>42</v>
      </c>
      <c r="G3" s="4" t="s">
        <v>43</v>
      </c>
      <c r="H3" s="29" t="s">
        <v>43</v>
      </c>
    </row>
    <row r="4" spans="1:8" x14ac:dyDescent="0.25">
      <c r="A4" s="6" t="s">
        <v>94</v>
      </c>
      <c r="B4" s="27"/>
      <c r="C4" s="27"/>
      <c r="D4" s="4" t="s">
        <v>49</v>
      </c>
      <c r="E4" s="27"/>
      <c r="F4" s="27"/>
      <c r="G4" s="4" t="s">
        <v>48</v>
      </c>
      <c r="H4" s="3" t="s">
        <v>49</v>
      </c>
    </row>
    <row r="5" spans="1:8" x14ac:dyDescent="0.25">
      <c r="A5" s="37" t="s">
        <v>95</v>
      </c>
      <c r="B5" s="27"/>
      <c r="C5" s="27"/>
      <c r="D5" s="4" t="s">
        <v>50</v>
      </c>
      <c r="E5" s="27"/>
      <c r="F5" s="27"/>
      <c r="G5" s="4" t="s">
        <v>51</v>
      </c>
      <c r="H5" s="3" t="s">
        <v>50</v>
      </c>
    </row>
    <row r="6" spans="1:8" ht="15.75" thickBot="1" x14ac:dyDescent="0.3">
      <c r="A6" s="48" t="s">
        <v>45</v>
      </c>
      <c r="B6" s="49"/>
      <c r="C6" s="50"/>
      <c r="D6" s="51"/>
      <c r="E6" s="51"/>
      <c r="F6" s="51"/>
      <c r="G6" s="52"/>
      <c r="H6" s="53"/>
    </row>
    <row r="7" spans="1:8" x14ac:dyDescent="0.25">
      <c r="A7" s="126" t="s">
        <v>34</v>
      </c>
      <c r="B7" s="127">
        <v>0.3</v>
      </c>
      <c r="C7" s="128">
        <f>B7*6.5</f>
        <v>1.95</v>
      </c>
      <c r="D7" s="129">
        <f>C7*0.1</f>
        <v>0.19500000000000001</v>
      </c>
      <c r="E7" s="127">
        <v>0.5</v>
      </c>
      <c r="F7" s="128">
        <f>E7*6.5</f>
        <v>3.25</v>
      </c>
      <c r="G7" s="101">
        <f>F7*0.01</f>
        <v>3.2500000000000001E-2</v>
      </c>
      <c r="H7" s="101">
        <f>F7*0.1</f>
        <v>0.32500000000000001</v>
      </c>
    </row>
    <row r="8" spans="1:8" x14ac:dyDescent="0.25">
      <c r="A8" s="126" t="s">
        <v>35</v>
      </c>
      <c r="B8" s="130">
        <v>0.5</v>
      </c>
      <c r="C8" s="128">
        <f>B8*6.5</f>
        <v>3.25</v>
      </c>
      <c r="D8" s="129">
        <f>C8*0.1</f>
        <v>0.32500000000000001</v>
      </c>
      <c r="E8" s="130">
        <v>1</v>
      </c>
      <c r="F8" s="128">
        <f>E8*6.5</f>
        <v>6.5</v>
      </c>
      <c r="G8" s="101">
        <f>F8*0.01</f>
        <v>6.5000000000000002E-2</v>
      </c>
      <c r="H8" s="101">
        <f>F8*0.1</f>
        <v>0.65</v>
      </c>
    </row>
    <row r="9" spans="1:8" x14ac:dyDescent="0.25">
      <c r="A9" s="126" t="s">
        <v>36</v>
      </c>
      <c r="B9" s="130">
        <v>1</v>
      </c>
      <c r="C9" s="128">
        <f>B9*6.5</f>
        <v>6.5</v>
      </c>
      <c r="D9" s="129">
        <f>C9*0.1</f>
        <v>0.65</v>
      </c>
      <c r="E9" s="130">
        <v>2</v>
      </c>
      <c r="F9" s="128">
        <f>E9*6.5</f>
        <v>13</v>
      </c>
      <c r="G9" s="101">
        <f>F9*0.01</f>
        <v>0.13</v>
      </c>
      <c r="H9" s="101">
        <f>F9*0.1</f>
        <v>1.3</v>
      </c>
    </row>
    <row r="10" spans="1:8" ht="15.75" thickBot="1" x14ac:dyDescent="0.3">
      <c r="A10" s="126" t="s">
        <v>85</v>
      </c>
      <c r="B10" s="131">
        <v>2</v>
      </c>
      <c r="C10" s="128">
        <f>B10*6.5</f>
        <v>13</v>
      </c>
      <c r="D10" s="129">
        <f>C10*0.1</f>
        <v>1.3</v>
      </c>
      <c r="E10" s="131">
        <v>4</v>
      </c>
      <c r="F10" s="128">
        <f>E10*6.5</f>
        <v>26</v>
      </c>
      <c r="G10" s="101">
        <f>F10*0.01</f>
        <v>0.26</v>
      </c>
      <c r="H10" s="101">
        <f>F10*0.1</f>
        <v>2.6</v>
      </c>
    </row>
    <row r="11" spans="1:8" x14ac:dyDescent="0.25">
      <c r="A11" s="58" t="s">
        <v>46</v>
      </c>
      <c r="B11" s="132"/>
      <c r="C11" s="132"/>
      <c r="D11" s="132"/>
      <c r="E11" s="132"/>
      <c r="F11" s="132"/>
      <c r="G11" s="133"/>
      <c r="H11" s="134"/>
    </row>
    <row r="12" spans="1:8" x14ac:dyDescent="0.25">
      <c r="A12" s="59" t="s">
        <v>34</v>
      </c>
      <c r="B12" s="102">
        <f>B7</f>
        <v>0.3</v>
      </c>
      <c r="C12" s="102">
        <f>B12*8.5</f>
        <v>2.5499999999999998</v>
      </c>
      <c r="D12" s="102">
        <f>C12*0.1</f>
        <v>0.255</v>
      </c>
      <c r="E12" s="102">
        <f>E7</f>
        <v>0.5</v>
      </c>
      <c r="F12" s="135">
        <f>E12*8.5</f>
        <v>4.25</v>
      </c>
      <c r="G12" s="102">
        <f>F12*0.01</f>
        <v>4.2500000000000003E-2</v>
      </c>
      <c r="H12" s="102">
        <f>F12*0.1</f>
        <v>0.42500000000000004</v>
      </c>
    </row>
    <row r="13" spans="1:8" x14ac:dyDescent="0.25">
      <c r="A13" s="59" t="s">
        <v>35</v>
      </c>
      <c r="B13" s="102">
        <f>B8</f>
        <v>0.5</v>
      </c>
      <c r="C13" s="102">
        <f>B13*8.5</f>
        <v>4.25</v>
      </c>
      <c r="D13" s="102">
        <f>C13*0.1</f>
        <v>0.42500000000000004</v>
      </c>
      <c r="E13" s="102">
        <f>E8</f>
        <v>1</v>
      </c>
      <c r="F13" s="135">
        <f>E13*8.5</f>
        <v>8.5</v>
      </c>
      <c r="G13" s="102">
        <f>F13*0.01</f>
        <v>8.5000000000000006E-2</v>
      </c>
      <c r="H13" s="102">
        <f>F13*0.1</f>
        <v>0.85000000000000009</v>
      </c>
    </row>
    <row r="14" spans="1:8" x14ac:dyDescent="0.25">
      <c r="A14" s="59" t="s">
        <v>36</v>
      </c>
      <c r="B14" s="102">
        <f>B9</f>
        <v>1</v>
      </c>
      <c r="C14" s="102">
        <f>B14*8.5</f>
        <v>8.5</v>
      </c>
      <c r="D14" s="102">
        <f>C14*0.1</f>
        <v>0.85000000000000009</v>
      </c>
      <c r="E14" s="102">
        <f>E9</f>
        <v>2</v>
      </c>
      <c r="F14" s="135">
        <f>E14*8.5</f>
        <v>17</v>
      </c>
      <c r="G14" s="102">
        <f>F14*0.01</f>
        <v>0.17</v>
      </c>
      <c r="H14" s="102">
        <f>F14*0.1</f>
        <v>1.7000000000000002</v>
      </c>
    </row>
    <row r="15" spans="1:8" x14ac:dyDescent="0.25">
      <c r="A15" s="59" t="s">
        <v>85</v>
      </c>
      <c r="B15" s="102">
        <f>B10</f>
        <v>2</v>
      </c>
      <c r="C15" s="102">
        <f>B15*8.5</f>
        <v>17</v>
      </c>
      <c r="D15" s="102">
        <f>C15*0.1</f>
        <v>1.7000000000000002</v>
      </c>
      <c r="E15" s="102">
        <f>E10</f>
        <v>4</v>
      </c>
      <c r="F15" s="135">
        <f>E15*8.5</f>
        <v>34</v>
      </c>
      <c r="G15" s="102">
        <f>F15*0.01</f>
        <v>0.34</v>
      </c>
      <c r="H15" s="102">
        <f>F15*0.1</f>
        <v>3.4000000000000004</v>
      </c>
    </row>
    <row r="16" spans="1:8" x14ac:dyDescent="0.25">
      <c r="A16" s="63" t="s">
        <v>47</v>
      </c>
      <c r="B16" s="136"/>
      <c r="C16" s="136"/>
      <c r="D16" s="136"/>
      <c r="E16" s="136"/>
      <c r="F16" s="136"/>
      <c r="G16" s="137"/>
      <c r="H16" s="138"/>
    </row>
    <row r="17" spans="1:8" x14ac:dyDescent="0.25">
      <c r="A17" s="64" t="s">
        <v>34</v>
      </c>
      <c r="B17" s="103">
        <f>B12</f>
        <v>0.3</v>
      </c>
      <c r="C17" s="103">
        <f>B17*10.5</f>
        <v>3.15</v>
      </c>
      <c r="D17" s="103">
        <f>C17*0.1</f>
        <v>0.315</v>
      </c>
      <c r="E17" s="103">
        <f>E12</f>
        <v>0.5</v>
      </c>
      <c r="F17" s="139">
        <f>E17*10.5</f>
        <v>5.25</v>
      </c>
      <c r="G17" s="103">
        <f>F17*0.01</f>
        <v>5.2499999999999998E-2</v>
      </c>
      <c r="H17" s="103">
        <f>F17*0.1</f>
        <v>0.52500000000000002</v>
      </c>
    </row>
    <row r="18" spans="1:8" x14ac:dyDescent="0.25">
      <c r="A18" s="64" t="s">
        <v>35</v>
      </c>
      <c r="B18" s="103">
        <f>B13</f>
        <v>0.5</v>
      </c>
      <c r="C18" s="103">
        <f>B18*10.5</f>
        <v>5.25</v>
      </c>
      <c r="D18" s="103">
        <f>C18*0.1</f>
        <v>0.52500000000000002</v>
      </c>
      <c r="E18" s="103">
        <f>E13</f>
        <v>1</v>
      </c>
      <c r="F18" s="139">
        <f>E18*10.5</f>
        <v>10.5</v>
      </c>
      <c r="G18" s="103">
        <f>F18*0.01</f>
        <v>0.105</v>
      </c>
      <c r="H18" s="103">
        <f>F18*0.1</f>
        <v>1.05</v>
      </c>
    </row>
    <row r="19" spans="1:8" x14ac:dyDescent="0.25">
      <c r="A19" s="64" t="s">
        <v>36</v>
      </c>
      <c r="B19" s="103">
        <f>B14</f>
        <v>1</v>
      </c>
      <c r="C19" s="103">
        <f>B19*10.5</f>
        <v>10.5</v>
      </c>
      <c r="D19" s="103">
        <f>C19*0.1</f>
        <v>1.05</v>
      </c>
      <c r="E19" s="103">
        <f>E14</f>
        <v>2</v>
      </c>
      <c r="F19" s="139">
        <f>E19*10.5</f>
        <v>21</v>
      </c>
      <c r="G19" s="103">
        <f>F19*0.01</f>
        <v>0.21</v>
      </c>
      <c r="H19" s="103">
        <f>F19*0.1</f>
        <v>2.1</v>
      </c>
    </row>
    <row r="20" spans="1:8" x14ac:dyDescent="0.25">
      <c r="A20" s="64" t="s">
        <v>85</v>
      </c>
      <c r="B20" s="103">
        <f>B15</f>
        <v>2</v>
      </c>
      <c r="C20" s="103">
        <f>B20*10.5</f>
        <v>21</v>
      </c>
      <c r="D20" s="103">
        <f>C20*0.1</f>
        <v>2.1</v>
      </c>
      <c r="E20" s="103">
        <f>E15</f>
        <v>4</v>
      </c>
      <c r="F20" s="139">
        <f>E20*10.5</f>
        <v>42</v>
      </c>
      <c r="G20" s="103">
        <f>F20*0.01</f>
        <v>0.42</v>
      </c>
      <c r="H20" s="103">
        <f>F20*0.1</f>
        <v>4.2</v>
      </c>
    </row>
    <row r="21" spans="1:8" x14ac:dyDescent="0.25">
      <c r="A21" s="68" t="s">
        <v>52</v>
      </c>
      <c r="B21" s="140"/>
      <c r="C21" s="140"/>
      <c r="D21" s="140"/>
      <c r="E21" s="140"/>
      <c r="F21" s="140"/>
      <c r="G21" s="141"/>
      <c r="H21" s="142"/>
    </row>
    <row r="22" spans="1:8" x14ac:dyDescent="0.25">
      <c r="A22" s="69" t="s">
        <v>34</v>
      </c>
      <c r="B22" s="104">
        <f>B17</f>
        <v>0.3</v>
      </c>
      <c r="C22" s="104">
        <f>B22*13</f>
        <v>3.9</v>
      </c>
      <c r="D22" s="104">
        <f>C22*0.1</f>
        <v>0.39</v>
      </c>
      <c r="E22" s="104">
        <f>E17</f>
        <v>0.5</v>
      </c>
      <c r="F22" s="143">
        <f>E22*13</f>
        <v>6.5</v>
      </c>
      <c r="G22" s="104">
        <f>F22*0.01</f>
        <v>6.5000000000000002E-2</v>
      </c>
      <c r="H22" s="104">
        <f>F22*0.1</f>
        <v>0.65</v>
      </c>
    </row>
    <row r="23" spans="1:8" x14ac:dyDescent="0.25">
      <c r="A23" s="69" t="s">
        <v>35</v>
      </c>
      <c r="B23" s="104">
        <f>B18</f>
        <v>0.5</v>
      </c>
      <c r="C23" s="104">
        <f>B23*13</f>
        <v>6.5</v>
      </c>
      <c r="D23" s="104">
        <f>C23*0.1</f>
        <v>0.65</v>
      </c>
      <c r="E23" s="104">
        <f>E18</f>
        <v>1</v>
      </c>
      <c r="F23" s="143">
        <f>E23*13</f>
        <v>13</v>
      </c>
      <c r="G23" s="104">
        <f>F23*0.01</f>
        <v>0.13</v>
      </c>
      <c r="H23" s="104">
        <f>F23*0.1</f>
        <v>1.3</v>
      </c>
    </row>
    <row r="24" spans="1:8" x14ac:dyDescent="0.25">
      <c r="A24" s="69" t="s">
        <v>36</v>
      </c>
      <c r="B24" s="104">
        <f>B19</f>
        <v>1</v>
      </c>
      <c r="C24" s="104">
        <f>B24*13</f>
        <v>13</v>
      </c>
      <c r="D24" s="104">
        <f>C24*0.1</f>
        <v>1.3</v>
      </c>
      <c r="E24" s="104">
        <f>E19</f>
        <v>2</v>
      </c>
      <c r="F24" s="143">
        <f>E24*13</f>
        <v>26</v>
      </c>
      <c r="G24" s="104">
        <f>F24*0.01</f>
        <v>0.26</v>
      </c>
      <c r="H24" s="104">
        <f>F24*0.1</f>
        <v>2.6</v>
      </c>
    </row>
    <row r="25" spans="1:8" x14ac:dyDescent="0.25">
      <c r="A25" s="69" t="s">
        <v>85</v>
      </c>
      <c r="B25" s="104">
        <f>B20</f>
        <v>2</v>
      </c>
      <c r="C25" s="104">
        <f>B25*13</f>
        <v>26</v>
      </c>
      <c r="D25" s="104">
        <f>C25*0.1</f>
        <v>2.6</v>
      </c>
      <c r="E25" s="104">
        <f>E20</f>
        <v>4</v>
      </c>
      <c r="F25" s="143">
        <f>E25*13</f>
        <v>52</v>
      </c>
      <c r="G25" s="104">
        <f>F25*0.01</f>
        <v>0.52</v>
      </c>
      <c r="H25" s="104">
        <f>F25*0.1</f>
        <v>5.2</v>
      </c>
    </row>
    <row r="26" spans="1:8" x14ac:dyDescent="0.25">
      <c r="A26" s="38" t="s">
        <v>58</v>
      </c>
      <c r="B26" s="144"/>
      <c r="C26" s="144"/>
      <c r="D26" s="144"/>
      <c r="E26" s="144"/>
      <c r="F26" s="144"/>
      <c r="G26" s="145"/>
      <c r="H26" s="146"/>
    </row>
    <row r="27" spans="1:8" x14ac:dyDescent="0.25">
      <c r="A27" s="34" t="s">
        <v>34</v>
      </c>
      <c r="B27" s="111">
        <f>B22</f>
        <v>0.3</v>
      </c>
      <c r="C27" s="111">
        <f>B27*16.5</f>
        <v>4.95</v>
      </c>
      <c r="D27" s="111">
        <f>C27*0.1</f>
        <v>0.49500000000000005</v>
      </c>
      <c r="E27" s="111">
        <f>E22</f>
        <v>0.5</v>
      </c>
      <c r="F27" s="111">
        <f>E27*16.5</f>
        <v>8.25</v>
      </c>
      <c r="G27" s="111">
        <f>F27*0.01</f>
        <v>8.2500000000000004E-2</v>
      </c>
      <c r="H27" s="111">
        <f>F27*0.1</f>
        <v>0.82500000000000007</v>
      </c>
    </row>
    <row r="28" spans="1:8" x14ac:dyDescent="0.25">
      <c r="A28" s="34" t="s">
        <v>35</v>
      </c>
      <c r="B28" s="111">
        <f>B23</f>
        <v>0.5</v>
      </c>
      <c r="C28" s="111">
        <f>B28*16.5</f>
        <v>8.25</v>
      </c>
      <c r="D28" s="111">
        <f>C28*0.1</f>
        <v>0.82500000000000007</v>
      </c>
      <c r="E28" s="111">
        <f>E23</f>
        <v>1</v>
      </c>
      <c r="F28" s="111">
        <f>E28*16.5</f>
        <v>16.5</v>
      </c>
      <c r="G28" s="111">
        <f>F28*0.01</f>
        <v>0.16500000000000001</v>
      </c>
      <c r="H28" s="111">
        <f>F28*0.1</f>
        <v>1.6500000000000001</v>
      </c>
    </row>
    <row r="29" spans="1:8" x14ac:dyDescent="0.25">
      <c r="A29" s="34" t="s">
        <v>36</v>
      </c>
      <c r="B29" s="111">
        <f>B24</f>
        <v>1</v>
      </c>
      <c r="C29" s="111">
        <f>B29*16.5</f>
        <v>16.5</v>
      </c>
      <c r="D29" s="111">
        <f>C29*0.1</f>
        <v>1.6500000000000001</v>
      </c>
      <c r="E29" s="111">
        <f>E24</f>
        <v>2</v>
      </c>
      <c r="F29" s="111">
        <f>E29*16.5</f>
        <v>33</v>
      </c>
      <c r="G29" s="111">
        <f>F29*0.01</f>
        <v>0.33</v>
      </c>
      <c r="H29" s="111">
        <f>F29*0.1</f>
        <v>3.3000000000000003</v>
      </c>
    </row>
    <row r="30" spans="1:8" x14ac:dyDescent="0.25">
      <c r="A30" s="34" t="s">
        <v>85</v>
      </c>
      <c r="B30" s="111">
        <f>B25</f>
        <v>2</v>
      </c>
      <c r="C30" s="111">
        <f>B30*16.5</f>
        <v>33</v>
      </c>
      <c r="D30" s="111">
        <f>C30*0.1</f>
        <v>3.3000000000000003</v>
      </c>
      <c r="E30" s="111">
        <f>E25</f>
        <v>4</v>
      </c>
      <c r="F30" s="111">
        <f>E30*16.5</f>
        <v>66</v>
      </c>
      <c r="G30" s="111">
        <f>F30*0.01</f>
        <v>0.66</v>
      </c>
      <c r="H30" s="111">
        <f>F30*0.1</f>
        <v>6.6000000000000005</v>
      </c>
    </row>
    <row r="31" spans="1:8" x14ac:dyDescent="0.25">
      <c r="A31" s="73" t="s">
        <v>59</v>
      </c>
      <c r="B31" s="147"/>
      <c r="C31" s="147"/>
      <c r="D31" s="147"/>
      <c r="E31" s="147"/>
      <c r="F31" s="147"/>
      <c r="G31" s="148"/>
      <c r="H31" s="149"/>
    </row>
    <row r="32" spans="1:8" x14ac:dyDescent="0.25">
      <c r="A32" s="74" t="s">
        <v>34</v>
      </c>
      <c r="B32" s="106">
        <f>B27</f>
        <v>0.3</v>
      </c>
      <c r="C32" s="106">
        <f>B32*20</f>
        <v>6</v>
      </c>
      <c r="D32" s="106">
        <f>C32*0.1</f>
        <v>0.60000000000000009</v>
      </c>
      <c r="E32" s="106">
        <f>E27</f>
        <v>0.5</v>
      </c>
      <c r="F32" s="106">
        <f>E32*20</f>
        <v>10</v>
      </c>
      <c r="G32" s="106">
        <f>F32*0.01</f>
        <v>0.1</v>
      </c>
      <c r="H32" s="106">
        <f>F32*0.1</f>
        <v>1</v>
      </c>
    </row>
    <row r="33" spans="1:8" x14ac:dyDescent="0.25">
      <c r="A33" s="74" t="s">
        <v>35</v>
      </c>
      <c r="B33" s="106">
        <f>B28</f>
        <v>0.5</v>
      </c>
      <c r="C33" s="106">
        <f>B33*20</f>
        <v>10</v>
      </c>
      <c r="D33" s="106">
        <f>C33*0.1</f>
        <v>1</v>
      </c>
      <c r="E33" s="106">
        <f>E28</f>
        <v>1</v>
      </c>
      <c r="F33" s="106">
        <f>E33*20</f>
        <v>20</v>
      </c>
      <c r="G33" s="106">
        <f>F33*0.01</f>
        <v>0.2</v>
      </c>
      <c r="H33" s="106">
        <f>F33*0.1</f>
        <v>2</v>
      </c>
    </row>
    <row r="34" spans="1:8" x14ac:dyDescent="0.25">
      <c r="A34" s="74" t="s">
        <v>36</v>
      </c>
      <c r="B34" s="106">
        <f>B29</f>
        <v>1</v>
      </c>
      <c r="C34" s="106">
        <f>B34*20</f>
        <v>20</v>
      </c>
      <c r="D34" s="106">
        <f>C34*0.1</f>
        <v>2</v>
      </c>
      <c r="E34" s="106">
        <f>E29</f>
        <v>2</v>
      </c>
      <c r="F34" s="106">
        <f>E34*20</f>
        <v>40</v>
      </c>
      <c r="G34" s="106">
        <f>F34*0.01</f>
        <v>0.4</v>
      </c>
      <c r="H34" s="106">
        <f>F34*0.1</f>
        <v>4</v>
      </c>
    </row>
    <row r="35" spans="1:8" x14ac:dyDescent="0.25">
      <c r="A35" s="74" t="s">
        <v>85</v>
      </c>
      <c r="B35" s="106">
        <f>B30</f>
        <v>2</v>
      </c>
      <c r="C35" s="106">
        <f>B35*20</f>
        <v>40</v>
      </c>
      <c r="D35" s="106">
        <f>C35*0.1</f>
        <v>4</v>
      </c>
      <c r="E35" s="106">
        <f>E30</f>
        <v>4</v>
      </c>
      <c r="F35" s="106">
        <f>E35*20</f>
        <v>80</v>
      </c>
      <c r="G35" s="106">
        <f>F35*0.01</f>
        <v>0.8</v>
      </c>
      <c r="H35" s="106">
        <f>F35*0.1</f>
        <v>8</v>
      </c>
    </row>
    <row r="36" spans="1:8" x14ac:dyDescent="0.25">
      <c r="A36" s="78" t="s">
        <v>60</v>
      </c>
      <c r="B36" s="150"/>
      <c r="C36" s="150"/>
      <c r="D36" s="150"/>
      <c r="E36" s="150"/>
      <c r="F36" s="150"/>
      <c r="G36" s="151"/>
      <c r="H36" s="152"/>
    </row>
    <row r="37" spans="1:8" x14ac:dyDescent="0.25">
      <c r="A37" s="79" t="s">
        <v>34</v>
      </c>
      <c r="B37" s="107">
        <f>B32</f>
        <v>0.3</v>
      </c>
      <c r="C37" s="107">
        <f>B37*26.5</f>
        <v>7.9499999999999993</v>
      </c>
      <c r="D37" s="107">
        <f>C37*0.1</f>
        <v>0.79499999999999993</v>
      </c>
      <c r="E37" s="107">
        <f>E32</f>
        <v>0.5</v>
      </c>
      <c r="F37" s="107">
        <f>E37*26.5</f>
        <v>13.25</v>
      </c>
      <c r="G37" s="107">
        <f>F37*0.01</f>
        <v>0.13250000000000001</v>
      </c>
      <c r="H37" s="107">
        <f>F37*0.1</f>
        <v>1.3250000000000002</v>
      </c>
    </row>
    <row r="38" spans="1:8" x14ac:dyDescent="0.25">
      <c r="A38" s="79" t="s">
        <v>35</v>
      </c>
      <c r="B38" s="107">
        <f>B33</f>
        <v>0.5</v>
      </c>
      <c r="C38" s="107">
        <f>B38*26.5</f>
        <v>13.25</v>
      </c>
      <c r="D38" s="107">
        <f>C38*0.1</f>
        <v>1.3250000000000002</v>
      </c>
      <c r="E38" s="107">
        <f>E33</f>
        <v>1</v>
      </c>
      <c r="F38" s="107">
        <f>E38*26.5</f>
        <v>26.5</v>
      </c>
      <c r="G38" s="107">
        <f>F38*0.01</f>
        <v>0.26500000000000001</v>
      </c>
      <c r="H38" s="107">
        <f>F38*0.1</f>
        <v>2.6500000000000004</v>
      </c>
    </row>
    <row r="39" spans="1:8" x14ac:dyDescent="0.25">
      <c r="A39" s="79" t="s">
        <v>36</v>
      </c>
      <c r="B39" s="107">
        <f>B34</f>
        <v>1</v>
      </c>
      <c r="C39" s="107">
        <f>B39*26.5</f>
        <v>26.5</v>
      </c>
      <c r="D39" s="107">
        <f>C39*0.1</f>
        <v>2.6500000000000004</v>
      </c>
      <c r="E39" s="107">
        <f>E34</f>
        <v>2</v>
      </c>
      <c r="F39" s="107">
        <f>E39*26.5</f>
        <v>53</v>
      </c>
      <c r="G39" s="107">
        <f>F39*0.01</f>
        <v>0.53</v>
      </c>
      <c r="H39" s="107">
        <f>F39*0.1</f>
        <v>5.3000000000000007</v>
      </c>
    </row>
    <row r="40" spans="1:8" x14ac:dyDescent="0.25">
      <c r="A40" s="79" t="s">
        <v>85</v>
      </c>
      <c r="B40" s="107">
        <f>B35</f>
        <v>2</v>
      </c>
      <c r="C40" s="107">
        <f>B40*26.5</f>
        <v>53</v>
      </c>
      <c r="D40" s="107">
        <f>C40*0.1</f>
        <v>5.3000000000000007</v>
      </c>
      <c r="E40" s="107">
        <f>E35</f>
        <v>4</v>
      </c>
      <c r="F40" s="107">
        <f>E40*26.5</f>
        <v>106</v>
      </c>
      <c r="G40" s="107">
        <f>F40*0.01</f>
        <v>1.06</v>
      </c>
      <c r="H40" s="107">
        <f>F40*0.1</f>
        <v>10.600000000000001</v>
      </c>
    </row>
    <row r="41" spans="1:8" x14ac:dyDescent="0.25">
      <c r="A41" s="83" t="s">
        <v>61</v>
      </c>
      <c r="B41" s="153"/>
      <c r="C41" s="153"/>
      <c r="D41" s="153"/>
      <c r="E41" s="153"/>
      <c r="F41" s="153"/>
      <c r="G41" s="154"/>
      <c r="H41" s="155"/>
    </row>
    <row r="42" spans="1:8" x14ac:dyDescent="0.25">
      <c r="A42" s="84" t="s">
        <v>34</v>
      </c>
      <c r="B42" s="108">
        <f>B37</f>
        <v>0.3</v>
      </c>
      <c r="C42" s="108">
        <f>B42*33</f>
        <v>9.9</v>
      </c>
      <c r="D42" s="108">
        <f>C42*0.1</f>
        <v>0.9900000000000001</v>
      </c>
      <c r="E42" s="108">
        <f>E37</f>
        <v>0.5</v>
      </c>
      <c r="F42" s="108">
        <f>E42*33</f>
        <v>16.5</v>
      </c>
      <c r="G42" s="108">
        <f>F42*0.01</f>
        <v>0.16500000000000001</v>
      </c>
      <c r="H42" s="108">
        <f>F42*0.1</f>
        <v>1.6500000000000001</v>
      </c>
    </row>
    <row r="43" spans="1:8" x14ac:dyDescent="0.25">
      <c r="A43" s="84" t="s">
        <v>35</v>
      </c>
      <c r="B43" s="108">
        <f>B38</f>
        <v>0.5</v>
      </c>
      <c r="C43" s="108">
        <f>B43*33</f>
        <v>16.5</v>
      </c>
      <c r="D43" s="108">
        <f>C43*0.1</f>
        <v>1.6500000000000001</v>
      </c>
      <c r="E43" s="108">
        <f>E38</f>
        <v>1</v>
      </c>
      <c r="F43" s="108">
        <f>E43*33</f>
        <v>33</v>
      </c>
      <c r="G43" s="108">
        <f>F43*0.01</f>
        <v>0.33</v>
      </c>
      <c r="H43" s="108">
        <f>F43*0.1</f>
        <v>3.3000000000000003</v>
      </c>
    </row>
    <row r="44" spans="1:8" x14ac:dyDescent="0.25">
      <c r="A44" s="84" t="s">
        <v>36</v>
      </c>
      <c r="B44" s="108">
        <f>B39</f>
        <v>1</v>
      </c>
      <c r="C44" s="108">
        <f>B44*33</f>
        <v>33</v>
      </c>
      <c r="D44" s="108">
        <f>C44*0.1</f>
        <v>3.3000000000000003</v>
      </c>
      <c r="E44" s="108">
        <f>E39</f>
        <v>2</v>
      </c>
      <c r="F44" s="108">
        <f>E44*33</f>
        <v>66</v>
      </c>
      <c r="G44" s="108">
        <f>F44*0.01</f>
        <v>0.66</v>
      </c>
      <c r="H44" s="108">
        <f>F44*0.1</f>
        <v>6.6000000000000005</v>
      </c>
    </row>
    <row r="45" spans="1:8" x14ac:dyDescent="0.25">
      <c r="A45" s="84" t="s">
        <v>85</v>
      </c>
      <c r="B45" s="108">
        <f>B40</f>
        <v>2</v>
      </c>
      <c r="C45" s="108">
        <f>B45*33</f>
        <v>66</v>
      </c>
      <c r="D45" s="108">
        <f>C45*0.1</f>
        <v>6.6000000000000005</v>
      </c>
      <c r="E45" s="108">
        <f>E40</f>
        <v>4</v>
      </c>
      <c r="F45" s="108">
        <f>E45*33</f>
        <v>132</v>
      </c>
      <c r="G45" s="108">
        <f>F45*0.01</f>
        <v>1.32</v>
      </c>
      <c r="H45" s="108">
        <f>F45*0.1</f>
        <v>13.200000000000001</v>
      </c>
    </row>
    <row r="46" spans="1:8" x14ac:dyDescent="0.25">
      <c r="A46" s="94" t="s">
        <v>62</v>
      </c>
      <c r="B46" s="156"/>
      <c r="C46" s="156"/>
      <c r="D46" s="156"/>
      <c r="E46" s="156"/>
      <c r="F46" s="156"/>
      <c r="G46" s="156"/>
      <c r="H46" s="157"/>
    </row>
    <row r="47" spans="1:8" x14ac:dyDescent="0.25">
      <c r="A47" s="35" t="s">
        <v>34</v>
      </c>
      <c r="B47" s="109">
        <f>B42</f>
        <v>0.3</v>
      </c>
      <c r="C47" s="109">
        <f>B47*40</f>
        <v>12</v>
      </c>
      <c r="D47" s="109">
        <f>C47*0.1</f>
        <v>1.2000000000000002</v>
      </c>
      <c r="E47" s="109">
        <f>E42</f>
        <v>0.5</v>
      </c>
      <c r="F47" s="109">
        <f>E47*40</f>
        <v>20</v>
      </c>
      <c r="G47" s="109">
        <f>F47*0.01</f>
        <v>0.2</v>
      </c>
      <c r="H47" s="109">
        <f>F47*0.1</f>
        <v>2</v>
      </c>
    </row>
    <row r="48" spans="1:8" x14ac:dyDescent="0.25">
      <c r="A48" s="35" t="s">
        <v>35</v>
      </c>
      <c r="B48" s="109">
        <f>B43</f>
        <v>0.5</v>
      </c>
      <c r="C48" s="109">
        <f>B48*40</f>
        <v>20</v>
      </c>
      <c r="D48" s="109">
        <f>C48*0.1</f>
        <v>2</v>
      </c>
      <c r="E48" s="109">
        <f>E43</f>
        <v>1</v>
      </c>
      <c r="F48" s="109">
        <f>E48*40</f>
        <v>40</v>
      </c>
      <c r="G48" s="109">
        <f>F48*0.01</f>
        <v>0.4</v>
      </c>
      <c r="H48" s="109">
        <f>F48*0.1</f>
        <v>4</v>
      </c>
    </row>
    <row r="49" spans="1:8" x14ac:dyDescent="0.25">
      <c r="A49" s="35" t="s">
        <v>36</v>
      </c>
      <c r="B49" s="109">
        <f>B44</f>
        <v>1</v>
      </c>
      <c r="C49" s="109">
        <f>B49*40</f>
        <v>40</v>
      </c>
      <c r="D49" s="109">
        <f>C49*0.1</f>
        <v>4</v>
      </c>
      <c r="E49" s="109">
        <f>E44</f>
        <v>2</v>
      </c>
      <c r="F49" s="109">
        <f>E49*40</f>
        <v>80</v>
      </c>
      <c r="G49" s="109">
        <f>F49*0.01</f>
        <v>0.8</v>
      </c>
      <c r="H49" s="109">
        <f>F49*0.1</f>
        <v>8</v>
      </c>
    </row>
    <row r="50" spans="1:8" x14ac:dyDescent="0.25">
      <c r="A50" s="35" t="s">
        <v>85</v>
      </c>
      <c r="B50" s="109">
        <f>B45</f>
        <v>2</v>
      </c>
      <c r="C50" s="109">
        <f>B50*40</f>
        <v>80</v>
      </c>
      <c r="D50" s="109">
        <f>C50*0.1</f>
        <v>8</v>
      </c>
      <c r="E50" s="109">
        <f>E45</f>
        <v>4</v>
      </c>
      <c r="F50" s="109">
        <f>E50*40</f>
        <v>160</v>
      </c>
      <c r="G50" s="109">
        <f>F50*0.01</f>
        <v>1.6</v>
      </c>
      <c r="H50" s="109">
        <f>F50*0.1</f>
        <v>16</v>
      </c>
    </row>
    <row r="51" spans="1:8" x14ac:dyDescent="0.25">
      <c r="A51" s="39" t="s">
        <v>63</v>
      </c>
      <c r="B51" s="158"/>
      <c r="C51" s="158"/>
      <c r="D51" s="158"/>
      <c r="E51" s="158"/>
      <c r="F51" s="158"/>
      <c r="G51" s="158"/>
      <c r="H51" s="159"/>
    </row>
    <row r="52" spans="1:8" x14ac:dyDescent="0.25">
      <c r="A52" s="18" t="s">
        <v>34</v>
      </c>
      <c r="B52" s="110">
        <f>B47</f>
        <v>0.3</v>
      </c>
      <c r="C52" s="110">
        <f>B52*50</f>
        <v>15</v>
      </c>
      <c r="D52" s="110">
        <f>C52*0.1</f>
        <v>1.5</v>
      </c>
      <c r="E52" s="110">
        <f>E47</f>
        <v>0.5</v>
      </c>
      <c r="F52" s="110">
        <f>E52*50</f>
        <v>25</v>
      </c>
      <c r="G52" s="110">
        <f>F52*0.01</f>
        <v>0.25</v>
      </c>
      <c r="H52" s="110">
        <f>F52*0.1</f>
        <v>2.5</v>
      </c>
    </row>
    <row r="53" spans="1:8" x14ac:dyDescent="0.25">
      <c r="A53" s="18" t="s">
        <v>35</v>
      </c>
      <c r="B53" s="110">
        <f>B48</f>
        <v>0.5</v>
      </c>
      <c r="C53" s="110">
        <f>B53*50</f>
        <v>25</v>
      </c>
      <c r="D53" s="110">
        <f>C53*0.1</f>
        <v>2.5</v>
      </c>
      <c r="E53" s="110">
        <f>E48</f>
        <v>1</v>
      </c>
      <c r="F53" s="110">
        <f>E53*50</f>
        <v>50</v>
      </c>
      <c r="G53" s="110">
        <f>F53*0.01</f>
        <v>0.5</v>
      </c>
      <c r="H53" s="110">
        <f>F53*0.1</f>
        <v>5</v>
      </c>
    </row>
    <row r="54" spans="1:8" x14ac:dyDescent="0.25">
      <c r="A54" s="18" t="s">
        <v>36</v>
      </c>
      <c r="B54" s="110">
        <f>B49</f>
        <v>1</v>
      </c>
      <c r="C54" s="110">
        <f>B54*50</f>
        <v>50</v>
      </c>
      <c r="D54" s="110">
        <f>C54*0.1</f>
        <v>5</v>
      </c>
      <c r="E54" s="110">
        <f>E49</f>
        <v>2</v>
      </c>
      <c r="F54" s="110">
        <f>E54*50</f>
        <v>100</v>
      </c>
      <c r="G54" s="110">
        <f>F54*0.01</f>
        <v>1</v>
      </c>
      <c r="H54" s="110">
        <f>F54*0.1</f>
        <v>10</v>
      </c>
    </row>
    <row r="55" spans="1:8" x14ac:dyDescent="0.25">
      <c r="A55" s="18" t="s">
        <v>85</v>
      </c>
      <c r="B55" s="110">
        <f>B50</f>
        <v>2</v>
      </c>
      <c r="C55" s="110">
        <f>B55*50</f>
        <v>100</v>
      </c>
      <c r="D55" s="110">
        <f>C55*0.1</f>
        <v>10</v>
      </c>
      <c r="E55" s="110">
        <f>E50</f>
        <v>4</v>
      </c>
      <c r="F55" s="110">
        <f>E55*50</f>
        <v>200</v>
      </c>
      <c r="G55" s="110">
        <f>F55*0.01</f>
        <v>2</v>
      </c>
      <c r="H55" s="110">
        <f>F55*0.1</f>
        <v>20</v>
      </c>
    </row>
    <row r="56" spans="1:8" x14ac:dyDescent="0.25">
      <c r="A56" s="40" t="s">
        <v>64</v>
      </c>
      <c r="B56" s="160"/>
      <c r="C56" s="160"/>
      <c r="D56" s="160"/>
      <c r="E56" s="160"/>
      <c r="F56" s="160"/>
      <c r="G56" s="160"/>
      <c r="H56" s="161"/>
    </row>
    <row r="57" spans="1:8" x14ac:dyDescent="0.25">
      <c r="A57" s="19" t="s">
        <v>34</v>
      </c>
      <c r="B57" s="122">
        <f>B52</f>
        <v>0.3</v>
      </c>
      <c r="C57" s="122">
        <f>B57*60</f>
        <v>18</v>
      </c>
      <c r="D57" s="122">
        <f>C57*0.1</f>
        <v>1.8</v>
      </c>
      <c r="E57" s="122">
        <f>E52</f>
        <v>0.5</v>
      </c>
      <c r="F57" s="122">
        <f>E57*60</f>
        <v>30</v>
      </c>
      <c r="G57" s="122">
        <f>F57*0.01</f>
        <v>0.3</v>
      </c>
      <c r="H57" s="122">
        <f>F57*0.1</f>
        <v>3</v>
      </c>
    </row>
    <row r="58" spans="1:8" x14ac:dyDescent="0.25">
      <c r="A58" s="19" t="s">
        <v>35</v>
      </c>
      <c r="B58" s="122">
        <f>B53</f>
        <v>0.5</v>
      </c>
      <c r="C58" s="122">
        <f>B58*60</f>
        <v>30</v>
      </c>
      <c r="D58" s="122">
        <f>C58*0.1</f>
        <v>3</v>
      </c>
      <c r="E58" s="122">
        <f>E53</f>
        <v>1</v>
      </c>
      <c r="F58" s="122">
        <f>E58*60</f>
        <v>60</v>
      </c>
      <c r="G58" s="122">
        <f>F58*0.01</f>
        <v>0.6</v>
      </c>
      <c r="H58" s="122">
        <f>F58*0.1</f>
        <v>6</v>
      </c>
    </row>
    <row r="59" spans="1:8" x14ac:dyDescent="0.25">
      <c r="A59" s="19" t="s">
        <v>36</v>
      </c>
      <c r="B59" s="122">
        <f>B54</f>
        <v>1</v>
      </c>
      <c r="C59" s="122">
        <f>B59*60</f>
        <v>60</v>
      </c>
      <c r="D59" s="122">
        <f>C59*0.1</f>
        <v>6</v>
      </c>
      <c r="E59" s="122">
        <f>E54</f>
        <v>2</v>
      </c>
      <c r="F59" s="122">
        <f>E59*60</f>
        <v>120</v>
      </c>
      <c r="G59" s="122">
        <f>F59*0.01</f>
        <v>1.2</v>
      </c>
      <c r="H59" s="122">
        <f>F59*0.1</f>
        <v>12</v>
      </c>
    </row>
    <row r="60" spans="1:8" x14ac:dyDescent="0.25">
      <c r="A60" s="19" t="s">
        <v>85</v>
      </c>
      <c r="B60" s="122">
        <f>B55</f>
        <v>2</v>
      </c>
      <c r="C60" s="122">
        <f>B60*60</f>
        <v>120</v>
      </c>
      <c r="D60" s="122">
        <f>C60*0.1</f>
        <v>12</v>
      </c>
      <c r="E60" s="122">
        <f>E55</f>
        <v>4</v>
      </c>
      <c r="F60" s="122">
        <f>E60*60</f>
        <v>240</v>
      </c>
      <c r="G60" s="122">
        <f>F60*0.01</f>
        <v>2.4</v>
      </c>
      <c r="H60" s="122">
        <f>F60*0.1</f>
        <v>24</v>
      </c>
    </row>
    <row r="61" spans="1:8" x14ac:dyDescent="0.25">
      <c r="A61" s="39" t="s">
        <v>100</v>
      </c>
      <c r="B61" s="158"/>
      <c r="C61" s="158"/>
      <c r="D61" s="158"/>
      <c r="E61" s="158"/>
      <c r="F61" s="158"/>
      <c r="G61" s="158"/>
      <c r="H61" s="159"/>
    </row>
    <row r="62" spans="1:8" x14ac:dyDescent="0.25">
      <c r="A62" s="18" t="s">
        <v>34</v>
      </c>
      <c r="B62" s="110">
        <f>B57</f>
        <v>0.3</v>
      </c>
      <c r="C62" s="110">
        <f>B62*70</f>
        <v>21</v>
      </c>
      <c r="D62" s="110">
        <f>C62*0.1</f>
        <v>2.1</v>
      </c>
      <c r="E62" s="110">
        <f>E57</f>
        <v>0.5</v>
      </c>
      <c r="F62" s="110">
        <f>E62*70</f>
        <v>35</v>
      </c>
      <c r="G62" s="110">
        <f>F62*0.01</f>
        <v>0.35000000000000003</v>
      </c>
      <c r="H62" s="110">
        <f>F62*0.1</f>
        <v>3.5</v>
      </c>
    </row>
    <row r="63" spans="1:8" x14ac:dyDescent="0.25">
      <c r="A63" s="18" t="s">
        <v>35</v>
      </c>
      <c r="B63" s="110">
        <f>B58</f>
        <v>0.5</v>
      </c>
      <c r="C63" s="110">
        <f>B63*70</f>
        <v>35</v>
      </c>
      <c r="D63" s="110">
        <f>C63*0.1</f>
        <v>3.5</v>
      </c>
      <c r="E63" s="110">
        <f>E58</f>
        <v>1</v>
      </c>
      <c r="F63" s="110">
        <f>E63*70</f>
        <v>70</v>
      </c>
      <c r="G63" s="110">
        <f>F63*0.01</f>
        <v>0.70000000000000007</v>
      </c>
      <c r="H63" s="110">
        <f>F63*0.1</f>
        <v>7</v>
      </c>
    </row>
    <row r="64" spans="1:8" x14ac:dyDescent="0.25">
      <c r="A64" s="18" t="s">
        <v>36</v>
      </c>
      <c r="B64" s="110">
        <f>B59</f>
        <v>1</v>
      </c>
      <c r="C64" s="110">
        <f>B64*70</f>
        <v>70</v>
      </c>
      <c r="D64" s="110">
        <f>C64*0.1</f>
        <v>7</v>
      </c>
      <c r="E64" s="110">
        <f>E59</f>
        <v>2</v>
      </c>
      <c r="F64" s="110">
        <f>E64*70</f>
        <v>140</v>
      </c>
      <c r="G64" s="110">
        <f>F64*0.01</f>
        <v>1.4000000000000001</v>
      </c>
      <c r="H64" s="110">
        <f>F64*0.1</f>
        <v>14</v>
      </c>
    </row>
    <row r="65" spans="1:8" x14ac:dyDescent="0.25">
      <c r="A65" s="18" t="s">
        <v>85</v>
      </c>
      <c r="B65" s="110">
        <f>B60</f>
        <v>2</v>
      </c>
      <c r="C65" s="110">
        <f>B65*70</f>
        <v>140</v>
      </c>
      <c r="D65" s="110">
        <f>C65*0.1</f>
        <v>14</v>
      </c>
      <c r="E65" s="110">
        <f>E60</f>
        <v>4</v>
      </c>
      <c r="F65" s="110">
        <f>E65*70</f>
        <v>280</v>
      </c>
      <c r="G65" s="110">
        <f>F65*0.01</f>
        <v>2.8000000000000003</v>
      </c>
      <c r="H65" s="110">
        <f>F65*0.1</f>
        <v>28</v>
      </c>
    </row>
    <row r="66" spans="1:8" x14ac:dyDescent="0.25">
      <c r="A66" s="39" t="s">
        <v>101</v>
      </c>
      <c r="B66" s="158"/>
      <c r="C66" s="158"/>
      <c r="D66" s="158"/>
      <c r="E66" s="158"/>
      <c r="F66" s="158"/>
      <c r="G66" s="158"/>
      <c r="H66" s="159"/>
    </row>
    <row r="67" spans="1:8" ht="14.25" customHeight="1" x14ac:dyDescent="0.25">
      <c r="A67" s="18" t="s">
        <v>34</v>
      </c>
      <c r="B67" s="110">
        <f>B62</f>
        <v>0.3</v>
      </c>
      <c r="C67" s="110">
        <f>B67*80</f>
        <v>24</v>
      </c>
      <c r="D67" s="110">
        <f>C67*0.1</f>
        <v>2.4000000000000004</v>
      </c>
      <c r="E67" s="110">
        <f>E62</f>
        <v>0.5</v>
      </c>
      <c r="F67" s="110">
        <f>E67*80</f>
        <v>40</v>
      </c>
      <c r="G67" s="110">
        <f>F67*0.01</f>
        <v>0.4</v>
      </c>
      <c r="H67" s="110">
        <f>F67*0.1</f>
        <v>4</v>
      </c>
    </row>
    <row r="68" spans="1:8" x14ac:dyDescent="0.25">
      <c r="A68" s="18" t="s">
        <v>35</v>
      </c>
      <c r="B68" s="110">
        <f>B63</f>
        <v>0.5</v>
      </c>
      <c r="C68" s="110">
        <f>B68*80</f>
        <v>40</v>
      </c>
      <c r="D68" s="110">
        <f>C68*0.1</f>
        <v>4</v>
      </c>
      <c r="E68" s="110">
        <f>E63</f>
        <v>1</v>
      </c>
      <c r="F68" s="110">
        <f>E68*80</f>
        <v>80</v>
      </c>
      <c r="G68" s="110">
        <f>F68*0.01</f>
        <v>0.8</v>
      </c>
      <c r="H68" s="110">
        <f>F68*0.1</f>
        <v>8</v>
      </c>
    </row>
    <row r="69" spans="1:8" x14ac:dyDescent="0.25">
      <c r="A69" s="18" t="s">
        <v>36</v>
      </c>
      <c r="B69" s="110">
        <f>B64</f>
        <v>1</v>
      </c>
      <c r="C69" s="110">
        <f>B69*80</f>
        <v>80</v>
      </c>
      <c r="D69" s="110">
        <f>C69*0.1</f>
        <v>8</v>
      </c>
      <c r="E69" s="110">
        <f>E64</f>
        <v>2</v>
      </c>
      <c r="F69" s="110">
        <f>E69*80</f>
        <v>160</v>
      </c>
      <c r="G69" s="110">
        <f>F69*0.01</f>
        <v>1.6</v>
      </c>
      <c r="H69" s="110">
        <f>F69*0.1</f>
        <v>16</v>
      </c>
    </row>
    <row r="70" spans="1:8" x14ac:dyDescent="0.25">
      <c r="A70" s="18" t="s">
        <v>85</v>
      </c>
      <c r="B70" s="110">
        <f>B65</f>
        <v>2</v>
      </c>
      <c r="C70" s="110">
        <f>B70*80</f>
        <v>160</v>
      </c>
      <c r="D70" s="110">
        <f>C70*0.1</f>
        <v>16</v>
      </c>
      <c r="E70" s="110">
        <f>E65</f>
        <v>4</v>
      </c>
      <c r="F70" s="110">
        <f>E70*80</f>
        <v>320</v>
      </c>
      <c r="G70" s="110">
        <f>F70*0.01</f>
        <v>3.2</v>
      </c>
      <c r="H70" s="110">
        <f>F70*0.1</f>
        <v>32</v>
      </c>
    </row>
    <row r="71" spans="1:8" x14ac:dyDescent="0.25">
      <c r="A71" s="39" t="s">
        <v>102</v>
      </c>
      <c r="B71" s="158"/>
      <c r="C71" s="158"/>
      <c r="D71" s="158"/>
      <c r="E71" s="158"/>
      <c r="F71" s="158"/>
      <c r="G71" s="158"/>
      <c r="H71" s="159"/>
    </row>
    <row r="72" spans="1:8" x14ac:dyDescent="0.25">
      <c r="A72" s="18" t="s">
        <v>34</v>
      </c>
      <c r="B72" s="110">
        <f>B67</f>
        <v>0.3</v>
      </c>
      <c r="C72" s="110">
        <f>B72*90</f>
        <v>27</v>
      </c>
      <c r="D72" s="110">
        <f>C72*0.1</f>
        <v>2.7</v>
      </c>
      <c r="E72" s="110">
        <f>E67</f>
        <v>0.5</v>
      </c>
      <c r="F72" s="110">
        <f>E72*90</f>
        <v>45</v>
      </c>
      <c r="G72" s="110">
        <f>F72*0.01</f>
        <v>0.45</v>
      </c>
      <c r="H72" s="110">
        <f>F72*0.1</f>
        <v>4.5</v>
      </c>
    </row>
    <row r="73" spans="1:8" x14ac:dyDescent="0.25">
      <c r="A73" s="18" t="s">
        <v>35</v>
      </c>
      <c r="B73" s="110">
        <f>B68</f>
        <v>0.5</v>
      </c>
      <c r="C73" s="110">
        <f>B73*90</f>
        <v>45</v>
      </c>
      <c r="D73" s="110">
        <f>C73*0.1</f>
        <v>4.5</v>
      </c>
      <c r="E73" s="110">
        <f>E68</f>
        <v>1</v>
      </c>
      <c r="F73" s="110">
        <f>E73*90</f>
        <v>90</v>
      </c>
      <c r="G73" s="110">
        <f>F73*0.01</f>
        <v>0.9</v>
      </c>
      <c r="H73" s="110">
        <f>F73*0.1</f>
        <v>9</v>
      </c>
    </row>
    <row r="74" spans="1:8" x14ac:dyDescent="0.25">
      <c r="A74" s="18" t="s">
        <v>36</v>
      </c>
      <c r="B74" s="110">
        <f>B69</f>
        <v>1</v>
      </c>
      <c r="C74" s="110">
        <f>B74*90</f>
        <v>90</v>
      </c>
      <c r="D74" s="110">
        <f>C74*0.1</f>
        <v>9</v>
      </c>
      <c r="E74" s="110">
        <f>E69</f>
        <v>2</v>
      </c>
      <c r="F74" s="110">
        <f>E74*90</f>
        <v>180</v>
      </c>
      <c r="G74" s="110">
        <f>F74*0.01</f>
        <v>1.8</v>
      </c>
      <c r="H74" s="110">
        <f>F74*0.1</f>
        <v>18</v>
      </c>
    </row>
    <row r="75" spans="1:8" x14ac:dyDescent="0.25">
      <c r="A75" s="18" t="s">
        <v>85</v>
      </c>
      <c r="B75" s="110">
        <f>B70</f>
        <v>2</v>
      </c>
      <c r="C75" s="110">
        <f>B75*90</f>
        <v>180</v>
      </c>
      <c r="D75" s="110">
        <f>C75*0.1</f>
        <v>18</v>
      </c>
      <c r="E75" s="110">
        <f>E70</f>
        <v>4</v>
      </c>
      <c r="F75" s="110">
        <f>E75*90</f>
        <v>360</v>
      </c>
      <c r="G75" s="110">
        <f>F75*0.01</f>
        <v>3.6</v>
      </c>
      <c r="H75" s="110">
        <f>F75*0.1</f>
        <v>36</v>
      </c>
    </row>
    <row r="76" spans="1:8" x14ac:dyDescent="0.25">
      <c r="A76" s="39" t="s">
        <v>103</v>
      </c>
      <c r="B76" s="158"/>
      <c r="C76" s="158"/>
      <c r="D76" s="158"/>
      <c r="E76" s="158"/>
      <c r="F76" s="158"/>
      <c r="G76" s="158"/>
      <c r="H76" s="159"/>
    </row>
    <row r="77" spans="1:8" x14ac:dyDescent="0.25">
      <c r="A77" s="18" t="s">
        <v>34</v>
      </c>
      <c r="B77" s="110">
        <f>B72</f>
        <v>0.3</v>
      </c>
      <c r="C77" s="110">
        <f>B77*100</f>
        <v>30</v>
      </c>
      <c r="D77" s="110">
        <f>C77*0.1</f>
        <v>3</v>
      </c>
      <c r="E77" s="110">
        <f>E72</f>
        <v>0.5</v>
      </c>
      <c r="F77" s="110">
        <f>E77*100</f>
        <v>50</v>
      </c>
      <c r="G77" s="110">
        <f>F77*0.01</f>
        <v>0.5</v>
      </c>
      <c r="H77" s="110">
        <f>F77*0.1</f>
        <v>5</v>
      </c>
    </row>
    <row r="78" spans="1:8" x14ac:dyDescent="0.25">
      <c r="A78" s="18" t="s">
        <v>35</v>
      </c>
      <c r="B78" s="110">
        <f>B73</f>
        <v>0.5</v>
      </c>
      <c r="C78" s="110">
        <f>B78*100</f>
        <v>50</v>
      </c>
      <c r="D78" s="110">
        <f>C78*0.1</f>
        <v>5</v>
      </c>
      <c r="E78" s="110">
        <f>E73</f>
        <v>1</v>
      </c>
      <c r="F78" s="110">
        <f>E78*100</f>
        <v>100</v>
      </c>
      <c r="G78" s="110">
        <f>F78*0.01</f>
        <v>1</v>
      </c>
      <c r="H78" s="110">
        <f>F78*0.1</f>
        <v>10</v>
      </c>
    </row>
    <row r="79" spans="1:8" x14ac:dyDescent="0.25">
      <c r="A79" s="18" t="s">
        <v>36</v>
      </c>
      <c r="B79" s="110">
        <f>B74</f>
        <v>1</v>
      </c>
      <c r="C79" s="110">
        <f>B79*100</f>
        <v>100</v>
      </c>
      <c r="D79" s="110">
        <f>C79*0.1</f>
        <v>10</v>
      </c>
      <c r="E79" s="110">
        <f>E74</f>
        <v>2</v>
      </c>
      <c r="F79" s="110">
        <f>E79*100</f>
        <v>200</v>
      </c>
      <c r="G79" s="110">
        <f>F79*0.01</f>
        <v>2</v>
      </c>
      <c r="H79" s="110">
        <f>F79*0.1</f>
        <v>20</v>
      </c>
    </row>
    <row r="80" spans="1:8" x14ac:dyDescent="0.25">
      <c r="A80" s="18" t="s">
        <v>85</v>
      </c>
      <c r="B80" s="110">
        <f>B75</f>
        <v>2</v>
      </c>
      <c r="C80" s="110">
        <f>B80*100</f>
        <v>200</v>
      </c>
      <c r="D80" s="110">
        <f>C80*0.1</f>
        <v>20</v>
      </c>
      <c r="E80" s="110">
        <f>E75</f>
        <v>4</v>
      </c>
      <c r="F80" s="110">
        <f>E80*100</f>
        <v>400</v>
      </c>
      <c r="G80" s="110">
        <f>F80*0.01</f>
        <v>4</v>
      </c>
      <c r="H80" s="110">
        <f>F80*0.1</f>
        <v>40</v>
      </c>
    </row>
    <row r="81" spans="1:8" x14ac:dyDescent="0.25">
      <c r="A81" s="39" t="s">
        <v>104</v>
      </c>
      <c r="B81" s="158"/>
      <c r="C81" s="158"/>
      <c r="D81" s="158"/>
      <c r="E81" s="158"/>
      <c r="F81" s="158"/>
      <c r="G81" s="158"/>
      <c r="H81" s="159"/>
    </row>
    <row r="82" spans="1:8" x14ac:dyDescent="0.25">
      <c r="A82" s="18" t="s">
        <v>34</v>
      </c>
      <c r="B82" s="110">
        <f>B77</f>
        <v>0.3</v>
      </c>
      <c r="C82" s="110">
        <f>B82*120</f>
        <v>36</v>
      </c>
      <c r="D82" s="110">
        <f>C82*0.1</f>
        <v>3.6</v>
      </c>
      <c r="E82" s="110">
        <f>E77</f>
        <v>0.5</v>
      </c>
      <c r="F82" s="110">
        <f>E82*120</f>
        <v>60</v>
      </c>
      <c r="G82" s="110">
        <f>F82*0.01</f>
        <v>0.6</v>
      </c>
      <c r="H82" s="110">
        <f>F82*0.1</f>
        <v>6</v>
      </c>
    </row>
    <row r="83" spans="1:8" x14ac:dyDescent="0.25">
      <c r="A83" s="18" t="s">
        <v>35</v>
      </c>
      <c r="B83" s="110">
        <f>B78</f>
        <v>0.5</v>
      </c>
      <c r="C83" s="110">
        <f>B83*120</f>
        <v>60</v>
      </c>
      <c r="D83" s="110">
        <f>C83*0.1</f>
        <v>6</v>
      </c>
      <c r="E83" s="110">
        <f>E78</f>
        <v>1</v>
      </c>
      <c r="F83" s="110">
        <f>E83*120</f>
        <v>120</v>
      </c>
      <c r="G83" s="110">
        <f>F83*0.01</f>
        <v>1.2</v>
      </c>
      <c r="H83" s="110">
        <f>F83*0.1</f>
        <v>12</v>
      </c>
    </row>
    <row r="84" spans="1:8" x14ac:dyDescent="0.25">
      <c r="A84" s="18" t="s">
        <v>36</v>
      </c>
      <c r="B84" s="110">
        <f>B79</f>
        <v>1</v>
      </c>
      <c r="C84" s="110">
        <f>B84*120</f>
        <v>120</v>
      </c>
      <c r="D84" s="110">
        <f>C84*0.1</f>
        <v>12</v>
      </c>
      <c r="E84" s="110">
        <f>E79</f>
        <v>2</v>
      </c>
      <c r="F84" s="110">
        <f>E84*120</f>
        <v>240</v>
      </c>
      <c r="G84" s="110">
        <f>F84*0.01</f>
        <v>2.4</v>
      </c>
      <c r="H84" s="110">
        <f>F84*0.1</f>
        <v>24</v>
      </c>
    </row>
    <row r="85" spans="1:8" x14ac:dyDescent="0.25">
      <c r="A85" s="18" t="s">
        <v>85</v>
      </c>
      <c r="B85" s="110">
        <f>B80</f>
        <v>2</v>
      </c>
      <c r="C85" s="110">
        <f>B85*120</f>
        <v>240</v>
      </c>
      <c r="D85" s="110">
        <f>C85*0.1</f>
        <v>24</v>
      </c>
      <c r="E85" s="110">
        <f>E80</f>
        <v>4</v>
      </c>
      <c r="F85" s="110">
        <f>E85*120</f>
        <v>480</v>
      </c>
      <c r="G85" s="110">
        <f>F85*0.01</f>
        <v>4.8</v>
      </c>
      <c r="H85" s="110">
        <f>F85*0.1</f>
        <v>48</v>
      </c>
    </row>
    <row r="87" spans="1:8" x14ac:dyDescent="0.25">
      <c r="A87" s="88" t="s">
        <v>93</v>
      </c>
      <c r="B87" s="42" t="s">
        <v>106</v>
      </c>
      <c r="C87" s="42" t="s">
        <v>1</v>
      </c>
      <c r="D87" s="42" t="s">
        <v>2</v>
      </c>
    </row>
    <row r="88" spans="1:8" x14ac:dyDescent="0.25">
      <c r="A88" s="42" t="s">
        <v>34</v>
      </c>
      <c r="B88" s="42" t="s">
        <v>87</v>
      </c>
      <c r="C88" s="42" t="s">
        <v>91</v>
      </c>
      <c r="D88" s="42" t="s">
        <v>92</v>
      </c>
    </row>
    <row r="89" spans="1:8" x14ac:dyDescent="0.25">
      <c r="A89" s="42" t="s">
        <v>86</v>
      </c>
      <c r="B89" s="42" t="s">
        <v>87</v>
      </c>
      <c r="C89" s="42" t="s">
        <v>88</v>
      </c>
      <c r="D89" s="42" t="s">
        <v>84</v>
      </c>
    </row>
    <row r="90" spans="1:8" x14ac:dyDescent="0.25">
      <c r="A90" s="42" t="s">
        <v>36</v>
      </c>
      <c r="B90" s="42" t="s">
        <v>84</v>
      </c>
      <c r="C90" s="42" t="s">
        <v>89</v>
      </c>
      <c r="D90" s="42"/>
    </row>
    <row r="91" spans="1:8" x14ac:dyDescent="0.25">
      <c r="A91" s="5" t="s">
        <v>85</v>
      </c>
      <c r="B91" s="5" t="s">
        <v>84</v>
      </c>
      <c r="C91" s="5" t="s">
        <v>90</v>
      </c>
      <c r="D91" s="5"/>
    </row>
  </sheetData>
  <pageMargins left="0.25" right="0.25" top="0.75" bottom="0.75" header="0.3" footer="0.3"/>
  <pageSetup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F333-3885-487D-9469-47FEFF4B866B}">
  <dimension ref="A1:N29"/>
  <sheetViews>
    <sheetView workbookViewId="0">
      <selection activeCell="K6" sqref="K6"/>
    </sheetView>
  </sheetViews>
  <sheetFormatPr defaultRowHeight="15" x14ac:dyDescent="0.25"/>
  <cols>
    <col min="1" max="1" width="8.7109375" customWidth="1"/>
    <col min="2" max="2" width="12" bestFit="1" customWidth="1"/>
    <col min="3" max="3" width="10.5703125" bestFit="1" customWidth="1"/>
    <col min="4" max="4" width="11.140625" bestFit="1" customWidth="1"/>
    <col min="5" max="5" width="12.140625" bestFit="1" customWidth="1"/>
    <col min="6" max="6" width="11.140625" bestFit="1" customWidth="1"/>
    <col min="7" max="7" width="11.5703125" bestFit="1" customWidth="1"/>
    <col min="8" max="8" width="11.140625" bestFit="1" customWidth="1"/>
    <col min="9" max="9" width="11.5703125" bestFit="1" customWidth="1"/>
    <col min="11" max="11" width="22" bestFit="1" customWidth="1"/>
    <col min="12" max="14" width="11.28515625" bestFit="1" customWidth="1"/>
  </cols>
  <sheetData>
    <row r="1" spans="1:14" ht="18.75" x14ac:dyDescent="0.3">
      <c r="A1" s="93" t="s">
        <v>123</v>
      </c>
    </row>
    <row r="2" spans="1:14" ht="15.75" thickBot="1" x14ac:dyDescent="0.3">
      <c r="B2" s="10"/>
      <c r="C2" s="10"/>
      <c r="D2" s="45" t="s">
        <v>0</v>
      </c>
      <c r="E2" s="123" t="s">
        <v>105</v>
      </c>
      <c r="F2" s="99" t="s">
        <v>1</v>
      </c>
      <c r="G2" s="96"/>
      <c r="H2" s="45" t="s">
        <v>2</v>
      </c>
      <c r="I2" s="96"/>
      <c r="K2" s="43"/>
      <c r="L2" s="12"/>
      <c r="M2" s="12"/>
      <c r="N2" s="12"/>
    </row>
    <row r="3" spans="1:14" ht="15.75" thickBot="1" x14ac:dyDescent="0.3">
      <c r="A3" s="163" t="s">
        <v>97</v>
      </c>
      <c r="B3" s="116"/>
      <c r="C3" s="98"/>
      <c r="D3" s="97">
        <v>0.3</v>
      </c>
      <c r="E3" s="98" t="s">
        <v>32</v>
      </c>
      <c r="F3" s="100">
        <v>0.5</v>
      </c>
      <c r="G3" s="98" t="s">
        <v>32</v>
      </c>
      <c r="H3" s="100">
        <v>0.5</v>
      </c>
      <c r="I3" s="98" t="s">
        <v>32</v>
      </c>
      <c r="K3" s="12"/>
      <c r="L3" s="12"/>
      <c r="M3" s="12"/>
      <c r="N3" s="12"/>
    </row>
    <row r="4" spans="1:14" x14ac:dyDescent="0.25">
      <c r="A4" s="10"/>
      <c r="B4" s="10"/>
      <c r="C4" s="10"/>
      <c r="D4" s="15" t="s">
        <v>30</v>
      </c>
      <c r="E4" s="28" t="s">
        <v>31</v>
      </c>
      <c r="F4" s="15" t="s">
        <v>30</v>
      </c>
      <c r="G4" s="15" t="s">
        <v>31</v>
      </c>
      <c r="H4" s="15" t="s">
        <v>30</v>
      </c>
      <c r="I4" s="15" t="s">
        <v>31</v>
      </c>
      <c r="K4" s="12"/>
      <c r="L4" s="12"/>
      <c r="M4" s="12"/>
      <c r="N4" s="12"/>
    </row>
    <row r="5" spans="1:14" x14ac:dyDescent="0.25">
      <c r="A5" s="4" t="s">
        <v>4</v>
      </c>
      <c r="B5" s="4" t="s">
        <v>3</v>
      </c>
      <c r="C5" s="4" t="s">
        <v>5</v>
      </c>
      <c r="D5" s="4"/>
      <c r="E5" s="4" t="s">
        <v>53</v>
      </c>
      <c r="F5" s="4"/>
      <c r="G5" s="4" t="s">
        <v>49</v>
      </c>
      <c r="H5" s="4"/>
      <c r="I5" s="4" t="s">
        <v>49</v>
      </c>
      <c r="K5" s="12"/>
      <c r="L5" s="12"/>
      <c r="M5" s="12"/>
      <c r="N5" s="12"/>
    </row>
    <row r="6" spans="1:14" x14ac:dyDescent="0.25">
      <c r="A6" s="54" t="s">
        <v>14</v>
      </c>
      <c r="B6" s="57" t="s">
        <v>22</v>
      </c>
      <c r="C6" s="55" t="s">
        <v>6</v>
      </c>
      <c r="D6" s="56">
        <f>D3*6.5</f>
        <v>1.95</v>
      </c>
      <c r="E6" s="56">
        <f t="shared" ref="E6:E21" si="0">D6*0.1</f>
        <v>0.19500000000000001</v>
      </c>
      <c r="F6" s="56">
        <f>F3*6.5</f>
        <v>3.25</v>
      </c>
      <c r="G6" s="56">
        <f t="shared" ref="G6:G21" si="1">F6*0.1</f>
        <v>0.32500000000000001</v>
      </c>
      <c r="H6" s="56">
        <f>H3*6.5</f>
        <v>3.25</v>
      </c>
      <c r="I6" s="56">
        <f t="shared" ref="I6:I21" si="2">H6*0.1</f>
        <v>0.32500000000000001</v>
      </c>
      <c r="K6" s="9"/>
      <c r="L6" s="9"/>
      <c r="M6" s="9"/>
      <c r="N6" s="9"/>
    </row>
    <row r="7" spans="1:14" x14ac:dyDescent="0.25">
      <c r="A7" s="60" t="s">
        <v>15</v>
      </c>
      <c r="B7" s="62" t="s">
        <v>23</v>
      </c>
      <c r="C7" s="60" t="s">
        <v>7</v>
      </c>
      <c r="D7" s="61">
        <f>D3*8.5</f>
        <v>2.5499999999999998</v>
      </c>
      <c r="E7" s="61">
        <f t="shared" si="0"/>
        <v>0.255</v>
      </c>
      <c r="F7" s="60">
        <f>F3*8.5</f>
        <v>4.25</v>
      </c>
      <c r="G7" s="61">
        <f t="shared" si="1"/>
        <v>0.42500000000000004</v>
      </c>
      <c r="H7" s="60">
        <f>H3*8.5</f>
        <v>4.25</v>
      </c>
      <c r="I7" s="61">
        <f t="shared" si="2"/>
        <v>0.42500000000000004</v>
      </c>
      <c r="K7" s="9"/>
      <c r="L7" s="9"/>
      <c r="M7" s="9"/>
      <c r="N7" s="9"/>
    </row>
    <row r="8" spans="1:14" x14ac:dyDescent="0.25">
      <c r="A8" s="65" t="s">
        <v>16</v>
      </c>
      <c r="B8" s="67" t="s">
        <v>24</v>
      </c>
      <c r="C8" s="65" t="s">
        <v>8</v>
      </c>
      <c r="D8" s="66">
        <f>D3*10.5</f>
        <v>3.15</v>
      </c>
      <c r="E8" s="66">
        <f t="shared" si="0"/>
        <v>0.315</v>
      </c>
      <c r="F8" s="65">
        <f>F3*10.5</f>
        <v>5.25</v>
      </c>
      <c r="G8" s="66">
        <f t="shared" si="1"/>
        <v>0.52500000000000002</v>
      </c>
      <c r="H8" s="65">
        <f>H3*10.5</f>
        <v>5.25</v>
      </c>
      <c r="I8" s="66">
        <f t="shared" si="2"/>
        <v>0.52500000000000002</v>
      </c>
      <c r="K8" s="9"/>
      <c r="L8" s="9"/>
      <c r="M8" s="9"/>
      <c r="N8" s="9"/>
    </row>
    <row r="9" spans="1:14" x14ac:dyDescent="0.25">
      <c r="A9" s="70" t="s">
        <v>17</v>
      </c>
      <c r="B9" s="72" t="s">
        <v>25</v>
      </c>
      <c r="C9" s="70" t="s">
        <v>9</v>
      </c>
      <c r="D9" s="71">
        <f>D3*13</f>
        <v>3.9</v>
      </c>
      <c r="E9" s="71">
        <f t="shared" si="0"/>
        <v>0.39</v>
      </c>
      <c r="F9" s="70">
        <f>F3*13</f>
        <v>6.5</v>
      </c>
      <c r="G9" s="71">
        <f t="shared" si="1"/>
        <v>0.65</v>
      </c>
      <c r="H9" s="70">
        <f>H3*13</f>
        <v>6.5</v>
      </c>
      <c r="I9" s="71">
        <f t="shared" si="2"/>
        <v>0.65</v>
      </c>
      <c r="K9" s="9"/>
      <c r="L9" s="9"/>
      <c r="M9" s="9"/>
      <c r="N9" s="9"/>
    </row>
    <row r="10" spans="1:14" x14ac:dyDescent="0.25">
      <c r="A10" s="4" t="s">
        <v>18</v>
      </c>
      <c r="B10" s="22" t="s">
        <v>26</v>
      </c>
      <c r="C10" s="4" t="s">
        <v>10</v>
      </c>
      <c r="D10" s="23">
        <f>D3*16.5</f>
        <v>4.95</v>
      </c>
      <c r="E10" s="24">
        <f t="shared" si="0"/>
        <v>0.49500000000000005</v>
      </c>
      <c r="F10" s="30">
        <f>F3*16.5</f>
        <v>8.25</v>
      </c>
      <c r="G10" s="24">
        <f t="shared" si="1"/>
        <v>0.82500000000000007</v>
      </c>
      <c r="H10" s="30">
        <f>H3*16.5</f>
        <v>8.25</v>
      </c>
      <c r="I10" s="24">
        <f t="shared" si="2"/>
        <v>0.82500000000000007</v>
      </c>
      <c r="K10" s="9"/>
      <c r="L10" s="9"/>
      <c r="M10" s="9"/>
      <c r="N10" s="9"/>
    </row>
    <row r="11" spans="1:14" x14ac:dyDescent="0.25">
      <c r="A11" s="75" t="s">
        <v>19</v>
      </c>
      <c r="B11" s="77" t="s">
        <v>27</v>
      </c>
      <c r="C11" s="75" t="s">
        <v>11</v>
      </c>
      <c r="D11" s="76">
        <f>D3*20</f>
        <v>6</v>
      </c>
      <c r="E11" s="76">
        <f t="shared" si="0"/>
        <v>0.60000000000000009</v>
      </c>
      <c r="F11" s="75">
        <f>F3*20</f>
        <v>10</v>
      </c>
      <c r="G11" s="76">
        <f t="shared" si="1"/>
        <v>1</v>
      </c>
      <c r="H11" s="75">
        <f>H3*20</f>
        <v>10</v>
      </c>
      <c r="I11" s="76">
        <f t="shared" si="2"/>
        <v>1</v>
      </c>
      <c r="K11" s="9"/>
      <c r="L11" s="9"/>
      <c r="M11" s="9"/>
      <c r="N11" s="9"/>
    </row>
    <row r="12" spans="1:14" x14ac:dyDescent="0.25">
      <c r="A12" s="80" t="s">
        <v>20</v>
      </c>
      <c r="B12" s="82" t="s">
        <v>28</v>
      </c>
      <c r="C12" s="80" t="s">
        <v>12</v>
      </c>
      <c r="D12" s="81">
        <f>D3*26.5</f>
        <v>7.9499999999999993</v>
      </c>
      <c r="E12" s="81">
        <f t="shared" si="0"/>
        <v>0.79499999999999993</v>
      </c>
      <c r="F12" s="80">
        <f>F3*26.5</f>
        <v>13.25</v>
      </c>
      <c r="G12" s="81">
        <f t="shared" si="1"/>
        <v>1.3250000000000002</v>
      </c>
      <c r="H12" s="80">
        <f>H3*26.5</f>
        <v>13.25</v>
      </c>
      <c r="I12" s="81">
        <f t="shared" si="2"/>
        <v>1.3250000000000002</v>
      </c>
      <c r="K12" s="9"/>
      <c r="L12" s="9"/>
      <c r="M12" s="9"/>
      <c r="N12" s="9"/>
    </row>
    <row r="13" spans="1:14" x14ac:dyDescent="0.25">
      <c r="A13" s="85" t="s">
        <v>21</v>
      </c>
      <c r="B13" s="87" t="s">
        <v>29</v>
      </c>
      <c r="C13" s="85" t="s">
        <v>13</v>
      </c>
      <c r="D13" s="86">
        <f>D3*33</f>
        <v>9.9</v>
      </c>
      <c r="E13" s="86">
        <f t="shared" si="0"/>
        <v>0.9900000000000001</v>
      </c>
      <c r="F13" s="85">
        <f>F3*33</f>
        <v>16.5</v>
      </c>
      <c r="G13" s="86">
        <f t="shared" si="1"/>
        <v>1.6500000000000001</v>
      </c>
      <c r="H13" s="85">
        <f>H3*33</f>
        <v>16.5</v>
      </c>
      <c r="I13" s="86">
        <f t="shared" si="2"/>
        <v>1.6500000000000001</v>
      </c>
    </row>
    <row r="14" spans="1:14" x14ac:dyDescent="0.25">
      <c r="A14" s="31"/>
      <c r="B14" s="31">
        <v>40</v>
      </c>
      <c r="C14" s="31">
        <v>88</v>
      </c>
      <c r="D14" s="32">
        <f>D3*B14</f>
        <v>12</v>
      </c>
      <c r="E14" s="32">
        <f t="shared" si="0"/>
        <v>1.2000000000000002</v>
      </c>
      <c r="F14" s="31">
        <f>F3*B14</f>
        <v>20</v>
      </c>
      <c r="G14" s="32">
        <f t="shared" si="1"/>
        <v>2</v>
      </c>
      <c r="H14" s="31">
        <f>H3*B14</f>
        <v>20</v>
      </c>
      <c r="I14" s="32">
        <f t="shared" si="2"/>
        <v>2</v>
      </c>
    </row>
    <row r="15" spans="1:14" x14ac:dyDescent="0.25">
      <c r="A15" s="20"/>
      <c r="B15" s="20">
        <v>50</v>
      </c>
      <c r="C15" s="20">
        <v>110</v>
      </c>
      <c r="D15" s="21">
        <f>D3*B15</f>
        <v>15</v>
      </c>
      <c r="E15" s="21">
        <f t="shared" si="0"/>
        <v>1.5</v>
      </c>
      <c r="F15" s="20">
        <f>F3*B15</f>
        <v>25</v>
      </c>
      <c r="G15" s="21">
        <f t="shared" si="1"/>
        <v>2.5</v>
      </c>
      <c r="H15" s="20">
        <f>H3*B15</f>
        <v>25</v>
      </c>
      <c r="I15" s="21">
        <f t="shared" si="2"/>
        <v>2.5</v>
      </c>
    </row>
    <row r="16" spans="1:14" x14ac:dyDescent="0.25">
      <c r="A16" s="20"/>
      <c r="B16" s="20">
        <v>60</v>
      </c>
      <c r="C16" s="20">
        <v>132</v>
      </c>
      <c r="D16" s="21">
        <f>D3*B16</f>
        <v>18</v>
      </c>
      <c r="E16" s="21">
        <f t="shared" si="0"/>
        <v>1.8</v>
      </c>
      <c r="F16" s="20">
        <f>F3*B16</f>
        <v>30</v>
      </c>
      <c r="G16" s="21">
        <f t="shared" si="1"/>
        <v>3</v>
      </c>
      <c r="H16" s="20">
        <f>H3*B16</f>
        <v>30</v>
      </c>
      <c r="I16" s="21">
        <f t="shared" si="2"/>
        <v>3</v>
      </c>
    </row>
    <row r="17" spans="1:9" x14ac:dyDescent="0.25">
      <c r="A17" s="121"/>
      <c r="B17" s="16">
        <v>70</v>
      </c>
      <c r="C17" s="16">
        <v>154</v>
      </c>
      <c r="D17" s="17">
        <f>D3*B17</f>
        <v>21</v>
      </c>
      <c r="E17" s="17">
        <f t="shared" si="0"/>
        <v>2.1</v>
      </c>
      <c r="F17" s="16">
        <f>F3*B17</f>
        <v>35</v>
      </c>
      <c r="G17" s="17">
        <f>F17*0.1</f>
        <v>3.5</v>
      </c>
      <c r="H17" s="16">
        <f>H3*B17</f>
        <v>35</v>
      </c>
      <c r="I17" s="17">
        <f t="shared" si="2"/>
        <v>3.5</v>
      </c>
    </row>
    <row r="18" spans="1:9" x14ac:dyDescent="0.25">
      <c r="A18" s="18"/>
      <c r="B18" s="16">
        <v>80</v>
      </c>
      <c r="C18" s="16">
        <v>176</v>
      </c>
      <c r="D18" s="17">
        <f>D3*B18</f>
        <v>24</v>
      </c>
      <c r="E18" s="17">
        <f t="shared" si="0"/>
        <v>2.4000000000000004</v>
      </c>
      <c r="F18" s="16">
        <f>F3*B18</f>
        <v>40</v>
      </c>
      <c r="G18" s="17">
        <f t="shared" si="1"/>
        <v>4</v>
      </c>
      <c r="H18" s="16">
        <f>H3*B18</f>
        <v>40</v>
      </c>
      <c r="I18" s="17">
        <f t="shared" si="2"/>
        <v>4</v>
      </c>
    </row>
    <row r="19" spans="1:9" x14ac:dyDescent="0.25">
      <c r="A19" s="18"/>
      <c r="B19" s="16">
        <v>90</v>
      </c>
      <c r="C19" s="16">
        <v>199</v>
      </c>
      <c r="D19" s="17">
        <f>D3*B19</f>
        <v>27</v>
      </c>
      <c r="E19" s="17">
        <f t="shared" si="0"/>
        <v>2.7</v>
      </c>
      <c r="F19" s="16">
        <f>F3*B19</f>
        <v>45</v>
      </c>
      <c r="G19" s="17">
        <f t="shared" si="1"/>
        <v>4.5</v>
      </c>
      <c r="H19" s="16">
        <f>H3*B19</f>
        <v>45</v>
      </c>
      <c r="I19" s="17">
        <f t="shared" si="2"/>
        <v>4.5</v>
      </c>
    </row>
    <row r="20" spans="1:9" x14ac:dyDescent="0.25">
      <c r="A20" s="18"/>
      <c r="B20" s="16">
        <v>100</v>
      </c>
      <c r="C20" s="16">
        <v>220</v>
      </c>
      <c r="D20" s="17">
        <f>D3*B20</f>
        <v>30</v>
      </c>
      <c r="E20" s="17">
        <f t="shared" si="0"/>
        <v>3</v>
      </c>
      <c r="F20" s="16">
        <f>F3*B20</f>
        <v>50</v>
      </c>
      <c r="G20" s="17">
        <f t="shared" si="1"/>
        <v>5</v>
      </c>
      <c r="H20" s="16">
        <f>H3*B20</f>
        <v>50</v>
      </c>
      <c r="I20" s="17">
        <f t="shared" si="2"/>
        <v>5</v>
      </c>
    </row>
    <row r="21" spans="1:9" x14ac:dyDescent="0.25">
      <c r="A21" s="18"/>
      <c r="B21" s="16">
        <v>120</v>
      </c>
      <c r="C21" s="16">
        <v>265</v>
      </c>
      <c r="D21" s="17">
        <f>D3*B21</f>
        <v>36</v>
      </c>
      <c r="E21" s="17">
        <f t="shared" si="0"/>
        <v>3.6</v>
      </c>
      <c r="F21" s="16">
        <f>F3*B21</f>
        <v>60</v>
      </c>
      <c r="G21" s="17">
        <f t="shared" si="1"/>
        <v>6</v>
      </c>
      <c r="H21" s="16">
        <f>H3*B21</f>
        <v>60</v>
      </c>
      <c r="I21" s="17">
        <f t="shared" si="2"/>
        <v>6</v>
      </c>
    </row>
    <row r="22" spans="1:9" x14ac:dyDescent="0.25">
      <c r="A22" s="43"/>
      <c r="B22" s="12"/>
      <c r="C22" s="12"/>
      <c r="D22" s="12"/>
      <c r="E22" s="9"/>
      <c r="F22" s="9"/>
      <c r="G22" s="9"/>
    </row>
    <row r="23" spans="1:9" x14ac:dyDescent="0.25">
      <c r="A23" s="43"/>
      <c r="B23" s="12"/>
      <c r="C23" s="12"/>
      <c r="D23" s="12"/>
      <c r="E23" s="9"/>
      <c r="F23" s="9"/>
      <c r="G23" s="9"/>
    </row>
    <row r="24" spans="1:9" x14ac:dyDescent="0.25">
      <c r="A24" s="90" t="s">
        <v>93</v>
      </c>
      <c r="B24" s="3"/>
      <c r="C24" s="89" t="s">
        <v>106</v>
      </c>
      <c r="D24" s="42" t="s">
        <v>1</v>
      </c>
      <c r="E24" s="42" t="s">
        <v>2</v>
      </c>
      <c r="F24" s="9"/>
      <c r="G24" s="9"/>
    </row>
    <row r="25" spans="1:9" x14ac:dyDescent="0.25">
      <c r="A25" s="91" t="s">
        <v>34</v>
      </c>
      <c r="B25" s="3"/>
      <c r="C25" s="89" t="s">
        <v>87</v>
      </c>
      <c r="D25" s="42" t="s">
        <v>91</v>
      </c>
      <c r="E25" s="42" t="s">
        <v>92</v>
      </c>
      <c r="F25" s="9"/>
      <c r="G25" s="9"/>
    </row>
    <row r="26" spans="1:9" x14ac:dyDescent="0.25">
      <c r="A26" s="91" t="s">
        <v>35</v>
      </c>
      <c r="B26" s="3"/>
      <c r="C26" s="89" t="s">
        <v>87</v>
      </c>
      <c r="D26" s="42" t="s">
        <v>88</v>
      </c>
      <c r="E26" s="42" t="s">
        <v>84</v>
      </c>
      <c r="F26" s="9"/>
      <c r="G26" s="9"/>
    </row>
    <row r="27" spans="1:9" x14ac:dyDescent="0.25">
      <c r="A27" s="91" t="s">
        <v>36</v>
      </c>
      <c r="B27" s="3"/>
      <c r="C27" s="89" t="s">
        <v>84</v>
      </c>
      <c r="D27" s="42" t="s">
        <v>89</v>
      </c>
      <c r="E27" s="42"/>
      <c r="F27" s="9"/>
      <c r="G27" s="9"/>
    </row>
    <row r="28" spans="1:9" x14ac:dyDescent="0.25">
      <c r="A28" s="6" t="s">
        <v>85</v>
      </c>
      <c r="B28" s="3"/>
      <c r="C28" s="3" t="s">
        <v>84</v>
      </c>
      <c r="D28" s="5" t="s">
        <v>90</v>
      </c>
      <c r="E28" s="5"/>
      <c r="F28" s="9"/>
      <c r="G28" s="9"/>
    </row>
    <row r="29" spans="1:9" x14ac:dyDescent="0.25">
      <c r="A29" s="9"/>
      <c r="B29" s="9"/>
      <c r="C29" s="9"/>
      <c r="D29" s="9"/>
      <c r="E29" s="9"/>
      <c r="F29" s="9"/>
      <c r="G29" s="9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A9C3-6CFF-4B21-8340-5CC720F9C3F8}">
  <dimension ref="A1:N27"/>
  <sheetViews>
    <sheetView workbookViewId="0">
      <selection activeCell="C5" sqref="C5"/>
    </sheetView>
  </sheetViews>
  <sheetFormatPr defaultRowHeight="15" x14ac:dyDescent="0.25"/>
  <cols>
    <col min="1" max="1" width="10.5703125" customWidth="1"/>
    <col min="2" max="2" width="11" bestFit="1" customWidth="1"/>
    <col min="3" max="3" width="10.5703125" bestFit="1" customWidth="1"/>
    <col min="4" max="4" width="11.140625" bestFit="1" customWidth="1"/>
    <col min="5" max="5" width="12.140625" bestFit="1" customWidth="1"/>
    <col min="6" max="6" width="11.140625" bestFit="1" customWidth="1"/>
    <col min="7" max="7" width="11.5703125" bestFit="1" customWidth="1"/>
    <col min="8" max="8" width="11.140625" bestFit="1" customWidth="1"/>
    <col min="9" max="9" width="11.5703125" bestFit="1" customWidth="1"/>
    <col min="11" max="11" width="20.5703125" bestFit="1" customWidth="1"/>
    <col min="12" max="14" width="10.5703125" bestFit="1" customWidth="1"/>
  </cols>
  <sheetData>
    <row r="1" spans="1:14" ht="18.75" x14ac:dyDescent="0.3">
      <c r="A1" s="93" t="s">
        <v>96</v>
      </c>
      <c r="B1" s="10"/>
      <c r="C1" s="10"/>
      <c r="K1" s="12"/>
      <c r="L1" s="12"/>
      <c r="M1" s="12"/>
      <c r="N1" s="11"/>
    </row>
    <row r="2" spans="1:14" x14ac:dyDescent="0.25">
      <c r="A2" s="12" t="s">
        <v>98</v>
      </c>
      <c r="B2" s="10"/>
      <c r="C2" s="10"/>
      <c r="D2" s="45" t="s">
        <v>0</v>
      </c>
      <c r="E2" s="124" t="s">
        <v>105</v>
      </c>
      <c r="F2" s="44" t="s">
        <v>1</v>
      </c>
      <c r="G2" s="26"/>
      <c r="H2" s="2" t="s">
        <v>2</v>
      </c>
      <c r="I2" s="26"/>
      <c r="K2" s="12"/>
      <c r="L2" s="12"/>
      <c r="M2" s="12"/>
      <c r="N2" s="11"/>
    </row>
    <row r="3" spans="1:14" x14ac:dyDescent="0.25">
      <c r="A3" s="36" t="s">
        <v>107</v>
      </c>
      <c r="B3" s="10"/>
      <c r="C3" s="10"/>
      <c r="D3" s="7">
        <v>0.2</v>
      </c>
      <c r="E3" s="28" t="s">
        <v>32</v>
      </c>
      <c r="F3" s="7">
        <v>0.5</v>
      </c>
      <c r="G3" s="26" t="s">
        <v>32</v>
      </c>
      <c r="H3" s="7">
        <v>0.5</v>
      </c>
      <c r="I3" s="26" t="s">
        <v>32</v>
      </c>
      <c r="K3" s="43"/>
      <c r="L3" s="12"/>
      <c r="M3" s="12"/>
      <c r="N3" s="12"/>
    </row>
    <row r="4" spans="1:14" x14ac:dyDescent="0.25">
      <c r="A4" s="10"/>
      <c r="B4" s="10"/>
      <c r="C4" s="10"/>
      <c r="D4" s="15" t="s">
        <v>30</v>
      </c>
      <c r="E4" s="26" t="s">
        <v>31</v>
      </c>
      <c r="F4" s="4" t="s">
        <v>30</v>
      </c>
      <c r="G4" s="4" t="s">
        <v>31</v>
      </c>
      <c r="H4" s="4" t="s">
        <v>30</v>
      </c>
      <c r="I4" s="4" t="s">
        <v>31</v>
      </c>
      <c r="K4" s="12"/>
      <c r="L4" s="12"/>
      <c r="M4" s="12"/>
      <c r="N4" s="12"/>
    </row>
    <row r="5" spans="1:14" x14ac:dyDescent="0.25">
      <c r="A5" s="4" t="s">
        <v>4</v>
      </c>
      <c r="B5" s="4" t="s">
        <v>3</v>
      </c>
      <c r="C5" s="4" t="s">
        <v>5</v>
      </c>
      <c r="D5" s="4"/>
      <c r="E5" s="4" t="s">
        <v>53</v>
      </c>
      <c r="F5" s="4"/>
      <c r="G5" s="4" t="s">
        <v>49</v>
      </c>
      <c r="H5" s="4"/>
      <c r="I5" s="4" t="s">
        <v>49</v>
      </c>
      <c r="K5" s="12"/>
      <c r="L5" s="12"/>
      <c r="M5" s="12"/>
      <c r="N5" s="12"/>
    </row>
    <row r="6" spans="1:14" x14ac:dyDescent="0.25">
      <c r="A6" s="54" t="s">
        <v>14</v>
      </c>
      <c r="B6" s="57" t="s">
        <v>22</v>
      </c>
      <c r="C6" s="55" t="s">
        <v>6</v>
      </c>
      <c r="D6" s="101">
        <v>1</v>
      </c>
      <c r="E6" s="101">
        <v>0.1</v>
      </c>
      <c r="F6" s="101">
        <v>3</v>
      </c>
      <c r="G6" s="101">
        <f t="shared" ref="G6:G16" si="0">F6*0.1</f>
        <v>0.30000000000000004</v>
      </c>
      <c r="H6" s="101">
        <v>3</v>
      </c>
      <c r="I6" s="101">
        <v>0.3</v>
      </c>
      <c r="K6" s="12"/>
      <c r="L6" s="12"/>
      <c r="M6" s="12"/>
      <c r="N6" s="12"/>
    </row>
    <row r="7" spans="1:14" x14ac:dyDescent="0.25">
      <c r="A7" s="60" t="s">
        <v>15</v>
      </c>
      <c r="B7" s="62" t="s">
        <v>23</v>
      </c>
      <c r="C7" s="60" t="s">
        <v>7</v>
      </c>
      <c r="D7" s="102">
        <v>2</v>
      </c>
      <c r="E7" s="102">
        <v>0.2</v>
      </c>
      <c r="F7" s="102">
        <v>4</v>
      </c>
      <c r="G7" s="102">
        <f t="shared" si="0"/>
        <v>0.4</v>
      </c>
      <c r="H7" s="102">
        <v>4</v>
      </c>
      <c r="I7" s="102">
        <v>0.4</v>
      </c>
      <c r="K7" s="9"/>
      <c r="L7" s="9"/>
      <c r="M7" s="9"/>
      <c r="N7" s="9"/>
    </row>
    <row r="8" spans="1:14" x14ac:dyDescent="0.25">
      <c r="A8" s="65" t="s">
        <v>16</v>
      </c>
      <c r="B8" s="67" t="s">
        <v>24</v>
      </c>
      <c r="C8" s="65" t="s">
        <v>8</v>
      </c>
      <c r="D8" s="103">
        <v>2</v>
      </c>
      <c r="E8" s="103">
        <v>0.2</v>
      </c>
      <c r="F8" s="103">
        <v>5</v>
      </c>
      <c r="G8" s="103">
        <f t="shared" si="0"/>
        <v>0.5</v>
      </c>
      <c r="H8" s="103">
        <v>5</v>
      </c>
      <c r="I8" s="103">
        <v>0.5</v>
      </c>
      <c r="K8" s="43"/>
      <c r="L8" s="13"/>
      <c r="M8" s="13"/>
      <c r="N8" s="14"/>
    </row>
    <row r="9" spans="1:14" x14ac:dyDescent="0.25">
      <c r="A9" s="70" t="s">
        <v>17</v>
      </c>
      <c r="B9" s="72" t="s">
        <v>25</v>
      </c>
      <c r="C9" s="70" t="s">
        <v>9</v>
      </c>
      <c r="D9" s="104">
        <v>2.5</v>
      </c>
      <c r="E9" s="104">
        <v>0.25</v>
      </c>
      <c r="F9" s="104">
        <v>6.5</v>
      </c>
      <c r="G9" s="104">
        <f t="shared" si="0"/>
        <v>0.65</v>
      </c>
      <c r="H9" s="104">
        <v>6.5</v>
      </c>
      <c r="I9" s="104">
        <v>0.65</v>
      </c>
      <c r="K9" s="43"/>
      <c r="L9" s="13"/>
      <c r="M9" s="13"/>
      <c r="N9" s="14"/>
    </row>
    <row r="10" spans="1:14" x14ac:dyDescent="0.25">
      <c r="A10" s="4" t="s">
        <v>18</v>
      </c>
      <c r="B10" s="22" t="s">
        <v>26</v>
      </c>
      <c r="C10" s="4" t="s">
        <v>10</v>
      </c>
      <c r="D10" s="105">
        <v>3.5</v>
      </c>
      <c r="E10" s="111">
        <v>0.35</v>
      </c>
      <c r="F10" s="111">
        <v>8</v>
      </c>
      <c r="G10" s="111">
        <f t="shared" si="0"/>
        <v>0.8</v>
      </c>
      <c r="H10" s="111">
        <v>8</v>
      </c>
      <c r="I10" s="111">
        <v>0.8</v>
      </c>
      <c r="K10" s="43"/>
      <c r="L10" s="13"/>
      <c r="M10" s="13"/>
      <c r="N10" s="14"/>
    </row>
    <row r="11" spans="1:14" x14ac:dyDescent="0.25">
      <c r="A11" s="75" t="s">
        <v>19</v>
      </c>
      <c r="B11" s="77" t="s">
        <v>27</v>
      </c>
      <c r="C11" s="75" t="s">
        <v>11</v>
      </c>
      <c r="D11" s="106">
        <v>4</v>
      </c>
      <c r="E11" s="106">
        <v>0.4</v>
      </c>
      <c r="F11" s="106">
        <v>10</v>
      </c>
      <c r="G11" s="106">
        <f t="shared" si="0"/>
        <v>1</v>
      </c>
      <c r="H11" s="106">
        <v>10</v>
      </c>
      <c r="I11" s="106">
        <v>1</v>
      </c>
      <c r="K11" s="43"/>
      <c r="L11" s="13"/>
      <c r="M11" s="13"/>
      <c r="N11" s="14"/>
    </row>
    <row r="12" spans="1:14" x14ac:dyDescent="0.25">
      <c r="A12" s="80" t="s">
        <v>20</v>
      </c>
      <c r="B12" s="82" t="s">
        <v>28</v>
      </c>
      <c r="C12" s="80" t="s">
        <v>12</v>
      </c>
      <c r="D12" s="107">
        <v>5</v>
      </c>
      <c r="E12" s="107">
        <v>0.5</v>
      </c>
      <c r="F12" s="107">
        <v>13</v>
      </c>
      <c r="G12" s="107">
        <f t="shared" si="0"/>
        <v>1.3</v>
      </c>
      <c r="H12" s="107">
        <v>13</v>
      </c>
      <c r="I12" s="107">
        <v>1.3</v>
      </c>
      <c r="K12" s="47"/>
      <c r="L12" s="46"/>
      <c r="M12" s="13"/>
      <c r="N12" s="14"/>
    </row>
    <row r="13" spans="1:14" x14ac:dyDescent="0.25">
      <c r="A13" s="85" t="s">
        <v>21</v>
      </c>
      <c r="B13" s="87" t="s">
        <v>29</v>
      </c>
      <c r="C13" s="85" t="s">
        <v>13</v>
      </c>
      <c r="D13" s="108">
        <v>6.5</v>
      </c>
      <c r="E13" s="108">
        <v>0.6</v>
      </c>
      <c r="F13" s="108">
        <v>16.5</v>
      </c>
      <c r="G13" s="108">
        <f t="shared" si="0"/>
        <v>1.6500000000000001</v>
      </c>
      <c r="H13" s="108">
        <v>16.5</v>
      </c>
      <c r="I13" s="108">
        <v>1.7</v>
      </c>
      <c r="K13" s="43"/>
      <c r="L13" s="13"/>
      <c r="M13" s="13"/>
      <c r="N13" s="14"/>
    </row>
    <row r="14" spans="1:14" x14ac:dyDescent="0.25">
      <c r="A14" s="31"/>
      <c r="B14" s="31">
        <v>40</v>
      </c>
      <c r="C14" s="31">
        <v>88</v>
      </c>
      <c r="D14" s="109">
        <v>8</v>
      </c>
      <c r="E14" s="109">
        <v>0.8</v>
      </c>
      <c r="F14" s="109">
        <v>20</v>
      </c>
      <c r="G14" s="109">
        <f t="shared" si="0"/>
        <v>2</v>
      </c>
      <c r="H14" s="109">
        <v>20</v>
      </c>
      <c r="I14" s="109">
        <v>2</v>
      </c>
      <c r="K14" s="43"/>
      <c r="L14" s="13"/>
      <c r="M14" s="13"/>
      <c r="N14" s="14"/>
    </row>
    <row r="15" spans="1:14" x14ac:dyDescent="0.25">
      <c r="A15" s="20"/>
      <c r="B15" s="20">
        <v>50</v>
      </c>
      <c r="C15" s="20">
        <v>110</v>
      </c>
      <c r="D15" s="122">
        <v>10</v>
      </c>
      <c r="E15" s="122">
        <v>1</v>
      </c>
      <c r="F15" s="122">
        <v>25</v>
      </c>
      <c r="G15" s="122">
        <f t="shared" si="0"/>
        <v>2.5</v>
      </c>
      <c r="H15" s="122">
        <v>25</v>
      </c>
      <c r="I15" s="122">
        <v>2.5</v>
      </c>
      <c r="K15" s="43"/>
      <c r="L15" s="13"/>
      <c r="M15" s="13"/>
      <c r="N15" s="14"/>
    </row>
    <row r="16" spans="1:14" x14ac:dyDescent="0.25">
      <c r="A16" s="20"/>
      <c r="B16" s="20">
        <v>60</v>
      </c>
      <c r="C16" s="20">
        <v>132</v>
      </c>
      <c r="D16" s="122">
        <v>12</v>
      </c>
      <c r="E16" s="122">
        <v>1.2</v>
      </c>
      <c r="F16" s="122">
        <v>30</v>
      </c>
      <c r="G16" s="122">
        <f t="shared" si="0"/>
        <v>3</v>
      </c>
      <c r="H16" s="122">
        <v>30</v>
      </c>
      <c r="I16" s="122">
        <v>3</v>
      </c>
      <c r="K16" s="43"/>
      <c r="L16" s="13"/>
      <c r="M16" s="13"/>
      <c r="N16" s="14"/>
    </row>
    <row r="17" spans="1:14" x14ac:dyDescent="0.25">
      <c r="A17" s="121"/>
      <c r="B17" s="16">
        <v>70</v>
      </c>
      <c r="C17" s="16">
        <v>154</v>
      </c>
      <c r="D17" s="110">
        <v>14</v>
      </c>
      <c r="E17" s="110">
        <v>1.5</v>
      </c>
      <c r="F17" s="110">
        <v>35</v>
      </c>
      <c r="G17" s="110">
        <v>3.5</v>
      </c>
      <c r="H17" s="110">
        <v>35</v>
      </c>
      <c r="I17" s="110">
        <v>3.5</v>
      </c>
      <c r="K17" s="47"/>
      <c r="L17" s="46"/>
      <c r="M17" s="13"/>
      <c r="N17" s="14"/>
    </row>
    <row r="18" spans="1:14" x14ac:dyDescent="0.25">
      <c r="A18" s="18"/>
      <c r="B18" s="16">
        <v>80</v>
      </c>
      <c r="C18" s="16">
        <v>176</v>
      </c>
      <c r="D18" s="110">
        <v>16</v>
      </c>
      <c r="E18" s="110">
        <v>1.5</v>
      </c>
      <c r="F18" s="110">
        <v>40</v>
      </c>
      <c r="G18" s="110">
        <v>4</v>
      </c>
      <c r="H18" s="110">
        <v>40</v>
      </c>
      <c r="I18" s="110">
        <v>4</v>
      </c>
      <c r="K18" s="43"/>
      <c r="L18" s="13"/>
      <c r="M18" s="13"/>
      <c r="N18" s="14"/>
    </row>
    <row r="19" spans="1:14" x14ac:dyDescent="0.25">
      <c r="A19" s="18"/>
      <c r="B19" s="16">
        <v>90</v>
      </c>
      <c r="C19" s="16">
        <v>199</v>
      </c>
      <c r="D19" s="110">
        <v>18</v>
      </c>
      <c r="E19" s="110">
        <v>2</v>
      </c>
      <c r="F19" s="110">
        <v>45</v>
      </c>
      <c r="G19" s="110">
        <v>4.5</v>
      </c>
      <c r="H19" s="110">
        <v>45</v>
      </c>
      <c r="I19" s="110">
        <v>4.5</v>
      </c>
    </row>
    <row r="20" spans="1:14" x14ac:dyDescent="0.25">
      <c r="A20" s="18"/>
      <c r="B20" s="16">
        <v>100</v>
      </c>
      <c r="C20" s="16">
        <v>220</v>
      </c>
      <c r="D20" s="110">
        <v>20</v>
      </c>
      <c r="E20" s="110">
        <v>2</v>
      </c>
      <c r="F20" s="110">
        <v>50</v>
      </c>
      <c r="G20" s="110">
        <v>5</v>
      </c>
      <c r="H20" s="110">
        <v>50</v>
      </c>
      <c r="I20" s="110">
        <v>5</v>
      </c>
    </row>
    <row r="21" spans="1:14" x14ac:dyDescent="0.25">
      <c r="A21" s="18"/>
      <c r="B21" s="16">
        <v>120</v>
      </c>
      <c r="C21" s="16">
        <v>265</v>
      </c>
      <c r="D21" s="110">
        <v>24</v>
      </c>
      <c r="E21" s="110">
        <v>2.5</v>
      </c>
      <c r="F21" s="110">
        <v>60</v>
      </c>
      <c r="G21" s="110">
        <v>6</v>
      </c>
      <c r="H21" s="110">
        <v>60</v>
      </c>
      <c r="I21" s="110">
        <v>6</v>
      </c>
    </row>
    <row r="23" spans="1:14" x14ac:dyDescent="0.25">
      <c r="A23" s="90" t="s">
        <v>93</v>
      </c>
      <c r="B23" s="3"/>
      <c r="C23" s="89" t="s">
        <v>106</v>
      </c>
      <c r="D23" s="42" t="s">
        <v>1</v>
      </c>
      <c r="E23" s="42" t="s">
        <v>2</v>
      </c>
    </row>
    <row r="24" spans="1:14" x14ac:dyDescent="0.25">
      <c r="A24" s="91" t="s">
        <v>34</v>
      </c>
      <c r="B24" s="3"/>
      <c r="C24" s="89" t="s">
        <v>87</v>
      </c>
      <c r="D24" s="42" t="s">
        <v>91</v>
      </c>
      <c r="E24" s="42" t="s">
        <v>92</v>
      </c>
    </row>
    <row r="25" spans="1:14" x14ac:dyDescent="0.25">
      <c r="A25" s="91" t="s">
        <v>35</v>
      </c>
      <c r="B25" s="3"/>
      <c r="C25" s="89" t="s">
        <v>87</v>
      </c>
      <c r="D25" s="42" t="s">
        <v>88</v>
      </c>
      <c r="E25" s="42" t="s">
        <v>84</v>
      </c>
    </row>
    <row r="26" spans="1:14" x14ac:dyDescent="0.25">
      <c r="A26" s="91" t="s">
        <v>36</v>
      </c>
      <c r="B26" s="3"/>
      <c r="C26" s="89" t="s">
        <v>84</v>
      </c>
      <c r="D26" s="42" t="s">
        <v>89</v>
      </c>
      <c r="E26" s="42"/>
    </row>
    <row r="27" spans="1:14" x14ac:dyDescent="0.25">
      <c r="A27" s="6" t="s">
        <v>85</v>
      </c>
      <c r="B27" s="3"/>
      <c r="C27" s="3" t="s">
        <v>84</v>
      </c>
      <c r="D27" s="5" t="s">
        <v>90</v>
      </c>
      <c r="E27" s="5"/>
    </row>
  </sheetData>
  <pageMargins left="0.7" right="0.7" top="0.75" bottom="0.7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03A3-404D-4A96-9263-3ADC6DD8D687}">
  <dimension ref="A1:R70"/>
  <sheetViews>
    <sheetView workbookViewId="0">
      <selection activeCell="C5" sqref="C5"/>
    </sheetView>
  </sheetViews>
  <sheetFormatPr defaultRowHeight="15" x14ac:dyDescent="0.25"/>
  <cols>
    <col min="1" max="1" width="9.5703125" bestFit="1" customWidth="1"/>
    <col min="2" max="2" width="11" bestFit="1" customWidth="1"/>
    <col min="3" max="3" width="10.5703125" bestFit="1" customWidth="1"/>
    <col min="4" max="4" width="11.140625" bestFit="1" customWidth="1"/>
    <col min="5" max="5" width="12.140625" bestFit="1" customWidth="1"/>
    <col min="6" max="6" width="11.140625" bestFit="1" customWidth="1"/>
    <col min="7" max="7" width="11.5703125" bestFit="1" customWidth="1"/>
    <col min="8" max="8" width="11.140625" bestFit="1" customWidth="1"/>
    <col min="9" max="9" width="11.5703125" bestFit="1" customWidth="1"/>
    <col min="11" max="11" width="28.28515625" bestFit="1" customWidth="1"/>
    <col min="12" max="12" width="13.7109375" bestFit="1" customWidth="1"/>
    <col min="13" max="13" width="10.7109375" bestFit="1" customWidth="1"/>
    <col min="14" max="14" width="12.140625" bestFit="1" customWidth="1"/>
    <col min="15" max="15" width="14.140625" bestFit="1" customWidth="1"/>
    <col min="16" max="17" width="11.140625" bestFit="1" customWidth="1"/>
    <col min="18" max="18" width="12.140625" bestFit="1" customWidth="1"/>
  </cols>
  <sheetData>
    <row r="1" spans="1:18" ht="18.75" x14ac:dyDescent="0.3">
      <c r="A1" s="92" t="s">
        <v>96</v>
      </c>
      <c r="B1" s="1"/>
      <c r="C1" s="1"/>
      <c r="O1" s="12"/>
      <c r="P1" s="11"/>
      <c r="Q1" s="12"/>
      <c r="R1" s="12"/>
    </row>
    <row r="2" spans="1:18" x14ac:dyDescent="0.25">
      <c r="A2" s="12" t="s">
        <v>98</v>
      </c>
      <c r="B2" s="1"/>
      <c r="C2" s="1"/>
      <c r="D2" s="2" t="s">
        <v>0</v>
      </c>
      <c r="E2" s="124" t="s">
        <v>105</v>
      </c>
      <c r="F2" s="2" t="s">
        <v>1</v>
      </c>
      <c r="G2" s="26"/>
      <c r="H2" s="2" t="s">
        <v>2</v>
      </c>
      <c r="I2" s="26"/>
      <c r="O2" s="12"/>
      <c r="P2" s="11"/>
      <c r="Q2" s="12"/>
      <c r="R2" s="12"/>
    </row>
    <row r="3" spans="1:18" x14ac:dyDescent="0.25">
      <c r="A3" s="36" t="s">
        <v>107</v>
      </c>
      <c r="B3" s="1"/>
      <c r="C3" s="1"/>
      <c r="D3" s="7">
        <v>0.3</v>
      </c>
      <c r="E3" s="26" t="s">
        <v>32</v>
      </c>
      <c r="F3" s="7">
        <v>0.5</v>
      </c>
      <c r="G3" s="26" t="s">
        <v>32</v>
      </c>
      <c r="H3" s="7">
        <v>0.5</v>
      </c>
      <c r="I3" s="26" t="s">
        <v>32</v>
      </c>
      <c r="O3" s="12"/>
      <c r="P3" s="13"/>
      <c r="Q3" s="12"/>
      <c r="R3" s="12"/>
    </row>
    <row r="4" spans="1:18" x14ac:dyDescent="0.25">
      <c r="B4" s="1"/>
      <c r="C4" s="1"/>
      <c r="D4" s="4" t="s">
        <v>30</v>
      </c>
      <c r="E4" s="4" t="s">
        <v>31</v>
      </c>
      <c r="F4" s="4" t="s">
        <v>30</v>
      </c>
      <c r="G4" s="4" t="s">
        <v>31</v>
      </c>
      <c r="H4" s="4" t="s">
        <v>30</v>
      </c>
      <c r="I4" s="4" t="s">
        <v>31</v>
      </c>
      <c r="O4" s="13"/>
      <c r="P4" s="13"/>
      <c r="Q4" s="13"/>
      <c r="R4" s="13"/>
    </row>
    <row r="5" spans="1:18" x14ac:dyDescent="0.25">
      <c r="A5" s="4" t="s">
        <v>4</v>
      </c>
      <c r="B5" s="4" t="s">
        <v>3</v>
      </c>
      <c r="C5" s="4" t="s">
        <v>5</v>
      </c>
      <c r="D5" s="22"/>
      <c r="E5" s="22" t="s">
        <v>53</v>
      </c>
      <c r="F5" s="22"/>
      <c r="G5" s="22" t="s">
        <v>49</v>
      </c>
      <c r="H5" s="22"/>
      <c r="I5" s="22" t="s">
        <v>49</v>
      </c>
      <c r="O5" s="13"/>
      <c r="P5" s="13"/>
      <c r="Q5" s="13"/>
      <c r="R5" s="12"/>
    </row>
    <row r="6" spans="1:18" x14ac:dyDescent="0.25">
      <c r="A6" s="54" t="s">
        <v>14</v>
      </c>
      <c r="B6" s="57" t="s">
        <v>22</v>
      </c>
      <c r="C6" s="55" t="s">
        <v>6</v>
      </c>
      <c r="D6" s="57">
        <v>2</v>
      </c>
      <c r="E6" s="57" t="s">
        <v>65</v>
      </c>
      <c r="F6" s="57" t="s">
        <v>54</v>
      </c>
      <c r="G6" s="57" t="s">
        <v>66</v>
      </c>
      <c r="H6" s="57" t="s">
        <v>54</v>
      </c>
      <c r="I6" s="57" t="s">
        <v>66</v>
      </c>
      <c r="O6" s="13"/>
      <c r="P6" s="13"/>
      <c r="Q6" s="13"/>
      <c r="R6" s="12"/>
    </row>
    <row r="7" spans="1:18" x14ac:dyDescent="0.25">
      <c r="A7" s="60" t="s">
        <v>15</v>
      </c>
      <c r="B7" s="62" t="s">
        <v>23</v>
      </c>
      <c r="C7" s="60" t="s">
        <v>7</v>
      </c>
      <c r="D7" s="62">
        <v>2.5</v>
      </c>
      <c r="E7" s="62" t="s">
        <v>65</v>
      </c>
      <c r="F7" s="62" t="s">
        <v>55</v>
      </c>
      <c r="G7" s="62" t="s">
        <v>67</v>
      </c>
      <c r="H7" s="62" t="s">
        <v>55</v>
      </c>
      <c r="I7" s="62" t="s">
        <v>67</v>
      </c>
      <c r="O7" s="14"/>
      <c r="P7" s="14"/>
      <c r="Q7" s="14"/>
      <c r="R7" s="12"/>
    </row>
    <row r="8" spans="1:18" x14ac:dyDescent="0.25">
      <c r="A8" s="65" t="s">
        <v>16</v>
      </c>
      <c r="B8" s="67" t="s">
        <v>24</v>
      </c>
      <c r="C8" s="65" t="s">
        <v>8</v>
      </c>
      <c r="D8" s="67">
        <v>3</v>
      </c>
      <c r="E8" s="67" t="s">
        <v>66</v>
      </c>
      <c r="F8" s="67" t="s">
        <v>55</v>
      </c>
      <c r="G8" s="67" t="s">
        <v>67</v>
      </c>
      <c r="H8" s="67" t="s">
        <v>55</v>
      </c>
      <c r="I8" s="67" t="s">
        <v>67</v>
      </c>
      <c r="O8" s="46"/>
      <c r="P8" s="13"/>
      <c r="Q8" s="14"/>
      <c r="R8" s="14"/>
    </row>
    <row r="9" spans="1:18" x14ac:dyDescent="0.25">
      <c r="A9" s="70" t="s">
        <v>17</v>
      </c>
      <c r="B9" s="72" t="s">
        <v>25</v>
      </c>
      <c r="C9" s="70" t="s">
        <v>9</v>
      </c>
      <c r="D9" s="72">
        <v>4</v>
      </c>
      <c r="E9" s="72" t="s">
        <v>67</v>
      </c>
      <c r="F9" s="72" t="s">
        <v>81</v>
      </c>
      <c r="G9" s="72" t="s">
        <v>75</v>
      </c>
      <c r="H9" s="72" t="s">
        <v>81</v>
      </c>
      <c r="I9" s="72" t="s">
        <v>75</v>
      </c>
      <c r="K9" s="43"/>
      <c r="L9" s="13"/>
      <c r="M9" s="13"/>
      <c r="N9" s="14"/>
      <c r="O9" s="46"/>
      <c r="P9" s="13"/>
      <c r="Q9" s="14"/>
      <c r="R9" s="14"/>
    </row>
    <row r="10" spans="1:18" x14ac:dyDescent="0.25">
      <c r="A10" s="4" t="s">
        <v>18</v>
      </c>
      <c r="B10" s="22" t="s">
        <v>26</v>
      </c>
      <c r="C10" s="4" t="s">
        <v>10</v>
      </c>
      <c r="D10" s="22">
        <v>5</v>
      </c>
      <c r="E10" s="25" t="s">
        <v>68</v>
      </c>
      <c r="F10" s="25" t="s">
        <v>56</v>
      </c>
      <c r="G10" s="25" t="s">
        <v>70</v>
      </c>
      <c r="H10" s="25" t="s">
        <v>56</v>
      </c>
      <c r="I10" s="25" t="s">
        <v>70</v>
      </c>
      <c r="K10" s="43"/>
      <c r="L10" s="13"/>
      <c r="M10" s="13"/>
      <c r="N10" s="14"/>
      <c r="O10" s="46"/>
      <c r="P10" s="13"/>
      <c r="Q10" s="14"/>
      <c r="R10" s="14"/>
    </row>
    <row r="11" spans="1:18" x14ac:dyDescent="0.25">
      <c r="A11" s="75" t="s">
        <v>19</v>
      </c>
      <c r="B11" s="77" t="s">
        <v>27</v>
      </c>
      <c r="C11" s="75" t="s">
        <v>11</v>
      </c>
      <c r="D11" s="77">
        <v>6</v>
      </c>
      <c r="E11" s="77" t="s">
        <v>69</v>
      </c>
      <c r="F11" s="77" t="s">
        <v>82</v>
      </c>
      <c r="G11" s="77" t="s">
        <v>33</v>
      </c>
      <c r="H11" s="77" t="s">
        <v>82</v>
      </c>
      <c r="I11" s="77" t="s">
        <v>33</v>
      </c>
      <c r="K11" s="43"/>
      <c r="L11" s="13"/>
      <c r="M11" s="13"/>
      <c r="N11" s="14"/>
      <c r="O11" s="46"/>
      <c r="P11" s="13"/>
      <c r="Q11" s="14"/>
      <c r="R11" s="14"/>
    </row>
    <row r="12" spans="1:18" x14ac:dyDescent="0.25">
      <c r="A12" s="80" t="s">
        <v>20</v>
      </c>
      <c r="B12" s="82" t="s">
        <v>28</v>
      </c>
      <c r="C12" s="80" t="s">
        <v>12</v>
      </c>
      <c r="D12" s="82">
        <v>8</v>
      </c>
      <c r="E12" s="82" t="s">
        <v>70</v>
      </c>
      <c r="F12" s="82" t="s">
        <v>57</v>
      </c>
      <c r="G12" s="82" t="s">
        <v>76</v>
      </c>
      <c r="H12" s="82" t="s">
        <v>57</v>
      </c>
      <c r="I12" s="82" t="s">
        <v>76</v>
      </c>
      <c r="K12" s="47"/>
      <c r="L12" s="46"/>
      <c r="M12" s="13"/>
      <c r="N12" s="14"/>
      <c r="O12" s="46"/>
      <c r="P12" s="13"/>
      <c r="Q12" s="14"/>
      <c r="R12" s="12"/>
    </row>
    <row r="13" spans="1:18" x14ac:dyDescent="0.25">
      <c r="A13" s="85" t="s">
        <v>21</v>
      </c>
      <c r="B13" s="87" t="s">
        <v>29</v>
      </c>
      <c r="C13" s="85" t="s">
        <v>13</v>
      </c>
      <c r="D13" s="87">
        <v>10</v>
      </c>
      <c r="E13" s="87" t="s">
        <v>33</v>
      </c>
      <c r="F13" s="87" t="s">
        <v>77</v>
      </c>
      <c r="G13" s="87" t="s">
        <v>72</v>
      </c>
      <c r="H13" s="87" t="s">
        <v>77</v>
      </c>
      <c r="I13" s="87" t="s">
        <v>72</v>
      </c>
      <c r="K13" s="43"/>
      <c r="L13" s="13"/>
      <c r="M13" s="13"/>
      <c r="N13" s="14"/>
      <c r="O13" s="46"/>
      <c r="P13" s="13"/>
      <c r="Q13" s="14"/>
      <c r="R13" s="14"/>
    </row>
    <row r="14" spans="1:18" x14ac:dyDescent="0.25">
      <c r="A14" s="31"/>
      <c r="B14" s="31">
        <v>40</v>
      </c>
      <c r="C14" s="31">
        <v>88</v>
      </c>
      <c r="D14" s="33" t="s">
        <v>83</v>
      </c>
      <c r="E14" s="33" t="s">
        <v>71</v>
      </c>
      <c r="F14" s="33" t="s">
        <v>74</v>
      </c>
      <c r="G14" s="33" t="s">
        <v>73</v>
      </c>
      <c r="H14" s="33" t="s">
        <v>74</v>
      </c>
      <c r="I14" s="33" t="s">
        <v>73</v>
      </c>
      <c r="K14" s="43"/>
      <c r="L14" s="13"/>
      <c r="M14" s="13"/>
      <c r="N14" s="14"/>
      <c r="O14" s="46"/>
      <c r="P14" s="13"/>
      <c r="Q14" s="14"/>
      <c r="R14" s="14"/>
    </row>
    <row r="15" spans="1:18" x14ac:dyDescent="0.25">
      <c r="A15" s="20"/>
      <c r="B15" s="20">
        <v>50</v>
      </c>
      <c r="C15" s="20">
        <v>110</v>
      </c>
      <c r="D15" s="41" t="s">
        <v>77</v>
      </c>
      <c r="E15" s="41" t="s">
        <v>72</v>
      </c>
      <c r="F15" s="41" t="s">
        <v>78</v>
      </c>
      <c r="G15" s="41" t="s">
        <v>80</v>
      </c>
      <c r="H15" s="41" t="s">
        <v>78</v>
      </c>
      <c r="I15" s="41" t="s">
        <v>80</v>
      </c>
      <c r="K15" s="43"/>
      <c r="L15" s="13"/>
      <c r="M15" s="13"/>
      <c r="N15" s="14"/>
      <c r="O15" s="46"/>
      <c r="P15" s="13"/>
      <c r="Q15" s="14"/>
      <c r="R15" s="14"/>
    </row>
    <row r="16" spans="1:18" x14ac:dyDescent="0.25">
      <c r="A16" s="20"/>
      <c r="B16" s="20">
        <v>60</v>
      </c>
      <c r="C16" s="20">
        <v>132</v>
      </c>
      <c r="D16" s="41" t="s">
        <v>74</v>
      </c>
      <c r="E16" s="41" t="s">
        <v>73</v>
      </c>
      <c r="F16" s="41" t="s">
        <v>79</v>
      </c>
      <c r="G16" s="41" t="s">
        <v>54</v>
      </c>
      <c r="H16" s="41" t="s">
        <v>79</v>
      </c>
      <c r="I16" s="41" t="s">
        <v>54</v>
      </c>
      <c r="K16" s="43"/>
      <c r="L16" s="13"/>
      <c r="M16" s="13"/>
      <c r="N16" s="14"/>
      <c r="O16" s="46"/>
      <c r="P16" s="13"/>
      <c r="Q16" s="14"/>
      <c r="R16" s="14"/>
    </row>
    <row r="17" spans="1:18" x14ac:dyDescent="0.25">
      <c r="A17" s="121"/>
      <c r="B17" s="16">
        <v>70</v>
      </c>
      <c r="C17" s="16">
        <v>154</v>
      </c>
      <c r="D17" s="110">
        <v>21</v>
      </c>
      <c r="E17" s="110">
        <v>2</v>
      </c>
      <c r="F17" s="110">
        <v>35</v>
      </c>
      <c r="G17" s="110">
        <v>3.5</v>
      </c>
      <c r="H17" s="110">
        <v>35</v>
      </c>
      <c r="I17" s="110">
        <v>3.5</v>
      </c>
      <c r="K17" s="47"/>
      <c r="L17" s="46"/>
      <c r="M17" s="13"/>
      <c r="N17" s="14"/>
      <c r="O17" s="14"/>
      <c r="P17" s="13"/>
      <c r="Q17" s="14"/>
      <c r="R17" s="12"/>
    </row>
    <row r="18" spans="1:18" x14ac:dyDescent="0.25">
      <c r="A18" s="18"/>
      <c r="B18" s="16">
        <v>80</v>
      </c>
      <c r="C18" s="16">
        <v>176</v>
      </c>
      <c r="D18" s="110">
        <v>24</v>
      </c>
      <c r="E18" s="110">
        <v>2.5</v>
      </c>
      <c r="F18" s="110">
        <v>40</v>
      </c>
      <c r="G18" s="110">
        <v>4</v>
      </c>
      <c r="H18" s="110">
        <v>40</v>
      </c>
      <c r="I18" s="110">
        <v>4</v>
      </c>
      <c r="K18" s="43"/>
      <c r="L18" s="13"/>
      <c r="M18" s="13"/>
      <c r="N18" s="14"/>
      <c r="O18" s="46"/>
      <c r="P18" s="46"/>
      <c r="Q18" s="14"/>
      <c r="R18" s="14"/>
    </row>
    <row r="19" spans="1:18" x14ac:dyDescent="0.25">
      <c r="A19" s="18"/>
      <c r="B19" s="16">
        <v>90</v>
      </c>
      <c r="C19" s="16">
        <v>199</v>
      </c>
      <c r="D19" s="110">
        <v>27</v>
      </c>
      <c r="E19" s="110">
        <v>3</v>
      </c>
      <c r="F19" s="110">
        <v>45</v>
      </c>
      <c r="G19" s="110">
        <v>4.5</v>
      </c>
      <c r="H19" s="110">
        <v>45</v>
      </c>
      <c r="I19" s="110">
        <v>4.5</v>
      </c>
      <c r="K19" s="43"/>
      <c r="L19" s="13"/>
      <c r="M19" s="13"/>
      <c r="N19" s="14"/>
      <c r="O19" s="46"/>
      <c r="P19" s="46"/>
      <c r="Q19" s="14"/>
      <c r="R19" s="14"/>
    </row>
    <row r="20" spans="1:18" x14ac:dyDescent="0.25">
      <c r="A20" s="18"/>
      <c r="B20" s="16">
        <v>100</v>
      </c>
      <c r="C20" s="16">
        <v>220</v>
      </c>
      <c r="D20" s="110">
        <v>30</v>
      </c>
      <c r="E20" s="110">
        <v>3</v>
      </c>
      <c r="F20" s="110">
        <v>50</v>
      </c>
      <c r="G20" s="110">
        <v>5</v>
      </c>
      <c r="H20" s="110">
        <v>50</v>
      </c>
      <c r="I20" s="110">
        <v>5</v>
      </c>
      <c r="K20" s="43"/>
      <c r="L20" s="13"/>
      <c r="M20" s="13"/>
      <c r="N20" s="14"/>
      <c r="O20" s="46"/>
      <c r="P20" s="46"/>
      <c r="Q20" s="14"/>
      <c r="R20" s="14"/>
    </row>
    <row r="21" spans="1:18" x14ac:dyDescent="0.25">
      <c r="A21" s="18"/>
      <c r="B21" s="16">
        <v>120</v>
      </c>
      <c r="C21" s="16">
        <v>265</v>
      </c>
      <c r="D21" s="110">
        <v>36</v>
      </c>
      <c r="E21" s="110">
        <v>3.5</v>
      </c>
      <c r="F21" s="110">
        <v>60</v>
      </c>
      <c r="G21" s="110">
        <v>6</v>
      </c>
      <c r="H21" s="110">
        <v>60</v>
      </c>
      <c r="I21" s="110">
        <v>6</v>
      </c>
      <c r="K21" s="43"/>
      <c r="L21" s="13"/>
      <c r="M21" s="13"/>
      <c r="N21" s="14"/>
      <c r="O21" s="46"/>
      <c r="P21" s="46"/>
      <c r="Q21" s="14"/>
      <c r="R21" s="14"/>
    </row>
    <row r="22" spans="1:18" x14ac:dyDescent="0.25">
      <c r="K22" s="47"/>
      <c r="L22" s="46"/>
      <c r="M22" s="13"/>
      <c r="N22" s="14"/>
      <c r="O22" s="14"/>
      <c r="P22" s="13"/>
      <c r="Q22" s="14"/>
      <c r="R22" s="12"/>
    </row>
    <row r="23" spans="1:18" x14ac:dyDescent="0.25">
      <c r="A23" s="90" t="s">
        <v>93</v>
      </c>
      <c r="B23" s="3"/>
      <c r="C23" s="89" t="s">
        <v>106</v>
      </c>
      <c r="D23" s="42" t="s">
        <v>1</v>
      </c>
      <c r="E23" s="42" t="s">
        <v>2</v>
      </c>
      <c r="K23" s="43"/>
      <c r="L23" s="13"/>
      <c r="M23" s="13"/>
      <c r="N23" s="14"/>
      <c r="O23" s="46"/>
      <c r="P23" s="46"/>
      <c r="Q23" s="14"/>
      <c r="R23" s="14"/>
    </row>
    <row r="24" spans="1:18" x14ac:dyDescent="0.25">
      <c r="A24" s="91" t="s">
        <v>34</v>
      </c>
      <c r="B24" s="3"/>
      <c r="C24" s="89" t="s">
        <v>87</v>
      </c>
      <c r="D24" s="42" t="s">
        <v>91</v>
      </c>
      <c r="E24" s="42" t="s">
        <v>92</v>
      </c>
      <c r="K24" s="43"/>
      <c r="L24" s="13"/>
      <c r="M24" s="13"/>
      <c r="N24" s="14"/>
      <c r="O24" s="46"/>
      <c r="P24" s="46"/>
      <c r="Q24" s="14"/>
      <c r="R24" s="14"/>
    </row>
    <row r="25" spans="1:18" x14ac:dyDescent="0.25">
      <c r="A25" s="91" t="s">
        <v>35</v>
      </c>
      <c r="B25" s="3"/>
      <c r="C25" s="89" t="s">
        <v>87</v>
      </c>
      <c r="D25" s="42" t="s">
        <v>88</v>
      </c>
      <c r="E25" s="42" t="s">
        <v>84</v>
      </c>
      <c r="K25" s="43"/>
      <c r="L25" s="13"/>
      <c r="M25" s="13"/>
      <c r="N25" s="14"/>
      <c r="O25" s="46"/>
      <c r="P25" s="46"/>
      <c r="Q25" s="14"/>
      <c r="R25" s="14"/>
    </row>
    <row r="26" spans="1:18" x14ac:dyDescent="0.25">
      <c r="A26" s="91" t="s">
        <v>36</v>
      </c>
      <c r="B26" s="3"/>
      <c r="C26" s="89" t="s">
        <v>84</v>
      </c>
      <c r="D26" s="42" t="s">
        <v>89</v>
      </c>
      <c r="E26" s="42"/>
      <c r="K26" s="43"/>
      <c r="L26" s="13"/>
      <c r="M26" s="13"/>
      <c r="N26" s="14"/>
      <c r="O26" s="46"/>
      <c r="P26" s="46"/>
      <c r="Q26" s="14"/>
      <c r="R26" s="14"/>
    </row>
    <row r="27" spans="1:18" x14ac:dyDescent="0.25">
      <c r="A27" s="6" t="s">
        <v>85</v>
      </c>
      <c r="B27" s="3"/>
      <c r="C27" s="3" t="s">
        <v>84</v>
      </c>
      <c r="D27" s="5" t="s">
        <v>90</v>
      </c>
      <c r="E27" s="5"/>
      <c r="K27" s="12"/>
      <c r="L27" s="46"/>
      <c r="M27" s="13"/>
      <c r="N27" s="14"/>
      <c r="O27" s="14"/>
      <c r="P27" s="13"/>
      <c r="Q27" s="14"/>
      <c r="R27" s="12"/>
    </row>
    <row r="28" spans="1:18" x14ac:dyDescent="0.25">
      <c r="K28" s="43"/>
      <c r="L28" s="13"/>
      <c r="M28" s="13"/>
      <c r="N28" s="14"/>
      <c r="O28" s="46"/>
      <c r="P28" s="13"/>
      <c r="Q28" s="14"/>
      <c r="R28" s="14"/>
    </row>
    <row r="29" spans="1:18" x14ac:dyDescent="0.25">
      <c r="K29" s="43"/>
      <c r="L29" s="13"/>
      <c r="M29" s="13"/>
      <c r="N29" s="14"/>
      <c r="O29" s="46"/>
      <c r="P29" s="13"/>
      <c r="Q29" s="14"/>
      <c r="R29" s="14"/>
    </row>
    <row r="30" spans="1:18" x14ac:dyDescent="0.25">
      <c r="K30" s="43"/>
      <c r="L30" s="13"/>
      <c r="M30" s="13"/>
      <c r="N30" s="14"/>
      <c r="O30" s="46"/>
      <c r="P30" s="13"/>
      <c r="Q30" s="14"/>
      <c r="R30" s="14"/>
    </row>
    <row r="31" spans="1:18" x14ac:dyDescent="0.25">
      <c r="K31" s="43"/>
      <c r="L31" s="13"/>
      <c r="M31" s="13"/>
      <c r="N31" s="14"/>
      <c r="O31" s="46"/>
      <c r="P31" s="13"/>
      <c r="Q31" s="14"/>
      <c r="R31" s="14"/>
    </row>
    <row r="32" spans="1:18" x14ac:dyDescent="0.25">
      <c r="K32" s="12"/>
      <c r="L32" s="46"/>
      <c r="M32" s="13"/>
      <c r="N32" s="14"/>
      <c r="O32" s="14"/>
      <c r="P32" s="13"/>
      <c r="Q32" s="14"/>
      <c r="R32" s="12"/>
    </row>
    <row r="33" spans="11:18" x14ac:dyDescent="0.25">
      <c r="K33" s="43"/>
      <c r="L33" s="13"/>
      <c r="M33" s="13"/>
      <c r="N33" s="14"/>
      <c r="O33" s="46"/>
      <c r="P33" s="46"/>
      <c r="Q33" s="14"/>
      <c r="R33" s="14"/>
    </row>
    <row r="34" spans="11:18" x14ac:dyDescent="0.25">
      <c r="K34" s="43"/>
      <c r="L34" s="13"/>
      <c r="M34" s="13"/>
      <c r="N34" s="14"/>
      <c r="O34" s="46"/>
      <c r="P34" s="46"/>
      <c r="Q34" s="14"/>
      <c r="R34" s="14"/>
    </row>
    <row r="35" spans="11:18" x14ac:dyDescent="0.25">
      <c r="K35" s="43"/>
      <c r="L35" s="13"/>
      <c r="M35" s="13"/>
      <c r="N35" s="14"/>
      <c r="O35" s="46"/>
      <c r="P35" s="46"/>
      <c r="Q35" s="14"/>
      <c r="R35" s="14"/>
    </row>
    <row r="36" spans="11:18" x14ac:dyDescent="0.25">
      <c r="K36" s="43"/>
      <c r="L36" s="13"/>
      <c r="M36" s="13"/>
      <c r="N36" s="14"/>
      <c r="O36" s="46"/>
      <c r="P36" s="46"/>
      <c r="Q36" s="14"/>
      <c r="R36" s="14"/>
    </row>
    <row r="37" spans="11:18" x14ac:dyDescent="0.25">
      <c r="K37" s="12"/>
      <c r="L37" s="46"/>
      <c r="M37" s="13"/>
      <c r="N37" s="14"/>
      <c r="O37" s="14"/>
      <c r="P37" s="13"/>
      <c r="Q37" s="14"/>
      <c r="R37" s="12"/>
    </row>
    <row r="38" spans="11:18" x14ac:dyDescent="0.25">
      <c r="K38" s="43"/>
      <c r="L38" s="13"/>
      <c r="M38" s="13"/>
      <c r="N38" s="14"/>
      <c r="O38" s="46"/>
      <c r="P38" s="46"/>
      <c r="Q38" s="14"/>
      <c r="R38" s="14"/>
    </row>
    <row r="39" spans="11:18" x14ac:dyDescent="0.25">
      <c r="K39" s="43"/>
      <c r="L39" s="13"/>
      <c r="M39" s="13"/>
      <c r="N39" s="14"/>
      <c r="O39" s="46"/>
      <c r="P39" s="46"/>
      <c r="Q39" s="14"/>
      <c r="R39" s="14"/>
    </row>
    <row r="40" spans="11:18" x14ac:dyDescent="0.25">
      <c r="K40" s="43"/>
      <c r="L40" s="13"/>
      <c r="M40" s="13"/>
      <c r="N40" s="14"/>
      <c r="O40" s="46"/>
      <c r="P40" s="46"/>
      <c r="Q40" s="14"/>
      <c r="R40" s="14"/>
    </row>
    <row r="41" spans="11:18" x14ac:dyDescent="0.25">
      <c r="K41" s="43"/>
      <c r="L41" s="13"/>
      <c r="M41" s="13"/>
      <c r="N41" s="14"/>
      <c r="O41" s="46"/>
      <c r="P41" s="46"/>
      <c r="Q41" s="14"/>
      <c r="R41" s="14"/>
    </row>
    <row r="42" spans="11:18" x14ac:dyDescent="0.25">
      <c r="K42" s="12"/>
      <c r="L42" s="46"/>
      <c r="M42" s="13"/>
      <c r="N42" s="14"/>
      <c r="O42" s="14"/>
      <c r="P42" s="13"/>
      <c r="Q42" s="14"/>
      <c r="R42" s="12"/>
    </row>
    <row r="43" spans="11:18" x14ac:dyDescent="0.25">
      <c r="K43" s="43"/>
      <c r="L43" s="13"/>
      <c r="M43" s="13"/>
      <c r="N43" s="14"/>
      <c r="O43" s="46"/>
      <c r="P43" s="46"/>
      <c r="Q43" s="14"/>
      <c r="R43" s="14"/>
    </row>
    <row r="44" spans="11:18" x14ac:dyDescent="0.25">
      <c r="K44" s="43"/>
      <c r="L44" s="13"/>
      <c r="M44" s="13"/>
      <c r="N44" s="14"/>
      <c r="O44" s="46"/>
      <c r="P44" s="46"/>
      <c r="Q44" s="14"/>
      <c r="R44" s="14"/>
    </row>
    <row r="45" spans="11:18" x14ac:dyDescent="0.25">
      <c r="K45" s="43"/>
      <c r="L45" s="13"/>
      <c r="M45" s="13"/>
      <c r="N45" s="14"/>
      <c r="O45" s="46"/>
      <c r="P45" s="46"/>
      <c r="Q45" s="14"/>
      <c r="R45" s="14"/>
    </row>
    <row r="46" spans="11:18" x14ac:dyDescent="0.25">
      <c r="K46" s="43"/>
      <c r="L46" s="13"/>
      <c r="M46" s="13"/>
      <c r="N46" s="14"/>
      <c r="O46" s="46"/>
      <c r="P46" s="46"/>
      <c r="Q46" s="14"/>
      <c r="R46" s="14"/>
    </row>
    <row r="47" spans="11:18" x14ac:dyDescent="0.25">
      <c r="K47" s="43"/>
      <c r="L47" s="12"/>
      <c r="M47" s="12"/>
      <c r="N47" s="12"/>
      <c r="O47" s="12"/>
      <c r="P47" s="12"/>
      <c r="Q47" s="12"/>
      <c r="R47" s="12"/>
    </row>
    <row r="48" spans="11:18" x14ac:dyDescent="0.25">
      <c r="K48" s="43"/>
      <c r="L48" s="13"/>
      <c r="M48" s="13"/>
      <c r="N48" s="14"/>
      <c r="O48" s="46"/>
      <c r="P48" s="46"/>
      <c r="Q48" s="14"/>
      <c r="R48" s="14"/>
    </row>
    <row r="49" spans="11:18" x14ac:dyDescent="0.25">
      <c r="K49" s="43"/>
      <c r="L49" s="13"/>
      <c r="M49" s="13"/>
      <c r="N49" s="14"/>
      <c r="O49" s="46"/>
      <c r="P49" s="46"/>
      <c r="Q49" s="14"/>
      <c r="R49" s="14"/>
    </row>
    <row r="50" spans="11:18" x14ac:dyDescent="0.25">
      <c r="K50" s="43"/>
      <c r="L50" s="13"/>
      <c r="M50" s="13"/>
      <c r="N50" s="14"/>
      <c r="O50" s="46"/>
      <c r="P50" s="46"/>
      <c r="Q50" s="14"/>
      <c r="R50" s="14"/>
    </row>
    <row r="51" spans="11:18" x14ac:dyDescent="0.25">
      <c r="K51" s="43"/>
      <c r="L51" s="13"/>
      <c r="M51" s="13"/>
      <c r="N51" s="14"/>
      <c r="O51" s="46"/>
      <c r="P51" s="46"/>
      <c r="Q51" s="14"/>
      <c r="R51" s="14"/>
    </row>
    <row r="52" spans="11:18" x14ac:dyDescent="0.25">
      <c r="K52" s="43"/>
      <c r="L52" s="12"/>
      <c r="M52" s="12"/>
      <c r="N52" s="12"/>
      <c r="O52" s="12"/>
      <c r="P52" s="12"/>
      <c r="Q52" s="12"/>
      <c r="R52" s="12"/>
    </row>
    <row r="53" spans="11:18" x14ac:dyDescent="0.25">
      <c r="K53" s="43"/>
      <c r="L53" s="13"/>
      <c r="M53" s="13"/>
      <c r="N53" s="14"/>
      <c r="O53" s="46"/>
      <c r="P53" s="13"/>
      <c r="Q53" s="14"/>
      <c r="R53" s="14"/>
    </row>
    <row r="54" spans="11:18" x14ac:dyDescent="0.25">
      <c r="K54" s="43"/>
      <c r="L54" s="13"/>
      <c r="M54" s="13"/>
      <c r="N54" s="14"/>
      <c r="O54" s="46"/>
      <c r="P54" s="13"/>
      <c r="Q54" s="14"/>
      <c r="R54" s="14"/>
    </row>
    <row r="55" spans="11:18" x14ac:dyDescent="0.25">
      <c r="K55" s="43"/>
      <c r="L55" s="13"/>
      <c r="M55" s="13"/>
      <c r="N55" s="14"/>
      <c r="O55" s="46"/>
      <c r="P55" s="13"/>
      <c r="Q55" s="14"/>
      <c r="R55" s="14"/>
    </row>
    <row r="56" spans="11:18" x14ac:dyDescent="0.25">
      <c r="K56" s="43"/>
      <c r="L56" s="13"/>
      <c r="M56" s="13"/>
      <c r="N56" s="14"/>
      <c r="O56" s="46"/>
      <c r="P56" s="13"/>
      <c r="Q56" s="14"/>
      <c r="R56" s="14"/>
    </row>
    <row r="57" spans="11:18" x14ac:dyDescent="0.25">
      <c r="K57" s="43"/>
      <c r="L57" s="12"/>
      <c r="M57" s="12"/>
      <c r="N57" s="12"/>
      <c r="O57" s="12"/>
      <c r="P57" s="12"/>
      <c r="Q57" s="12"/>
      <c r="R57" s="12"/>
    </row>
    <row r="58" spans="11:18" x14ac:dyDescent="0.25">
      <c r="K58" s="43"/>
      <c r="L58" s="13"/>
      <c r="M58" s="13"/>
      <c r="N58" s="14"/>
      <c r="O58" s="46"/>
      <c r="P58" s="13"/>
      <c r="Q58" s="14"/>
      <c r="R58" s="14"/>
    </row>
    <row r="59" spans="11:18" x14ac:dyDescent="0.25">
      <c r="K59" s="43"/>
      <c r="L59" s="13"/>
      <c r="M59" s="13"/>
      <c r="N59" s="14"/>
      <c r="O59" s="46"/>
      <c r="P59" s="13"/>
      <c r="Q59" s="14"/>
      <c r="R59" s="14"/>
    </row>
    <row r="60" spans="11:18" x14ac:dyDescent="0.25">
      <c r="K60" s="43"/>
      <c r="L60" s="13"/>
      <c r="M60" s="13"/>
      <c r="N60" s="14"/>
      <c r="O60" s="46"/>
      <c r="P60" s="13"/>
      <c r="Q60" s="14"/>
      <c r="R60" s="14"/>
    </row>
    <row r="61" spans="11:18" x14ac:dyDescent="0.25">
      <c r="K61" s="43"/>
      <c r="L61" s="13"/>
      <c r="M61" s="13"/>
      <c r="N61" s="14"/>
      <c r="O61" s="46"/>
      <c r="P61" s="13"/>
      <c r="Q61" s="14"/>
      <c r="R61" s="14"/>
    </row>
    <row r="62" spans="11:18" x14ac:dyDescent="0.25">
      <c r="K62" s="12"/>
      <c r="L62" s="12"/>
      <c r="M62" s="12"/>
      <c r="N62" s="12"/>
      <c r="O62" s="12"/>
      <c r="P62" s="12"/>
      <c r="Q62" s="12"/>
      <c r="R62" s="12"/>
    </row>
    <row r="63" spans="11:18" x14ac:dyDescent="0.25">
      <c r="K63" s="12"/>
      <c r="L63" s="12"/>
      <c r="M63" s="12"/>
      <c r="N63" s="12"/>
      <c r="O63" s="12"/>
      <c r="P63" s="12"/>
      <c r="Q63" s="12"/>
      <c r="R63" s="12"/>
    </row>
    <row r="64" spans="11:18" x14ac:dyDescent="0.25">
      <c r="K64" s="12"/>
      <c r="L64" s="12"/>
      <c r="M64" s="12"/>
      <c r="N64" s="12"/>
      <c r="O64" s="12"/>
      <c r="P64" s="12"/>
      <c r="Q64" s="12"/>
      <c r="R64" s="12"/>
    </row>
    <row r="65" spans="11:18" x14ac:dyDescent="0.25">
      <c r="K65" s="12"/>
      <c r="L65" s="12"/>
      <c r="M65" s="12"/>
      <c r="N65" s="12"/>
      <c r="O65" s="12"/>
      <c r="P65" s="12"/>
      <c r="Q65" s="12"/>
      <c r="R65" s="12"/>
    </row>
    <row r="66" spans="11:18" x14ac:dyDescent="0.25">
      <c r="K66" s="12"/>
      <c r="L66" s="12"/>
      <c r="M66" s="12"/>
      <c r="N66" s="12"/>
      <c r="O66" s="12"/>
      <c r="P66" s="12"/>
      <c r="Q66" s="12"/>
      <c r="R66" s="12"/>
    </row>
    <row r="67" spans="11:18" x14ac:dyDescent="0.25">
      <c r="K67" s="12"/>
      <c r="L67" s="12"/>
      <c r="M67" s="12"/>
      <c r="N67" s="12"/>
      <c r="O67" s="12"/>
      <c r="P67" s="12"/>
      <c r="Q67" s="12"/>
      <c r="R67" s="12"/>
    </row>
    <row r="68" spans="11:18" x14ac:dyDescent="0.25">
      <c r="K68" s="12"/>
      <c r="L68" s="12"/>
      <c r="M68" s="12"/>
      <c r="N68" s="12"/>
      <c r="O68" s="12"/>
      <c r="P68" s="12"/>
      <c r="Q68" s="12"/>
      <c r="R68" s="12"/>
    </row>
    <row r="69" spans="11:18" x14ac:dyDescent="0.25">
      <c r="K69" s="12"/>
      <c r="L69" s="12"/>
      <c r="M69" s="12"/>
      <c r="N69" s="12"/>
      <c r="O69" s="12"/>
      <c r="P69" s="12"/>
      <c r="Q69" s="12"/>
      <c r="R69" s="12"/>
    </row>
    <row r="70" spans="11:18" x14ac:dyDescent="0.25">
      <c r="K70" s="12"/>
      <c r="L70" s="12"/>
      <c r="M70" s="12"/>
      <c r="N70" s="12"/>
      <c r="O70" s="12"/>
      <c r="P70" s="12"/>
      <c r="Q70" s="12"/>
      <c r="R70" s="12"/>
    </row>
  </sheetData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3875-5345-44E7-9C63-7769BCAB32F7}">
  <dimension ref="A1:I27"/>
  <sheetViews>
    <sheetView workbookViewId="0">
      <selection activeCell="C5" sqref="C5"/>
    </sheetView>
  </sheetViews>
  <sheetFormatPr defaultRowHeight="15" x14ac:dyDescent="0.25"/>
  <cols>
    <col min="1" max="1" width="10.7109375" customWidth="1"/>
    <col min="2" max="2" width="11" bestFit="1" customWidth="1"/>
    <col min="3" max="3" width="10.5703125" bestFit="1" customWidth="1"/>
    <col min="4" max="4" width="11.140625" bestFit="1" customWidth="1"/>
    <col min="5" max="5" width="12.140625" bestFit="1" customWidth="1"/>
    <col min="6" max="6" width="11.140625" bestFit="1" customWidth="1"/>
    <col min="7" max="7" width="11.5703125" bestFit="1" customWidth="1"/>
    <col min="8" max="8" width="11.140625" bestFit="1" customWidth="1"/>
    <col min="9" max="9" width="11.5703125" bestFit="1" customWidth="1"/>
  </cols>
  <sheetData>
    <row r="1" spans="1:9" ht="18.75" x14ac:dyDescent="0.3">
      <c r="A1" s="93" t="s">
        <v>96</v>
      </c>
    </row>
    <row r="2" spans="1:9" x14ac:dyDescent="0.25">
      <c r="A2" s="12" t="s">
        <v>98</v>
      </c>
      <c r="B2" s="10"/>
      <c r="C2" s="10"/>
      <c r="D2" s="45" t="s">
        <v>0</v>
      </c>
      <c r="E2" s="123" t="s">
        <v>105</v>
      </c>
      <c r="F2" s="99" t="s">
        <v>1</v>
      </c>
      <c r="G2" s="96"/>
      <c r="H2" s="45" t="s">
        <v>2</v>
      </c>
      <c r="I2" s="96"/>
    </row>
    <row r="3" spans="1:9" x14ac:dyDescent="0.25">
      <c r="A3" s="36" t="s">
        <v>107</v>
      </c>
      <c r="B3" s="10"/>
      <c r="C3" s="10"/>
      <c r="D3" s="112">
        <v>0.5</v>
      </c>
      <c r="E3" s="113" t="s">
        <v>32</v>
      </c>
      <c r="F3" s="114">
        <v>1</v>
      </c>
      <c r="G3" s="113" t="s">
        <v>32</v>
      </c>
      <c r="H3" s="114">
        <v>1</v>
      </c>
      <c r="I3" s="113" t="s">
        <v>32</v>
      </c>
    </row>
    <row r="4" spans="1:9" x14ac:dyDescent="0.25">
      <c r="A4" s="10"/>
      <c r="B4" s="10"/>
      <c r="C4" s="10"/>
      <c r="D4" s="15" t="s">
        <v>30</v>
      </c>
      <c r="E4" s="28" t="s">
        <v>31</v>
      </c>
      <c r="F4" s="15" t="s">
        <v>30</v>
      </c>
      <c r="G4" s="15" t="s">
        <v>31</v>
      </c>
      <c r="H4" s="15" t="s">
        <v>30</v>
      </c>
      <c r="I4" s="15" t="s">
        <v>31</v>
      </c>
    </row>
    <row r="5" spans="1:9" x14ac:dyDescent="0.25">
      <c r="A5" s="4" t="s">
        <v>4</v>
      </c>
      <c r="B5" s="4" t="s">
        <v>3</v>
      </c>
      <c r="C5" s="4" t="s">
        <v>5</v>
      </c>
      <c r="D5" s="4"/>
      <c r="E5" s="4" t="s">
        <v>53</v>
      </c>
      <c r="F5" s="4"/>
      <c r="G5" s="4" t="s">
        <v>49</v>
      </c>
      <c r="H5" s="4"/>
      <c r="I5" s="4" t="s">
        <v>49</v>
      </c>
    </row>
    <row r="6" spans="1:9" x14ac:dyDescent="0.25">
      <c r="A6" s="54" t="s">
        <v>14</v>
      </c>
      <c r="B6" s="57" t="s">
        <v>22</v>
      </c>
      <c r="C6" s="55" t="s">
        <v>6</v>
      </c>
      <c r="D6" s="101">
        <v>3</v>
      </c>
      <c r="E6" s="101">
        <v>0.3</v>
      </c>
      <c r="F6" s="101">
        <v>6.5</v>
      </c>
      <c r="G6" s="101">
        <v>0.7</v>
      </c>
      <c r="H6" s="101">
        <v>6.5</v>
      </c>
      <c r="I6" s="101">
        <v>0.7</v>
      </c>
    </row>
    <row r="7" spans="1:9" x14ac:dyDescent="0.25">
      <c r="A7" s="60" t="s">
        <v>15</v>
      </c>
      <c r="B7" s="62" t="s">
        <v>23</v>
      </c>
      <c r="C7" s="60" t="s">
        <v>7</v>
      </c>
      <c r="D7" s="102">
        <v>4</v>
      </c>
      <c r="E7" s="102">
        <v>0.4</v>
      </c>
      <c r="F7" s="102">
        <v>8.5</v>
      </c>
      <c r="G7" s="102">
        <v>0.9</v>
      </c>
      <c r="H7" s="102">
        <v>8.5</v>
      </c>
      <c r="I7" s="102">
        <v>0.9</v>
      </c>
    </row>
    <row r="8" spans="1:9" x14ac:dyDescent="0.25">
      <c r="A8" s="65" t="s">
        <v>16</v>
      </c>
      <c r="B8" s="67" t="s">
        <v>24</v>
      </c>
      <c r="C8" s="65" t="s">
        <v>8</v>
      </c>
      <c r="D8" s="103">
        <v>5</v>
      </c>
      <c r="E8" s="103">
        <v>0.5</v>
      </c>
      <c r="F8" s="103">
        <v>10.5</v>
      </c>
      <c r="G8" s="103">
        <v>1</v>
      </c>
      <c r="H8" s="103">
        <v>10.5</v>
      </c>
      <c r="I8" s="103">
        <v>1</v>
      </c>
    </row>
    <row r="9" spans="1:9" x14ac:dyDescent="0.25">
      <c r="A9" s="70" t="s">
        <v>17</v>
      </c>
      <c r="B9" s="72" t="s">
        <v>25</v>
      </c>
      <c r="C9" s="70" t="s">
        <v>9</v>
      </c>
      <c r="D9" s="104">
        <v>6.5</v>
      </c>
      <c r="E9" s="104">
        <v>0.7</v>
      </c>
      <c r="F9" s="104">
        <v>13</v>
      </c>
      <c r="G9" s="104">
        <v>1.3</v>
      </c>
      <c r="H9" s="104">
        <v>13</v>
      </c>
      <c r="I9" s="104">
        <v>1.3</v>
      </c>
    </row>
    <row r="10" spans="1:9" x14ac:dyDescent="0.25">
      <c r="A10" s="4" t="s">
        <v>18</v>
      </c>
      <c r="B10" s="22" t="s">
        <v>26</v>
      </c>
      <c r="C10" s="4" t="s">
        <v>10</v>
      </c>
      <c r="D10" s="105">
        <v>8</v>
      </c>
      <c r="E10" s="111">
        <v>0.8</v>
      </c>
      <c r="F10" s="111">
        <v>16.5</v>
      </c>
      <c r="G10" s="111">
        <v>1.7</v>
      </c>
      <c r="H10" s="111">
        <v>16.5</v>
      </c>
      <c r="I10" s="111">
        <v>1.7</v>
      </c>
    </row>
    <row r="11" spans="1:9" x14ac:dyDescent="0.25">
      <c r="A11" s="75" t="s">
        <v>19</v>
      </c>
      <c r="B11" s="77" t="s">
        <v>27</v>
      </c>
      <c r="C11" s="75" t="s">
        <v>11</v>
      </c>
      <c r="D11" s="106">
        <v>10</v>
      </c>
      <c r="E11" s="106">
        <v>1</v>
      </c>
      <c r="F11" s="106">
        <v>20</v>
      </c>
      <c r="G11" s="106">
        <v>2</v>
      </c>
      <c r="H11" s="106">
        <v>20</v>
      </c>
      <c r="I11" s="106">
        <v>2</v>
      </c>
    </row>
    <row r="12" spans="1:9" x14ac:dyDescent="0.25">
      <c r="A12" s="80" t="s">
        <v>20</v>
      </c>
      <c r="B12" s="82" t="s">
        <v>28</v>
      </c>
      <c r="C12" s="80" t="s">
        <v>12</v>
      </c>
      <c r="D12" s="107">
        <v>13</v>
      </c>
      <c r="E12" s="107">
        <v>1.3</v>
      </c>
      <c r="F12" s="107">
        <v>27</v>
      </c>
      <c r="G12" s="107">
        <v>2.7</v>
      </c>
      <c r="H12" s="107">
        <v>27</v>
      </c>
      <c r="I12" s="107">
        <v>2.7</v>
      </c>
    </row>
    <row r="13" spans="1:9" x14ac:dyDescent="0.25">
      <c r="A13" s="85" t="s">
        <v>21</v>
      </c>
      <c r="B13" s="87" t="s">
        <v>29</v>
      </c>
      <c r="C13" s="85" t="s">
        <v>13</v>
      </c>
      <c r="D13" s="108">
        <v>16.5</v>
      </c>
      <c r="E13" s="108">
        <v>1.7</v>
      </c>
      <c r="F13" s="108">
        <v>33</v>
      </c>
      <c r="G13" s="108">
        <v>3.3</v>
      </c>
      <c r="H13" s="108">
        <v>33</v>
      </c>
      <c r="I13" s="108">
        <v>3.3</v>
      </c>
    </row>
    <row r="14" spans="1:9" x14ac:dyDescent="0.25">
      <c r="A14" s="31"/>
      <c r="B14" s="31">
        <v>40</v>
      </c>
      <c r="C14" s="31">
        <v>88</v>
      </c>
      <c r="D14" s="109">
        <v>20</v>
      </c>
      <c r="E14" s="109">
        <v>2</v>
      </c>
      <c r="F14" s="109">
        <v>40</v>
      </c>
      <c r="G14" s="109">
        <v>4</v>
      </c>
      <c r="H14" s="109">
        <v>40</v>
      </c>
      <c r="I14" s="109">
        <v>4</v>
      </c>
    </row>
    <row r="15" spans="1:9" x14ac:dyDescent="0.25">
      <c r="A15" s="20"/>
      <c r="B15" s="20">
        <v>50</v>
      </c>
      <c r="C15" s="20">
        <v>110</v>
      </c>
      <c r="D15" s="122">
        <v>25</v>
      </c>
      <c r="E15" s="122">
        <v>2.5</v>
      </c>
      <c r="F15" s="122">
        <v>50</v>
      </c>
      <c r="G15" s="122">
        <v>5</v>
      </c>
      <c r="H15" s="122">
        <v>50</v>
      </c>
      <c r="I15" s="122">
        <v>5</v>
      </c>
    </row>
    <row r="16" spans="1:9" x14ac:dyDescent="0.25">
      <c r="A16" s="20"/>
      <c r="B16" s="20">
        <v>60</v>
      </c>
      <c r="C16" s="20">
        <v>132</v>
      </c>
      <c r="D16" s="122">
        <v>30</v>
      </c>
      <c r="E16" s="122">
        <v>3</v>
      </c>
      <c r="F16" s="122">
        <v>60</v>
      </c>
      <c r="G16" s="122">
        <v>6</v>
      </c>
      <c r="H16" s="122">
        <v>60</v>
      </c>
      <c r="I16" s="122">
        <v>6</v>
      </c>
    </row>
    <row r="17" spans="1:9" x14ac:dyDescent="0.25">
      <c r="A17" s="121"/>
      <c r="B17" s="16">
        <v>70</v>
      </c>
      <c r="C17" s="16">
        <v>154</v>
      </c>
      <c r="D17" s="110">
        <v>35</v>
      </c>
      <c r="E17" s="110">
        <v>3.5</v>
      </c>
      <c r="F17" s="110">
        <v>70</v>
      </c>
      <c r="G17" s="110">
        <v>7</v>
      </c>
      <c r="H17" s="110">
        <v>70</v>
      </c>
      <c r="I17" s="110">
        <v>7</v>
      </c>
    </row>
    <row r="18" spans="1:9" x14ac:dyDescent="0.25">
      <c r="A18" s="18"/>
      <c r="B18" s="16">
        <v>80</v>
      </c>
      <c r="C18" s="16">
        <v>176</v>
      </c>
      <c r="D18" s="110">
        <v>40</v>
      </c>
      <c r="E18" s="110">
        <v>4</v>
      </c>
      <c r="F18" s="110">
        <v>80</v>
      </c>
      <c r="G18" s="110">
        <v>8</v>
      </c>
      <c r="H18" s="110">
        <v>80</v>
      </c>
      <c r="I18" s="110">
        <v>8</v>
      </c>
    </row>
    <row r="19" spans="1:9" x14ac:dyDescent="0.25">
      <c r="A19" s="18"/>
      <c r="B19" s="16">
        <v>90</v>
      </c>
      <c r="C19" s="16">
        <v>199</v>
      </c>
      <c r="D19" s="110">
        <v>45</v>
      </c>
      <c r="E19" s="110">
        <v>4.5</v>
      </c>
      <c r="F19" s="110">
        <v>90</v>
      </c>
      <c r="G19" s="110">
        <v>9</v>
      </c>
      <c r="H19" s="110">
        <v>90</v>
      </c>
      <c r="I19" s="110">
        <v>9</v>
      </c>
    </row>
    <row r="20" spans="1:9" x14ac:dyDescent="0.25">
      <c r="A20" s="18"/>
      <c r="B20" s="16">
        <v>100</v>
      </c>
      <c r="C20" s="16">
        <v>220</v>
      </c>
      <c r="D20" s="110">
        <v>50</v>
      </c>
      <c r="E20" s="110">
        <v>5</v>
      </c>
      <c r="F20" s="110">
        <v>100</v>
      </c>
      <c r="G20" s="110">
        <v>10</v>
      </c>
      <c r="H20" s="110">
        <v>100</v>
      </c>
      <c r="I20" s="110">
        <v>10</v>
      </c>
    </row>
    <row r="21" spans="1:9" x14ac:dyDescent="0.25">
      <c r="A21" s="18"/>
      <c r="B21" s="16">
        <v>120</v>
      </c>
      <c r="C21" s="16">
        <v>265</v>
      </c>
      <c r="D21" s="110">
        <v>60</v>
      </c>
      <c r="E21" s="110">
        <v>6</v>
      </c>
      <c r="F21" s="110">
        <v>120</v>
      </c>
      <c r="G21" s="110">
        <v>12</v>
      </c>
      <c r="H21" s="110">
        <v>120</v>
      </c>
      <c r="I21" s="110">
        <v>12</v>
      </c>
    </row>
    <row r="22" spans="1:9" x14ac:dyDescent="0.25">
      <c r="F22" s="9"/>
      <c r="G22" s="9"/>
    </row>
    <row r="23" spans="1:9" x14ac:dyDescent="0.25">
      <c r="A23" s="90" t="s">
        <v>93</v>
      </c>
      <c r="B23" s="3"/>
      <c r="C23" s="89" t="s">
        <v>106</v>
      </c>
      <c r="D23" s="42" t="s">
        <v>1</v>
      </c>
      <c r="E23" s="42" t="s">
        <v>2</v>
      </c>
    </row>
    <row r="24" spans="1:9" x14ac:dyDescent="0.25">
      <c r="A24" s="91" t="s">
        <v>34</v>
      </c>
      <c r="B24" s="3"/>
      <c r="C24" s="89" t="s">
        <v>87</v>
      </c>
      <c r="D24" s="42" t="s">
        <v>91</v>
      </c>
      <c r="E24" s="42" t="s">
        <v>92</v>
      </c>
    </row>
    <row r="25" spans="1:9" x14ac:dyDescent="0.25">
      <c r="A25" s="91" t="s">
        <v>35</v>
      </c>
      <c r="B25" s="3"/>
      <c r="C25" s="89" t="s">
        <v>87</v>
      </c>
      <c r="D25" s="42" t="s">
        <v>88</v>
      </c>
      <c r="E25" s="42" t="s">
        <v>84</v>
      </c>
    </row>
    <row r="26" spans="1:9" x14ac:dyDescent="0.25">
      <c r="A26" s="91" t="s">
        <v>36</v>
      </c>
      <c r="B26" s="3"/>
      <c r="C26" s="89" t="s">
        <v>84</v>
      </c>
      <c r="D26" s="42" t="s">
        <v>89</v>
      </c>
      <c r="E26" s="42"/>
    </row>
    <row r="27" spans="1:9" x14ac:dyDescent="0.25">
      <c r="A27" s="6" t="s">
        <v>85</v>
      </c>
      <c r="B27" s="3"/>
      <c r="C27" s="3" t="s">
        <v>84</v>
      </c>
      <c r="D27" s="5" t="s">
        <v>90</v>
      </c>
      <c r="E27" s="5"/>
    </row>
  </sheetData>
  <pageMargins left="0.7" right="0.7" top="0.75" bottom="0.75" header="0.3" footer="0.3"/>
  <pageSetup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97D4-359D-4F53-AC74-197B024A82E8}">
  <dimension ref="A1:I27"/>
  <sheetViews>
    <sheetView workbookViewId="0">
      <selection activeCell="C5" sqref="C5"/>
    </sheetView>
  </sheetViews>
  <sheetFormatPr defaultRowHeight="15" x14ac:dyDescent="0.25"/>
  <cols>
    <col min="1" max="1" width="9.85546875" customWidth="1"/>
    <col min="2" max="2" width="11" bestFit="1" customWidth="1"/>
    <col min="3" max="3" width="10.5703125" bestFit="1" customWidth="1"/>
    <col min="4" max="4" width="11.140625" bestFit="1" customWidth="1"/>
    <col min="5" max="5" width="12.140625" bestFit="1" customWidth="1"/>
    <col min="6" max="6" width="11.140625" bestFit="1" customWidth="1"/>
    <col min="7" max="7" width="11.5703125" bestFit="1" customWidth="1"/>
    <col min="8" max="8" width="11.140625" bestFit="1" customWidth="1"/>
    <col min="9" max="9" width="11.5703125" bestFit="1" customWidth="1"/>
  </cols>
  <sheetData>
    <row r="1" spans="1:9" ht="18.75" x14ac:dyDescent="0.3">
      <c r="A1" s="93" t="s">
        <v>99</v>
      </c>
    </row>
    <row r="2" spans="1:9" x14ac:dyDescent="0.25">
      <c r="A2" s="12" t="s">
        <v>98</v>
      </c>
      <c r="B2" s="10"/>
      <c r="C2" s="10"/>
      <c r="D2" s="45" t="s">
        <v>0</v>
      </c>
      <c r="E2" s="123" t="s">
        <v>105</v>
      </c>
      <c r="F2" s="99" t="s">
        <v>1</v>
      </c>
      <c r="G2" s="96"/>
      <c r="H2" s="117"/>
      <c r="I2" s="118"/>
    </row>
    <row r="3" spans="1:9" x14ac:dyDescent="0.25">
      <c r="A3" s="36" t="s">
        <v>107</v>
      </c>
      <c r="B3" s="10"/>
      <c r="C3" s="10"/>
      <c r="D3" s="112">
        <v>1</v>
      </c>
      <c r="E3" s="113" t="s">
        <v>32</v>
      </c>
      <c r="F3" s="114">
        <v>2</v>
      </c>
      <c r="G3" s="113" t="s">
        <v>32</v>
      </c>
      <c r="H3" s="119"/>
      <c r="I3" s="118"/>
    </row>
    <row r="4" spans="1:9" x14ac:dyDescent="0.25">
      <c r="A4" s="10"/>
      <c r="B4" s="10"/>
      <c r="C4" s="10"/>
      <c r="D4" s="15" t="s">
        <v>30</v>
      </c>
      <c r="E4" s="28" t="s">
        <v>31</v>
      </c>
      <c r="F4" s="15" t="s">
        <v>30</v>
      </c>
      <c r="G4" s="15" t="s">
        <v>31</v>
      </c>
      <c r="H4" s="118"/>
      <c r="I4" s="118"/>
    </row>
    <row r="5" spans="1:9" x14ac:dyDescent="0.25">
      <c r="A5" s="4" t="s">
        <v>4</v>
      </c>
      <c r="B5" s="4" t="s">
        <v>3</v>
      </c>
      <c r="C5" s="4" t="s">
        <v>5</v>
      </c>
      <c r="D5" s="4"/>
      <c r="E5" s="4" t="s">
        <v>53</v>
      </c>
      <c r="F5" s="4"/>
      <c r="G5" s="4" t="s">
        <v>49</v>
      </c>
      <c r="H5" s="118"/>
      <c r="I5" s="118"/>
    </row>
    <row r="6" spans="1:9" x14ac:dyDescent="0.25">
      <c r="A6" s="54" t="s">
        <v>14</v>
      </c>
      <c r="B6" s="57" t="s">
        <v>22</v>
      </c>
      <c r="C6" s="55" t="s">
        <v>6</v>
      </c>
      <c r="D6" s="101">
        <v>6.5</v>
      </c>
      <c r="E6" s="101">
        <v>0.7</v>
      </c>
      <c r="F6" s="101">
        <v>13</v>
      </c>
      <c r="G6" s="101">
        <v>1.5</v>
      </c>
      <c r="H6" s="120"/>
      <c r="I6" s="120"/>
    </row>
    <row r="7" spans="1:9" x14ac:dyDescent="0.25">
      <c r="A7" s="60" t="s">
        <v>15</v>
      </c>
      <c r="B7" s="62" t="s">
        <v>23</v>
      </c>
      <c r="C7" s="60" t="s">
        <v>7</v>
      </c>
      <c r="D7" s="102">
        <v>8.5</v>
      </c>
      <c r="E7" s="102">
        <v>0.9</v>
      </c>
      <c r="F7" s="102">
        <v>17</v>
      </c>
      <c r="G7" s="102">
        <v>2</v>
      </c>
      <c r="H7" s="118"/>
      <c r="I7" s="120"/>
    </row>
    <row r="8" spans="1:9" x14ac:dyDescent="0.25">
      <c r="A8" s="65" t="s">
        <v>16</v>
      </c>
      <c r="B8" s="67" t="s">
        <v>24</v>
      </c>
      <c r="C8" s="65" t="s">
        <v>8</v>
      </c>
      <c r="D8" s="103">
        <v>10.5</v>
      </c>
      <c r="E8" s="103">
        <v>1</v>
      </c>
      <c r="F8" s="103">
        <v>21</v>
      </c>
      <c r="G8" s="103">
        <v>2</v>
      </c>
      <c r="H8" s="118"/>
      <c r="I8" s="120"/>
    </row>
    <row r="9" spans="1:9" x14ac:dyDescent="0.25">
      <c r="A9" s="70" t="s">
        <v>17</v>
      </c>
      <c r="B9" s="72" t="s">
        <v>25</v>
      </c>
      <c r="C9" s="70" t="s">
        <v>9</v>
      </c>
      <c r="D9" s="104">
        <v>13</v>
      </c>
      <c r="E9" s="104">
        <v>1.5</v>
      </c>
      <c r="F9" s="104">
        <v>26</v>
      </c>
      <c r="G9" s="104">
        <v>2.5</v>
      </c>
      <c r="H9" s="118"/>
      <c r="I9" s="120"/>
    </row>
    <row r="10" spans="1:9" x14ac:dyDescent="0.25">
      <c r="A10" s="4" t="s">
        <v>18</v>
      </c>
      <c r="B10" s="22" t="s">
        <v>26</v>
      </c>
      <c r="C10" s="4" t="s">
        <v>10</v>
      </c>
      <c r="D10" s="105">
        <v>16.5</v>
      </c>
      <c r="E10" s="111">
        <v>1.7</v>
      </c>
      <c r="F10" s="111">
        <v>33</v>
      </c>
      <c r="G10" s="111">
        <v>3.5</v>
      </c>
      <c r="H10" s="118"/>
      <c r="I10" s="120"/>
    </row>
    <row r="11" spans="1:9" x14ac:dyDescent="0.25">
      <c r="A11" s="75" t="s">
        <v>19</v>
      </c>
      <c r="B11" s="77" t="s">
        <v>27</v>
      </c>
      <c r="C11" s="75" t="s">
        <v>11</v>
      </c>
      <c r="D11" s="106">
        <v>20</v>
      </c>
      <c r="E11" s="106">
        <v>2</v>
      </c>
      <c r="F11" s="106">
        <v>40</v>
      </c>
      <c r="G11" s="106">
        <v>4</v>
      </c>
      <c r="H11" s="118"/>
      <c r="I11" s="120"/>
    </row>
    <row r="12" spans="1:9" x14ac:dyDescent="0.25">
      <c r="A12" s="80" t="s">
        <v>20</v>
      </c>
      <c r="B12" s="82" t="s">
        <v>28</v>
      </c>
      <c r="C12" s="80" t="s">
        <v>12</v>
      </c>
      <c r="D12" s="107">
        <v>26.5</v>
      </c>
      <c r="E12" s="107">
        <v>2.7</v>
      </c>
      <c r="F12" s="107">
        <v>53</v>
      </c>
      <c r="G12" s="107">
        <v>5.5</v>
      </c>
      <c r="H12" s="118"/>
      <c r="I12" s="120"/>
    </row>
    <row r="13" spans="1:9" x14ac:dyDescent="0.25">
      <c r="A13" s="85" t="s">
        <v>21</v>
      </c>
      <c r="B13" s="87" t="s">
        <v>29</v>
      </c>
      <c r="C13" s="85" t="s">
        <v>13</v>
      </c>
      <c r="D13" s="108">
        <v>33</v>
      </c>
      <c r="E13" s="108">
        <v>3.5</v>
      </c>
      <c r="F13" s="108">
        <v>66</v>
      </c>
      <c r="G13" s="108">
        <v>6.5</v>
      </c>
      <c r="H13" s="118"/>
      <c r="I13" s="120"/>
    </row>
    <row r="14" spans="1:9" x14ac:dyDescent="0.25">
      <c r="A14" s="31"/>
      <c r="B14" s="31">
        <v>40</v>
      </c>
      <c r="C14" s="31">
        <v>88</v>
      </c>
      <c r="D14" s="109">
        <v>40</v>
      </c>
      <c r="E14" s="109">
        <v>4</v>
      </c>
      <c r="F14" s="109">
        <v>80</v>
      </c>
      <c r="G14" s="109">
        <v>8</v>
      </c>
      <c r="H14" s="118"/>
      <c r="I14" s="120"/>
    </row>
    <row r="15" spans="1:9" x14ac:dyDescent="0.25">
      <c r="A15" s="20"/>
      <c r="B15" s="20">
        <v>50</v>
      </c>
      <c r="C15" s="20">
        <v>110</v>
      </c>
      <c r="D15" s="122">
        <v>50</v>
      </c>
      <c r="E15" s="122">
        <v>5</v>
      </c>
      <c r="F15" s="122">
        <v>100</v>
      </c>
      <c r="G15" s="122">
        <v>10</v>
      </c>
      <c r="H15" s="118"/>
      <c r="I15" s="120"/>
    </row>
    <row r="16" spans="1:9" x14ac:dyDescent="0.25">
      <c r="A16" s="20"/>
      <c r="B16" s="20">
        <v>60</v>
      </c>
      <c r="C16" s="20">
        <v>132</v>
      </c>
      <c r="D16" s="122">
        <v>60</v>
      </c>
      <c r="E16" s="122">
        <v>6</v>
      </c>
      <c r="F16" s="122">
        <v>120</v>
      </c>
      <c r="G16" s="122">
        <v>12</v>
      </c>
      <c r="H16" s="118"/>
      <c r="I16" s="120"/>
    </row>
    <row r="17" spans="1:9" x14ac:dyDescent="0.25">
      <c r="A17" s="121"/>
      <c r="B17" s="16">
        <v>70</v>
      </c>
      <c r="C17" s="16">
        <v>154</v>
      </c>
      <c r="D17" s="110">
        <v>70</v>
      </c>
      <c r="E17" s="110">
        <v>7</v>
      </c>
      <c r="F17" s="110">
        <v>140</v>
      </c>
      <c r="G17" s="110">
        <v>14</v>
      </c>
      <c r="H17" s="13"/>
      <c r="I17" s="14"/>
    </row>
    <row r="18" spans="1:9" x14ac:dyDescent="0.25">
      <c r="A18" s="18"/>
      <c r="B18" s="16">
        <v>80</v>
      </c>
      <c r="C18" s="16">
        <v>176</v>
      </c>
      <c r="D18" s="110">
        <v>80</v>
      </c>
      <c r="E18" s="110">
        <v>8</v>
      </c>
      <c r="F18" s="110">
        <v>160</v>
      </c>
      <c r="G18" s="110">
        <v>16</v>
      </c>
      <c r="H18" s="13"/>
      <c r="I18" s="14"/>
    </row>
    <row r="19" spans="1:9" x14ac:dyDescent="0.25">
      <c r="A19" s="18"/>
      <c r="B19" s="16">
        <v>90</v>
      </c>
      <c r="C19" s="16">
        <v>199</v>
      </c>
      <c r="D19" s="110">
        <v>90</v>
      </c>
      <c r="E19" s="110">
        <v>9</v>
      </c>
      <c r="F19" s="110">
        <v>180</v>
      </c>
      <c r="G19" s="110">
        <v>18</v>
      </c>
      <c r="H19" s="13"/>
      <c r="I19" s="14"/>
    </row>
    <row r="20" spans="1:9" x14ac:dyDescent="0.25">
      <c r="A20" s="18"/>
      <c r="B20" s="16">
        <v>100</v>
      </c>
      <c r="C20" s="16">
        <v>220</v>
      </c>
      <c r="D20" s="110">
        <v>100</v>
      </c>
      <c r="E20" s="110">
        <v>10</v>
      </c>
      <c r="F20" s="110">
        <v>200</v>
      </c>
      <c r="G20" s="110">
        <v>20</v>
      </c>
      <c r="H20" s="13"/>
      <c r="I20" s="14"/>
    </row>
    <row r="21" spans="1:9" x14ac:dyDescent="0.25">
      <c r="A21" s="18"/>
      <c r="B21" s="16">
        <v>120</v>
      </c>
      <c r="C21" s="16">
        <v>265</v>
      </c>
      <c r="D21" s="110">
        <v>120</v>
      </c>
      <c r="E21" s="110">
        <v>12</v>
      </c>
      <c r="F21" s="110">
        <v>240</v>
      </c>
      <c r="G21" s="110">
        <v>24</v>
      </c>
      <c r="H21" s="13"/>
      <c r="I21" s="14"/>
    </row>
    <row r="22" spans="1:9" x14ac:dyDescent="0.25">
      <c r="G22" s="9"/>
    </row>
    <row r="23" spans="1:9" x14ac:dyDescent="0.25">
      <c r="A23" s="90" t="s">
        <v>93</v>
      </c>
      <c r="B23" s="3"/>
      <c r="C23" s="89" t="s">
        <v>106</v>
      </c>
      <c r="D23" s="42" t="s">
        <v>1</v>
      </c>
      <c r="E23" s="42" t="s">
        <v>2</v>
      </c>
      <c r="F23" s="9"/>
    </row>
    <row r="24" spans="1:9" x14ac:dyDescent="0.25">
      <c r="A24" s="91" t="s">
        <v>34</v>
      </c>
      <c r="B24" s="3"/>
      <c r="C24" s="89" t="s">
        <v>87</v>
      </c>
      <c r="D24" s="42" t="s">
        <v>91</v>
      </c>
      <c r="E24" s="42" t="s">
        <v>92</v>
      </c>
      <c r="F24" s="9"/>
    </row>
    <row r="25" spans="1:9" x14ac:dyDescent="0.25">
      <c r="A25" s="91" t="s">
        <v>35</v>
      </c>
      <c r="B25" s="3"/>
      <c r="C25" s="89" t="s">
        <v>87</v>
      </c>
      <c r="D25" s="42" t="s">
        <v>88</v>
      </c>
      <c r="E25" s="42" t="s">
        <v>84</v>
      </c>
      <c r="F25" s="9"/>
    </row>
    <row r="26" spans="1:9" x14ac:dyDescent="0.25">
      <c r="A26" s="91" t="s">
        <v>36</v>
      </c>
      <c r="B26" s="3"/>
      <c r="C26" s="89" t="s">
        <v>84</v>
      </c>
      <c r="D26" s="42" t="s">
        <v>89</v>
      </c>
      <c r="E26" s="42"/>
      <c r="F26" s="9"/>
    </row>
    <row r="27" spans="1:9" x14ac:dyDescent="0.25">
      <c r="A27" s="6" t="s">
        <v>85</v>
      </c>
      <c r="B27" s="3"/>
      <c r="C27" s="3" t="s">
        <v>84</v>
      </c>
      <c r="D27" s="5" t="s">
        <v>90</v>
      </c>
      <c r="E27" s="5"/>
      <c r="F27" s="9"/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 Info</vt:lpstr>
      <vt:lpstr>by indication</vt:lpstr>
      <vt:lpstr>calculate doses</vt:lpstr>
      <vt:lpstr>rounded analgesic 0.2 mgkg</vt:lpstr>
      <vt:lpstr>rounded analgesic 0.3 mgkg</vt:lpstr>
      <vt:lpstr>rounded analgesic higher range</vt:lpstr>
      <vt:lpstr>rounded induction 1mgkg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Lancaster</dc:creator>
  <cp:lastModifiedBy>Tom Thrash</cp:lastModifiedBy>
  <cp:lastPrinted>2021-08-17T23:06:14Z</cp:lastPrinted>
  <dcterms:created xsi:type="dcterms:W3CDTF">2020-04-20T05:48:08Z</dcterms:created>
  <dcterms:modified xsi:type="dcterms:W3CDTF">2021-12-10T17:37:10Z</dcterms:modified>
</cp:coreProperties>
</file>