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695" yWindow="-15" windowWidth="6855" windowHeight="13230"/>
  </bookViews>
  <sheets>
    <sheet name="Forge Info" sheetId="1" r:id="rId1"/>
  </sheets>
  <calcPr calcId="145621"/>
</workbook>
</file>

<file path=xl/calcChain.xml><?xml version="1.0" encoding="utf-8"?>
<calcChain xmlns="http://schemas.openxmlformats.org/spreadsheetml/2006/main">
  <c r="C10" i="1" l="1"/>
  <c r="P13" i="1" l="1"/>
  <c r="E11" i="1" l="1"/>
  <c r="E12" i="1"/>
  <c r="E13" i="1"/>
  <c r="E14" i="1"/>
  <c r="E15" i="1"/>
  <c r="E16" i="1"/>
  <c r="E17" i="1"/>
  <c r="E10" i="1"/>
  <c r="L2" i="1" l="1"/>
  <c r="C12" i="1"/>
  <c r="C13" i="1"/>
  <c r="C14" i="1"/>
  <c r="C15" i="1"/>
  <c r="B2" i="1" s="1"/>
  <c r="C16" i="1"/>
  <c r="C17" i="1"/>
  <c r="C11" i="1"/>
  <c r="K2" i="1"/>
  <c r="D2" i="1"/>
  <c r="E2" i="1" l="1"/>
  <c r="F2" i="1"/>
  <c r="C6" i="1" l="1"/>
  <c r="E6" i="1"/>
  <c r="G2" i="1"/>
</calcChain>
</file>

<file path=xl/comments1.xml><?xml version="1.0" encoding="utf-8"?>
<comments xmlns="http://schemas.openxmlformats.org/spreadsheetml/2006/main">
  <authors>
    <author>Ron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Input wire gauge.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Outside diameter of coil
If using ceramic board, this value (0.41") fits suggly into a 3/8 slot.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Total wire length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This is the forge power that you want.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center-to-center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center-to-center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>
      <text>
        <r>
          <rPr>
            <b/>
            <sz val="9"/>
            <color indexed="81"/>
            <rFont val="Tahoma"/>
            <family val="2"/>
          </rPr>
          <t>Compiled from several sources.  You may want to double check.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You can change any of the values in yellow.</t>
        </r>
      </text>
    </comment>
  </commentList>
</comments>
</file>

<file path=xl/sharedStrings.xml><?xml version="1.0" encoding="utf-8"?>
<sst xmlns="http://schemas.openxmlformats.org/spreadsheetml/2006/main" count="44" uniqueCount="40">
  <si>
    <t># of coils</t>
  </si>
  <si>
    <t>Item Description</t>
  </si>
  <si>
    <t>Cost</t>
  </si>
  <si>
    <t>1"x24"x36" and 2"x24"x36" ceramic board</t>
  </si>
  <si>
    <t>3/4 x 3/4 angle steel:  3--72" sections</t>
  </si>
  <si>
    <t>high temp ceramic thermal probe</t>
  </si>
  <si>
    <t>Resistance</t>
  </si>
  <si>
    <t>Coil Spacing</t>
  </si>
  <si>
    <t>Coil Circ</t>
  </si>
  <si>
    <t>Target Pwr</t>
  </si>
  <si>
    <t>Total Cost</t>
  </si>
  <si>
    <t>PID and SSR</t>
  </si>
  <si>
    <t>Current</t>
  </si>
  <si>
    <t>Req Res</t>
  </si>
  <si>
    <t>Electronics housing</t>
  </si>
  <si>
    <t>Gauge</t>
  </si>
  <si>
    <t>Lookup Table for Resistance</t>
  </si>
  <si>
    <r>
      <rPr>
        <b/>
        <sz val="11"/>
        <color theme="1"/>
        <rFont val="Symbol"/>
        <family val="1"/>
        <charset val="2"/>
      </rPr>
      <t>W</t>
    </r>
    <r>
      <rPr>
        <b/>
        <sz val="11"/>
        <color theme="1"/>
        <rFont val="Calibri"/>
        <family val="2"/>
        <scheme val="minor"/>
      </rPr>
      <t>/ft</t>
    </r>
  </si>
  <si>
    <r>
      <rPr>
        <b/>
        <sz val="11"/>
        <color theme="1"/>
        <rFont val="Symbol"/>
        <family val="1"/>
        <charset val="2"/>
      </rPr>
      <t>W</t>
    </r>
    <r>
      <rPr>
        <b/>
        <sz val="11"/>
        <color theme="1"/>
        <rFont val="Calibri"/>
        <family val="2"/>
        <scheme val="minor"/>
      </rPr>
      <t>/inch</t>
    </r>
  </si>
  <si>
    <t>Ω/coil</t>
  </si>
  <si>
    <t>Sheet steel for sides (Stainless 20 Ga)</t>
  </si>
  <si>
    <t>Thermocouple extension wire (16 gauge)</t>
  </si>
  <si>
    <t>Thermal Products</t>
  </si>
  <si>
    <t>Amazon</t>
  </si>
  <si>
    <t>McMaster-Carr</t>
  </si>
  <si>
    <t>Source</t>
  </si>
  <si>
    <t>Home Depot</t>
  </si>
  <si>
    <t>Metal Supermarket--drop room</t>
  </si>
  <si>
    <t>Misc hardware (screws, bolts, shop metal)</t>
  </si>
  <si>
    <t>On hand in shop</t>
  </si>
  <si>
    <t>Voltage</t>
  </si>
  <si>
    <t>Coil Dia</t>
  </si>
  <si>
    <t>Length</t>
  </si>
  <si>
    <t>50 ft Kanthal A-1 resistance wire (16 Ga)</t>
  </si>
  <si>
    <t>Wire Dia (in)</t>
  </si>
  <si>
    <t>Dia (mm)</t>
  </si>
  <si>
    <t>Coil Length</t>
  </si>
  <si>
    <t>Solve for Coil Length</t>
  </si>
  <si>
    <t>Solve for Coil Spacing</t>
  </si>
  <si>
    <t>Inputs in Yellow!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</si>
</sst>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000"/>
    <numFmt numFmtId="165" formatCode="0.000"/>
    <numFmt numFmtId="166" formatCode="&quot;$&quot;#,##0"/>
    <numFmt numFmtId="167" formatCode="0.###&quot; inches&quot;"/>
    <numFmt numFmtId="168" formatCode="0.#&quot; inches&quot;"/>
    <numFmt numFmtId="169" formatCode="0.##&quot; inches&quot;"/>
    <numFmt numFmtId="170" formatCode="0.##&quot; ft&quot;"/>
    <numFmt numFmtId="171" formatCode="#&quot;  Watts&quot;"/>
    <numFmt numFmtId="172" formatCode="0.0##&quot; Amps&quot;"/>
    <numFmt numFmtId="173" formatCode="0.####&quot; Ω/inch&quot;"/>
    <numFmt numFmtId="174" formatCode="0.0#&quot; Ω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67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7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7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/>
    </xf>
    <xf numFmtId="166" fontId="1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168" fontId="1" fillId="3" borderId="1" xfId="0" applyNumberFormat="1" applyFont="1" applyFill="1" applyBorder="1"/>
    <xf numFmtId="169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70" fontId="0" fillId="3" borderId="1" xfId="0" applyNumberFormat="1" applyFill="1" applyBorder="1" applyAlignment="1">
      <alignment horizontal="center"/>
    </xf>
    <xf numFmtId="0" fontId="0" fillId="0" borderId="0" xfId="0" applyFill="1"/>
    <xf numFmtId="172" fontId="0" fillId="3" borderId="1" xfId="0" applyNumberFormat="1" applyFill="1" applyBorder="1" applyAlignment="1">
      <alignment horizontal="center"/>
    </xf>
    <xf numFmtId="173" fontId="0" fillId="3" borderId="1" xfId="0" applyNumberFormat="1" applyFill="1" applyBorder="1" applyAlignment="1" applyProtection="1">
      <alignment horizontal="center"/>
    </xf>
    <xf numFmtId="174" fontId="0" fillId="3" borderId="1" xfId="0" applyNumberFormat="1" applyFill="1" applyBorder="1" applyAlignment="1">
      <alignment horizontal="center"/>
    </xf>
    <xf numFmtId="0" fontId="1" fillId="3" borderId="1" xfId="0" applyFont="1" applyFill="1" applyBorder="1"/>
    <xf numFmtId="164" fontId="0" fillId="3" borderId="1" xfId="0" applyNumberFormat="1" applyFill="1" applyBorder="1" applyProtection="1"/>
    <xf numFmtId="0" fontId="0" fillId="3" borderId="1" xfId="0" applyFill="1" applyBorder="1" applyProtection="1"/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/>
    </xf>
    <xf numFmtId="168" fontId="0" fillId="2" borderId="1" xfId="0" applyNumberFormat="1" applyFont="1" applyFill="1" applyBorder="1" applyProtection="1">
      <protection locked="0"/>
    </xf>
    <xf numFmtId="167" fontId="1" fillId="3" borderId="1" xfId="0" applyNumberFormat="1" applyFont="1" applyFill="1" applyBorder="1" applyProtection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7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142876</xdr:colOff>
      <xdr:row>3</xdr:row>
      <xdr:rowOff>95250</xdr:rowOff>
    </xdr:from>
    <xdr:to>
      <xdr:col>3</xdr:col>
      <xdr:colOff>666751</xdr:colOff>
      <xdr:row>5</xdr:row>
      <xdr:rowOff>103187</xdr:rowOff>
    </xdr:to>
    <xdr:sp macro="" textlink="">
      <xdr:nvSpPr>
        <xdr:cNvPr id="2" name="TextBox 1"/>
        <xdr:cNvSpPr txBox="1"/>
      </xdr:nvSpPr>
      <xdr:spPr>
        <a:xfrm>
          <a:off x="2436814" y="714375"/>
          <a:ext cx="523875" cy="4365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5"/>
  <sheetViews>
    <sheetView showGridLines="0" tabSelected="1" zoomScale="120" zoomScaleNormal="120" workbookViewId="0">
      <selection activeCell="B6" sqref="B6"/>
    </sheetView>
  </sheetViews>
  <sheetFormatPr defaultRowHeight="15" x14ac:dyDescent="0.25"/>
  <cols>
    <col min="1" max="1" width="8" customWidth="1"/>
    <col min="2" max="2" width="14.140625" customWidth="1"/>
    <col min="3" max="3" width="13.5703125" customWidth="1"/>
    <col min="4" max="4" width="11.85546875" customWidth="1"/>
    <col min="5" max="5" width="13.42578125" customWidth="1"/>
    <col min="6" max="6" width="12.5703125" customWidth="1"/>
    <col min="7" max="7" width="11.28515625" customWidth="1"/>
    <col min="8" max="8" width="1.5703125" customWidth="1"/>
    <col min="10" max="10" width="13.85546875" customWidth="1"/>
    <col min="11" max="11" width="10.140625" customWidth="1"/>
    <col min="12" max="12" width="11" customWidth="1"/>
    <col min="13" max="13" width="2" customWidth="1"/>
    <col min="14" max="14" width="4" customWidth="1"/>
    <col min="15" max="15" width="38" customWidth="1"/>
    <col min="16" max="16" width="7" customWidth="1"/>
    <col min="17" max="17" width="8.140625" customWidth="1"/>
  </cols>
  <sheetData>
    <row r="1" spans="1:17" ht="18.75" x14ac:dyDescent="0.3">
      <c r="A1" s="25" t="s">
        <v>15</v>
      </c>
      <c r="B1" s="25" t="s">
        <v>6</v>
      </c>
      <c r="C1" s="25" t="s">
        <v>31</v>
      </c>
      <c r="D1" s="25" t="s">
        <v>8</v>
      </c>
      <c r="E1" s="25" t="s">
        <v>19</v>
      </c>
      <c r="F1" s="25" t="s">
        <v>0</v>
      </c>
      <c r="G1" s="25" t="s">
        <v>32</v>
      </c>
      <c r="H1" s="31"/>
      <c r="I1" s="25" t="s">
        <v>30</v>
      </c>
      <c r="J1" s="25" t="s">
        <v>9</v>
      </c>
      <c r="K1" s="25" t="s">
        <v>13</v>
      </c>
      <c r="L1" s="25" t="s">
        <v>12</v>
      </c>
      <c r="N1" s="1"/>
      <c r="O1" s="25" t="s">
        <v>1</v>
      </c>
      <c r="P1" s="25" t="s">
        <v>2</v>
      </c>
      <c r="Q1" s="25" t="s">
        <v>25</v>
      </c>
    </row>
    <row r="2" spans="1:17" x14ac:dyDescent="0.25">
      <c r="A2" s="3">
        <v>16</v>
      </c>
      <c r="B2" s="18">
        <f>VLOOKUP(A2,A10:E17,3)</f>
        <v>2.76E-2</v>
      </c>
      <c r="C2" s="2">
        <v>0.41</v>
      </c>
      <c r="D2" s="12">
        <f>C2*PI()</f>
        <v>1.288052987971815</v>
      </c>
      <c r="E2" s="13">
        <f>B2*D2</f>
        <v>3.5550262468022092E-2</v>
      </c>
      <c r="F2" s="14">
        <f>K2/E2</f>
        <v>259.65403881539333</v>
      </c>
      <c r="G2" s="15">
        <f>(F2*D2)/12</f>
        <v>27.870680044593087</v>
      </c>
      <c r="H2" s="32"/>
      <c r="I2" s="3">
        <v>120</v>
      </c>
      <c r="J2" s="4">
        <v>1560</v>
      </c>
      <c r="K2" s="19">
        <f>I2^2/J2</f>
        <v>9.2307692307692299</v>
      </c>
      <c r="L2" s="17">
        <f>J2/I2</f>
        <v>13</v>
      </c>
      <c r="O2" s="5" t="s">
        <v>3</v>
      </c>
      <c r="P2" s="6">
        <v>125</v>
      </c>
      <c r="Q2" s="24">
        <v>1</v>
      </c>
    </row>
    <row r="3" spans="1:17" x14ac:dyDescent="0.25">
      <c r="K3" s="16"/>
      <c r="L3" s="16"/>
      <c r="O3" s="5" t="s">
        <v>4</v>
      </c>
      <c r="P3" s="6">
        <v>35</v>
      </c>
      <c r="Q3" s="24">
        <v>4</v>
      </c>
    </row>
    <row r="4" spans="1:17" ht="18.75" x14ac:dyDescent="0.3">
      <c r="B4" s="33" t="s">
        <v>37</v>
      </c>
      <c r="C4" s="34"/>
      <c r="E4" s="33" t="s">
        <v>38</v>
      </c>
      <c r="F4" s="34"/>
      <c r="O4" s="5" t="s">
        <v>5</v>
      </c>
      <c r="P4" s="6">
        <v>22</v>
      </c>
      <c r="Q4" s="24">
        <v>2</v>
      </c>
    </row>
    <row r="5" spans="1:17" x14ac:dyDescent="0.25">
      <c r="B5" s="10" t="s">
        <v>7</v>
      </c>
      <c r="C5" s="10" t="s">
        <v>36</v>
      </c>
      <c r="E5" s="10" t="s">
        <v>7</v>
      </c>
      <c r="F5" s="10" t="s">
        <v>36</v>
      </c>
      <c r="O5" s="5" t="s">
        <v>33</v>
      </c>
      <c r="P5" s="6">
        <v>18</v>
      </c>
      <c r="Q5" s="24">
        <v>2</v>
      </c>
    </row>
    <row r="6" spans="1:17" x14ac:dyDescent="0.25">
      <c r="B6" s="7">
        <v>0.24</v>
      </c>
      <c r="C6" s="11">
        <f>(VLOOKUP(B2,C10:D17,2)+B6)*F2</f>
        <v>75.818979334094848</v>
      </c>
      <c r="E6" s="27">
        <f>(F6/F2)-VLOOKUP(B2,C10:D17,2)</f>
        <v>0.23992690529990812</v>
      </c>
      <c r="F6" s="26">
        <v>75.8</v>
      </c>
      <c r="O6" s="5" t="s">
        <v>20</v>
      </c>
      <c r="P6" s="6">
        <v>40</v>
      </c>
      <c r="Q6" s="24">
        <v>5</v>
      </c>
    </row>
    <row r="7" spans="1:17" x14ac:dyDescent="0.25">
      <c r="O7" s="5" t="s">
        <v>14</v>
      </c>
      <c r="P7" s="6">
        <v>20</v>
      </c>
      <c r="Q7" s="24">
        <v>2</v>
      </c>
    </row>
    <row r="8" spans="1:17" ht="18.75" x14ac:dyDescent="0.3">
      <c r="A8" s="28" t="s">
        <v>16</v>
      </c>
      <c r="B8" s="29"/>
      <c r="C8" s="29"/>
      <c r="D8" s="29"/>
      <c r="E8" s="30"/>
      <c r="O8" s="5"/>
      <c r="P8" s="6"/>
      <c r="Q8" s="24"/>
    </row>
    <row r="9" spans="1:17" ht="17.25" customHeight="1" x14ac:dyDescent="0.25">
      <c r="A9" s="10" t="s">
        <v>15</v>
      </c>
      <c r="B9" s="10" t="s">
        <v>17</v>
      </c>
      <c r="C9" s="10" t="s">
        <v>18</v>
      </c>
      <c r="D9" s="20" t="s">
        <v>34</v>
      </c>
      <c r="E9" s="10" t="s">
        <v>35</v>
      </c>
      <c r="G9" s="35" t="s">
        <v>39</v>
      </c>
      <c r="H9" s="35"/>
      <c r="I9" s="35"/>
      <c r="J9" s="35"/>
      <c r="K9" s="35"/>
      <c r="O9" s="5" t="s">
        <v>11</v>
      </c>
      <c r="P9" s="6">
        <v>22</v>
      </c>
      <c r="Q9" s="24">
        <v>2</v>
      </c>
    </row>
    <row r="10" spans="1:17" x14ac:dyDescent="0.25">
      <c r="A10" s="5">
        <v>12</v>
      </c>
      <c r="B10" s="5">
        <v>1.12E-2</v>
      </c>
      <c r="C10" s="21">
        <f>B10/12</f>
        <v>9.3333333333333332E-4</v>
      </c>
      <c r="D10" s="5">
        <v>8.1000000000000003E-2</v>
      </c>
      <c r="E10" s="22">
        <f>D10*25.4</f>
        <v>2.0573999999999999</v>
      </c>
      <c r="G10" s="35"/>
      <c r="H10" s="35"/>
      <c r="I10" s="35"/>
      <c r="J10" s="35"/>
      <c r="K10" s="35"/>
      <c r="O10" s="5"/>
      <c r="P10" s="6"/>
      <c r="Q10" s="24"/>
    </row>
    <row r="11" spans="1:17" x14ac:dyDescent="0.25">
      <c r="A11" s="5">
        <v>13</v>
      </c>
      <c r="B11" s="5">
        <v>0.1673</v>
      </c>
      <c r="C11" s="21">
        <f>B11/12</f>
        <v>1.3941666666666666E-2</v>
      </c>
      <c r="D11" s="5">
        <v>7.1999999999999995E-2</v>
      </c>
      <c r="E11" s="22">
        <f t="shared" ref="E11:E17" si="0">D11*25.4</f>
        <v>1.8287999999999998</v>
      </c>
      <c r="O11" s="5" t="s">
        <v>21</v>
      </c>
      <c r="P11" s="6">
        <v>10</v>
      </c>
      <c r="Q11" s="24">
        <v>3</v>
      </c>
    </row>
    <row r="12" spans="1:17" x14ac:dyDescent="0.25">
      <c r="A12" s="5">
        <v>14</v>
      </c>
      <c r="B12" s="5">
        <v>0.21229999999999999</v>
      </c>
      <c r="C12" s="21">
        <f t="shared" ref="C12:C17" si="1">B12/12</f>
        <v>1.7691666666666665E-2</v>
      </c>
      <c r="D12" s="5">
        <v>6.4000000000000001E-2</v>
      </c>
      <c r="E12" s="22">
        <f t="shared" si="0"/>
        <v>1.6255999999999999</v>
      </c>
      <c r="O12" s="5" t="s">
        <v>28</v>
      </c>
      <c r="P12" s="6">
        <v>10</v>
      </c>
      <c r="Q12" s="24">
        <v>6</v>
      </c>
    </row>
    <row r="13" spans="1:17" x14ac:dyDescent="0.25">
      <c r="A13" s="5">
        <v>15</v>
      </c>
      <c r="B13" s="5">
        <v>0.26390000000000002</v>
      </c>
      <c r="C13" s="21">
        <f t="shared" si="1"/>
        <v>2.199166666666667E-2</v>
      </c>
      <c r="D13" s="5">
        <v>5.7000000000000002E-2</v>
      </c>
      <c r="E13" s="22">
        <f t="shared" si="0"/>
        <v>1.4478</v>
      </c>
      <c r="O13" s="8" t="s">
        <v>10</v>
      </c>
      <c r="P13" s="9">
        <f>SUM(P2:P12)</f>
        <v>302</v>
      </c>
    </row>
    <row r="14" spans="1:17" x14ac:dyDescent="0.25">
      <c r="A14" s="5">
        <v>16</v>
      </c>
      <c r="B14" s="5">
        <v>0.33119999999999999</v>
      </c>
      <c r="C14" s="21">
        <f t="shared" si="1"/>
        <v>2.76E-2</v>
      </c>
      <c r="D14" s="5">
        <v>5.1999999999999998E-2</v>
      </c>
      <c r="E14" s="22">
        <f t="shared" si="0"/>
        <v>1.3208</v>
      </c>
    </row>
    <row r="15" spans="1:17" x14ac:dyDescent="0.25">
      <c r="A15" s="5">
        <v>18</v>
      </c>
      <c r="B15" s="5">
        <v>0.51500000000000001</v>
      </c>
      <c r="C15" s="21">
        <f t="shared" si="1"/>
        <v>4.2916666666666665E-2</v>
      </c>
      <c r="D15" s="5">
        <v>0.04</v>
      </c>
      <c r="E15" s="22">
        <f t="shared" si="0"/>
        <v>1.016</v>
      </c>
    </row>
    <row r="16" spans="1:17" ht="18.75" x14ac:dyDescent="0.3">
      <c r="A16" s="5">
        <v>20</v>
      </c>
      <c r="B16" s="5">
        <v>0.81</v>
      </c>
      <c r="C16" s="21">
        <f t="shared" si="1"/>
        <v>6.7500000000000004E-2</v>
      </c>
      <c r="D16" s="5">
        <v>3.2000000000000001E-2</v>
      </c>
      <c r="E16" s="22">
        <f t="shared" si="0"/>
        <v>0.81279999999999997</v>
      </c>
      <c r="N16" s="28" t="s">
        <v>25</v>
      </c>
      <c r="O16" s="30"/>
    </row>
    <row r="17" spans="1:15" x14ac:dyDescent="0.25">
      <c r="A17" s="5">
        <v>22</v>
      </c>
      <c r="B17" s="5">
        <v>1.31</v>
      </c>
      <c r="C17" s="21">
        <f t="shared" si="1"/>
        <v>0.10916666666666668</v>
      </c>
      <c r="D17" s="5">
        <v>2.5000000000000001E-2</v>
      </c>
      <c r="E17" s="22">
        <f t="shared" si="0"/>
        <v>0.63500000000000001</v>
      </c>
      <c r="N17" s="23">
        <v>1</v>
      </c>
      <c r="O17" s="5" t="s">
        <v>22</v>
      </c>
    </row>
    <row r="18" spans="1:15" x14ac:dyDescent="0.25">
      <c r="N18" s="23">
        <v>2</v>
      </c>
      <c r="O18" s="5" t="s">
        <v>23</v>
      </c>
    </row>
    <row r="19" spans="1:15" x14ac:dyDescent="0.25">
      <c r="N19" s="23">
        <v>3</v>
      </c>
      <c r="O19" s="5" t="s">
        <v>24</v>
      </c>
    </row>
    <row r="20" spans="1:15" x14ac:dyDescent="0.25">
      <c r="N20" s="23">
        <v>4</v>
      </c>
      <c r="O20" s="5" t="s">
        <v>26</v>
      </c>
    </row>
    <row r="21" spans="1:15" x14ac:dyDescent="0.25">
      <c r="N21" s="23">
        <v>5</v>
      </c>
      <c r="O21" s="5" t="s">
        <v>27</v>
      </c>
    </row>
    <row r="22" spans="1:15" x14ac:dyDescent="0.25">
      <c r="N22" s="23">
        <v>6</v>
      </c>
      <c r="O22" s="5" t="s">
        <v>29</v>
      </c>
    </row>
    <row r="23" spans="1:15" x14ac:dyDescent="0.25">
      <c r="N23" s="23">
        <v>7</v>
      </c>
      <c r="O23" s="5"/>
    </row>
    <row r="24" spans="1:15" x14ac:dyDescent="0.25">
      <c r="N24" s="23">
        <v>8</v>
      </c>
      <c r="O24" s="5"/>
    </row>
    <row r="25" spans="1:15" x14ac:dyDescent="0.25">
      <c r="N25" s="23">
        <v>9</v>
      </c>
      <c r="O25" s="5"/>
    </row>
  </sheetData>
  <sheetProtection password="DC4D" sheet="1" objects="1" scenarios="1" selectLockedCells="1"/>
  <mergeCells count="6">
    <mergeCell ref="N16:O16"/>
    <mergeCell ref="A8:E8"/>
    <mergeCell ref="H1:H2"/>
    <mergeCell ref="B4:C4"/>
    <mergeCell ref="E4:F4"/>
    <mergeCell ref="G9:K10"/>
  </mergeCell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Forge Info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</dc:creator>
  <cp:lastModifiedBy>Ron</cp:lastModifiedBy>
  <dcterms:created xsi:type="dcterms:W3CDTF">2017-01-08T17:13:12Z</dcterms:created>
  <dcterms:modified xsi:type="dcterms:W3CDTF">2017-11-30T16:40:36Z</dcterms:modified>
</cp:coreProperties>
</file>