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4915" windowHeight="120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O13" i="1" l="1"/>
  <c r="L13" i="1"/>
  <c r="F4" i="1"/>
  <c r="F5" i="1"/>
  <c r="F6" i="1"/>
  <c r="F3" i="1"/>
  <c r="E9" i="1" l="1"/>
  <c r="E3" i="1" l="1"/>
  <c r="D24" i="1" l="1"/>
  <c r="E24" i="1" s="1"/>
  <c r="E4" i="1"/>
  <c r="E8" i="1" s="1"/>
  <c r="E5" i="1"/>
  <c r="E6" i="1"/>
  <c r="F24" i="1" l="1"/>
  <c r="H24" i="1" s="1"/>
  <c r="D26" i="1"/>
  <c r="E26" i="1" s="1"/>
  <c r="D25" i="1"/>
  <c r="E25" i="1" s="1"/>
  <c r="D27" i="1"/>
  <c r="E27" i="1" s="1"/>
  <c r="F27" i="1" l="1"/>
  <c r="H27" i="1" s="1"/>
  <c r="F25" i="1"/>
  <c r="H25" i="1" s="1"/>
  <c r="F26" i="1"/>
  <c r="H26" i="1" s="1"/>
</calcChain>
</file>

<file path=xl/comments1.xml><?xml version="1.0" encoding="utf-8"?>
<comments xmlns="http://schemas.openxmlformats.org/spreadsheetml/2006/main">
  <authors>
    <author>Ron</author>
  </authors>
  <commentList>
    <comment ref="C2" authorId="0">
      <text>
        <r>
          <rPr>
            <b/>
            <sz val="9"/>
            <color indexed="81"/>
            <rFont val="Tahoma"/>
            <family val="2"/>
          </rPr>
          <t>Measured in grams--more granular without decimal places.  Cap is removed for weighing.</t>
        </r>
      </text>
    </comment>
    <comment ref="E2" authorId="0">
      <text>
        <r>
          <rPr>
            <b/>
            <sz val="9"/>
            <color indexed="81"/>
            <rFont val="Tahoma"/>
            <family val="2"/>
          </rPr>
          <t>Actual grams sprayed</t>
        </r>
      </text>
    </comment>
    <comment ref="F2" authorId="0">
      <text>
        <r>
          <rPr>
            <b/>
            <sz val="9"/>
            <color indexed="81"/>
            <rFont val="Tahoma"/>
            <family val="2"/>
          </rPr>
          <t>Based on 25 sq inches of surface area.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1" authorId="0">
      <text>
        <r>
          <rPr>
            <b/>
            <sz val="9"/>
            <color indexed="81"/>
            <rFont val="Tahoma"/>
            <family val="2"/>
          </rPr>
          <t>Foil amount is a function of length and width of knife--not surface area.</t>
        </r>
      </text>
    </comment>
    <comment ref="O12" authorId="0">
      <text>
        <r>
          <rPr>
            <b/>
            <sz val="9"/>
            <color indexed="81"/>
            <rFont val="Tahoma"/>
            <family val="2"/>
          </rPr>
          <t>This number assumes no waste.</t>
        </r>
      </text>
    </comment>
    <comment ref="F20" authorId="0">
      <text>
        <r>
          <rPr>
            <b/>
            <sz val="9"/>
            <color indexed="81"/>
            <rFont val="Tahoma"/>
            <family val="2"/>
          </rPr>
          <t>A simple approach is length x width.  This would be a worst-case value, even ignoring thickness.</t>
        </r>
      </text>
    </comment>
    <comment ref="G20" authorId="0">
      <text>
        <r>
          <rPr>
            <b/>
            <sz val="9"/>
            <color indexed="81"/>
            <rFont val="Tahoma"/>
            <family val="2"/>
          </rPr>
          <t>Just fill-in the number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3" authorId="0">
      <text>
        <r>
          <rPr>
            <b/>
            <sz val="9"/>
            <color indexed="81"/>
            <rFont val="Tahoma"/>
            <family val="2"/>
          </rPr>
          <t>This is based on dividing my test result (Delta), from the above table, by my 25 Sq inches of surface area to get grams/sq inch.</t>
        </r>
      </text>
    </comment>
    <comment ref="E23" authorId="0">
      <text>
        <r>
          <rPr>
            <b/>
            <sz val="9"/>
            <color indexed="81"/>
            <rFont val="Tahoma"/>
            <family val="2"/>
          </rPr>
          <t>This is based on the number of square inches of knife surface area input above.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3" authorId="0">
      <text>
        <r>
          <rPr>
            <b/>
            <sz val="9"/>
            <color indexed="81"/>
            <rFont val="Tahoma"/>
            <family val="2"/>
          </rPr>
          <t>Factors in a 10% increase in Grams/knife wasted due to potential waste from over-application.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This should be considered the worst case number of knives per spray can.</t>
        </r>
      </text>
    </comment>
    <comment ref="G23" authorId="0">
      <text>
        <r>
          <rPr>
            <b/>
            <sz val="9"/>
            <color indexed="81"/>
            <rFont val="Tahoma"/>
            <family val="2"/>
          </rPr>
          <t>Costs can vary all over the place--local purchase vs. shipping cost, etc.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<sst xmlns="http://schemas.openxmlformats.org/spreadsheetml/2006/main" count="66" uniqueCount="51">
  <si>
    <t>Graphite Brand</t>
  </si>
  <si>
    <t>Stated Graphite wgt</t>
  </si>
  <si>
    <t>DGF</t>
  </si>
  <si>
    <t>Spayon</t>
  </si>
  <si>
    <t>Slip Plate</t>
  </si>
  <si>
    <t>10 oz. (280 grams)</t>
  </si>
  <si>
    <t>12 oz. (336 grams)</t>
  </si>
  <si>
    <t>5.5 oz. (154 grams)</t>
  </si>
  <si>
    <t>Wgt after one application</t>
  </si>
  <si>
    <t>Delta</t>
  </si>
  <si>
    <t>Notes:</t>
  </si>
  <si>
    <t>Can 1--wgt = 175 gr (approx. 3/4 full) coated Dart with 10 grams of spray.  After spray wgt = 165 grams</t>
  </si>
  <si>
    <t>Can 2--wgt 92 grams (almost empty) coated Dart with 7 grams of spray.  After spray wgt = 85 grams</t>
  </si>
  <si>
    <t>9 oz. (252 grams)</t>
  </si>
  <si>
    <t>Knives/Spray Can</t>
  </si>
  <si>
    <t>Spray Can Wgt</t>
  </si>
  <si>
    <t>Approx. 25 sq inches of surface area (my Darts)</t>
  </si>
  <si>
    <t>Grams/knife</t>
  </si>
  <si>
    <t>Knife Surface Area</t>
  </si>
  <si>
    <t>Cost/knife</t>
  </si>
  <si>
    <t>Cost/spray can</t>
  </si>
  <si>
    <t xml:space="preserve">  </t>
  </si>
  <si>
    <t>Comments</t>
  </si>
  <si>
    <t>Reasonable flow rate and good coverage--purchased at local Home Depot</t>
  </si>
  <si>
    <t>DGF flows smoothly and covers extremely well--this is also the high temp stuff--purchased on Ebay</t>
  </si>
  <si>
    <t>Slip Plate smooth, even flow with good coverage--this is the low temp stuff--purchased on Amazon</t>
  </si>
  <si>
    <t>Blaster</t>
  </si>
  <si>
    <t>Tested 2 cans of Blaster to determine how much is used per knife (Dart with approx. 25 sq inces of surface area)</t>
  </si>
  <si>
    <t>Assumptions for above chart:</t>
  </si>
  <si>
    <t>Home Depot</t>
  </si>
  <si>
    <t>Empty weight for Blaster shoud be around 84 grams</t>
  </si>
  <si>
    <t>for 25 sq inches of surface area</t>
  </si>
  <si>
    <t>Approximate cost per knife based on surface area of knife and cost of spray can ( based on previous tests)</t>
  </si>
  <si>
    <t>Fill-ins are Yellow</t>
  </si>
  <si>
    <t>Average grams per sq inch:</t>
  </si>
  <si>
    <t>Average:</t>
  </si>
  <si>
    <t>per square inch</t>
  </si>
  <si>
    <t>Ebay price--Walmart sells a 3-pack of this online for $26.18</t>
  </si>
  <si>
    <t>Spray on has a heavy flow, causing some heavy areas with runs--needed to increase distance</t>
  </si>
  <si>
    <t>Assumes 10% waste from overspray and over-application</t>
  </si>
  <si>
    <t>Width</t>
  </si>
  <si>
    <t>Cost</t>
  </si>
  <si>
    <t>Length</t>
  </si>
  <si>
    <t>Cost/sq inch</t>
  </si>
  <si>
    <t>SS Foil Cost/sq inch</t>
  </si>
  <si>
    <t>Cost/Knife</t>
  </si>
  <si>
    <t>Foil Size for Wrapping Knife</t>
  </si>
  <si>
    <t xml:space="preserve">Cost of SS Foil per Knife </t>
  </si>
  <si>
    <t>Grams/Square inch</t>
  </si>
  <si>
    <r>
      <t xml:space="preserve">Testing Approximate Number of Knives per Can of Graphite Spray for a </t>
    </r>
    <r>
      <rPr>
        <b/>
        <u/>
        <sz val="14"/>
        <color theme="1"/>
        <rFont val="Calibri"/>
        <family val="2"/>
        <scheme val="minor"/>
      </rPr>
      <t>25 Sq inch</t>
    </r>
    <r>
      <rPr>
        <b/>
        <sz val="14"/>
        <color theme="1"/>
        <rFont val="Calibri"/>
        <family val="2"/>
        <scheme val="minor"/>
      </rPr>
      <t xml:space="preserve"> Knife (Dart)</t>
    </r>
  </si>
  <si>
    <t>Amazon--others sell for $10 - $12 a 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</si>
</sst>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###\ &quot;grams&quot;"/>
    <numFmt numFmtId="165" formatCode="&quot;Approx.&quot;\ ##&quot; sq inches&quot;"/>
    <numFmt numFmtId="166" formatCode="##0.#0\ &quot;grams&quot;"/>
    <numFmt numFmtId="167" formatCode="##.#0&quot; sq inches&quot;"/>
    <numFmt numFmtId="168" formatCode="&quot;$&quot;#,##0.00"/>
    <numFmt numFmtId="169" formatCode="##0.0#\ &quot;grams&quot;"/>
    <numFmt numFmtId="170" formatCode="##&quot; feet&quot;"/>
    <numFmt numFmtId="171" formatCode="##0#\ &quot;inches&quot;"/>
    <numFmt numFmtId="172" formatCode="&quot;$&quot;#,##0.000"/>
    <numFmt numFmtId="173" formatCode="##.0#\ &quot;inches&quot;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0" fillId="0" borderId="0" xfId="0"/>
    <xf numFmtId="0" fontId="4" fillId="0" borderId="0" xfId="0" applyFont="1" applyAlignment="1">
      <alignment horizontal="center"/>
    </xf>
    <xf numFmtId="164" fontId="0" fillId="0" borderId="0" xfId="0" applyNumberFormat="1" applyBorder="1" applyAlignment="1" applyProtection="1">
      <alignment vertical="center"/>
    </xf>
    <xf numFmtId="1" fontId="0" fillId="0" borderId="0" xfId="0" applyNumberFormat="1" applyBorder="1" applyAlignment="1" applyProtection="1">
      <alignment vertical="center"/>
    </xf>
    <xf numFmtId="0" fontId="2" fillId="0" borderId="0" xfId="0" applyFont="1" applyBorder="1" applyAlignment="1">
      <alignment horizontal="center" vertical="center"/>
    </xf>
    <xf numFmtId="167" fontId="2" fillId="0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0" fillId="0" borderId="0" xfId="0"/>
    <xf numFmtId="168" fontId="0" fillId="2" borderId="1" xfId="0" applyNumberFormat="1" applyFill="1" applyBorder="1" applyAlignment="1" applyProtection="1">
      <alignment vertical="center"/>
      <protection locked="0"/>
    </xf>
    <xf numFmtId="167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horizontal="center" vertical="center"/>
    </xf>
    <xf numFmtId="0" fontId="0" fillId="4" borderId="0" xfId="0" applyFill="1"/>
    <xf numFmtId="164" fontId="0" fillId="4" borderId="0" xfId="0" applyNumberFormat="1" applyFill="1" applyBorder="1" applyAlignment="1" applyProtection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vertical="center"/>
      <protection locked="0"/>
    </xf>
    <xf numFmtId="0" fontId="3" fillId="0" borderId="0" xfId="0" applyFont="1" applyAlignment="1">
      <alignment horizontal="left" vertical="center"/>
    </xf>
    <xf numFmtId="166" fontId="0" fillId="3" borderId="1" xfId="0" applyNumberFormat="1" applyFill="1" applyBorder="1" applyAlignment="1" applyProtection="1">
      <alignment vertical="center"/>
    </xf>
    <xf numFmtId="168" fontId="0" fillId="3" borderId="1" xfId="0" applyNumberFormat="1" applyFill="1" applyBorder="1" applyAlignment="1" applyProtection="1">
      <alignment vertical="center"/>
    </xf>
    <xf numFmtId="0" fontId="0" fillId="0" borderId="0" xfId="0" applyBorder="1" applyProtection="1"/>
    <xf numFmtId="0" fontId="0" fillId="0" borderId="0" xfId="0" applyBorder="1" applyAlignment="1" applyProtection="1">
      <alignment vertical="center"/>
    </xf>
    <xf numFmtId="0" fontId="4" fillId="0" borderId="0" xfId="0" applyFont="1" applyAlignment="1" applyProtection="1">
      <alignment horizontal="center"/>
    </xf>
    <xf numFmtId="0" fontId="1" fillId="0" borderId="0" xfId="0" applyFont="1" applyProtection="1"/>
    <xf numFmtId="164" fontId="1" fillId="0" borderId="0" xfId="0" applyNumberFormat="1" applyFont="1" applyBorder="1" applyAlignment="1" applyProtection="1">
      <alignment horizontal="right" vertical="center"/>
    </xf>
    <xf numFmtId="0" fontId="0" fillId="0" borderId="0" xfId="0" applyAlignment="1" applyProtection="1">
      <alignment horizontal="left"/>
    </xf>
    <xf numFmtId="165" fontId="0" fillId="0" borderId="0" xfId="0" applyNumberFormat="1" applyFill="1" applyAlignment="1" applyProtection="1"/>
    <xf numFmtId="0" fontId="0" fillId="0" borderId="0" xfId="0" applyAlignment="1" applyProtection="1"/>
    <xf numFmtId="0" fontId="0" fillId="0" borderId="0" xfId="0" applyProtection="1"/>
    <xf numFmtId="0" fontId="0" fillId="2" borderId="1" xfId="0" applyFill="1" applyBorder="1" applyProtection="1">
      <protection locked="0"/>
    </xf>
    <xf numFmtId="169" fontId="1" fillId="0" borderId="0" xfId="0" applyNumberFormat="1" applyFont="1" applyBorder="1" applyAlignment="1" applyProtection="1">
      <alignment vertical="center"/>
    </xf>
    <xf numFmtId="0" fontId="2" fillId="3" borderId="1" xfId="0" applyFont="1" applyFill="1" applyBorder="1" applyAlignment="1">
      <alignment horizontal="center" vertical="center"/>
    </xf>
    <xf numFmtId="172" fontId="0" fillId="3" borderId="1" xfId="0" applyNumberFormat="1" applyFill="1" applyBorder="1" applyAlignment="1">
      <alignment horizontal="center" vertical="center"/>
    </xf>
    <xf numFmtId="168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center"/>
    </xf>
    <xf numFmtId="164" fontId="0" fillId="3" borderId="1" xfId="0" applyNumberFormat="1" applyFill="1" applyBorder="1" applyAlignment="1" applyProtection="1">
      <alignment vertical="center"/>
    </xf>
    <xf numFmtId="170" fontId="0" fillId="2" borderId="1" xfId="0" applyNumberFormat="1" applyFill="1" applyBorder="1" applyAlignment="1" applyProtection="1">
      <alignment horizontal="center" vertical="center"/>
      <protection locked="0"/>
    </xf>
    <xf numFmtId="171" fontId="0" fillId="2" borderId="1" xfId="0" applyNumberFormat="1" applyFill="1" applyBorder="1" applyAlignment="1" applyProtection="1">
      <alignment horizontal="center" vertical="center"/>
      <protection locked="0"/>
    </xf>
    <xf numFmtId="168" fontId="0" fillId="2" borderId="1" xfId="0" applyNumberFormat="1" applyFill="1" applyBorder="1" applyAlignment="1" applyProtection="1">
      <alignment horizontal="center" vertical="center"/>
      <protection locked="0"/>
    </xf>
    <xf numFmtId="173" fontId="0" fillId="2" borderId="1" xfId="0" applyNumberForma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vertical="center"/>
    </xf>
    <xf numFmtId="1" fontId="1" fillId="3" borderId="1" xfId="0" applyNumberFormat="1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0" fillId="0" borderId="0" xfId="0" applyProtection="1"/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showGridLines="0" tabSelected="1" workbookViewId="0">
      <selection activeCell="G20" sqref="G20"/>
    </sheetView>
  </sheetViews>
  <sheetFormatPr defaultRowHeight="15" x14ac:dyDescent="0.25"/>
  <cols>
    <col min="1" max="1" width="16.140625" customWidth="1"/>
    <col min="2" max="2" width="21.28515625" customWidth="1"/>
    <col min="3" max="3" width="15.5703125" customWidth="1"/>
    <col min="4" max="4" width="26.85546875" customWidth="1"/>
    <col min="5" max="5" width="13.7109375" customWidth="1"/>
    <col min="6" max="6" width="18.42578125" customWidth="1"/>
    <col min="7" max="7" width="16.5703125" customWidth="1"/>
    <col min="8" max="8" width="13" style="2" customWidth="1"/>
    <col min="9" max="9" width="10.7109375" customWidth="1"/>
    <col min="10" max="11" width="9.140625" customWidth="1"/>
    <col min="12" max="12" width="13.5703125" customWidth="1"/>
    <col min="13" max="13" width="11.5703125" customWidth="1"/>
    <col min="14" max="14" width="9.7109375" bestFit="1" customWidth="1"/>
    <col min="15" max="15" width="11.140625" customWidth="1"/>
    <col min="16" max="16" width="10.85546875" customWidth="1"/>
  </cols>
  <sheetData>
    <row r="1" spans="1:16" ht="24" customHeight="1" x14ac:dyDescent="0.25">
      <c r="A1" s="45" t="s">
        <v>49</v>
      </c>
      <c r="B1" s="46"/>
      <c r="C1" s="46"/>
      <c r="D1" s="46"/>
      <c r="E1" s="46"/>
      <c r="F1" s="47"/>
    </row>
    <row r="2" spans="1:16" ht="24" customHeight="1" x14ac:dyDescent="0.25">
      <c r="A2" s="31" t="s">
        <v>0</v>
      </c>
      <c r="B2" s="31" t="s">
        <v>1</v>
      </c>
      <c r="C2" s="31" t="s">
        <v>15</v>
      </c>
      <c r="D2" s="31" t="s">
        <v>8</v>
      </c>
      <c r="E2" s="31" t="s">
        <v>9</v>
      </c>
      <c r="F2" s="31" t="s">
        <v>14</v>
      </c>
      <c r="H2" s="49" t="s">
        <v>22</v>
      </c>
      <c r="I2" s="49"/>
      <c r="J2" s="49"/>
      <c r="K2" s="49"/>
      <c r="L2" s="49"/>
      <c r="M2" s="49"/>
      <c r="N2" s="49"/>
      <c r="O2" s="49"/>
      <c r="P2" s="49"/>
    </row>
    <row r="3" spans="1:16" ht="24" customHeight="1" x14ac:dyDescent="0.35">
      <c r="A3" s="34" t="s">
        <v>2</v>
      </c>
      <c r="B3" s="34" t="s">
        <v>13</v>
      </c>
      <c r="C3" s="35">
        <v>362</v>
      </c>
      <c r="D3" s="35">
        <v>354</v>
      </c>
      <c r="E3" s="35">
        <f t="shared" ref="E3:E6" si="0">C3-D3</f>
        <v>8</v>
      </c>
      <c r="F3" s="41">
        <f>(C3/E3)*0.9</f>
        <v>40.725000000000001</v>
      </c>
      <c r="G3" s="8"/>
      <c r="H3" s="50" t="s">
        <v>24</v>
      </c>
      <c r="I3" s="50"/>
      <c r="J3" s="50"/>
      <c r="K3" s="50"/>
      <c r="L3" s="50"/>
      <c r="M3" s="50"/>
      <c r="N3" s="50"/>
      <c r="O3" s="50"/>
      <c r="P3" s="50"/>
    </row>
    <row r="4" spans="1:16" ht="24" customHeight="1" x14ac:dyDescent="0.35">
      <c r="A4" s="34" t="s">
        <v>3</v>
      </c>
      <c r="B4" s="34" t="s">
        <v>5</v>
      </c>
      <c r="C4" s="35">
        <v>387</v>
      </c>
      <c r="D4" s="35">
        <v>375</v>
      </c>
      <c r="E4" s="35">
        <f t="shared" si="0"/>
        <v>12</v>
      </c>
      <c r="F4" s="41">
        <f t="shared" ref="F4:F6" si="1">(C4/E4)*0.9</f>
        <v>29.025000000000002</v>
      </c>
      <c r="G4" s="8"/>
      <c r="H4" s="50" t="s">
        <v>38</v>
      </c>
      <c r="I4" s="50"/>
      <c r="J4" s="50"/>
      <c r="K4" s="50"/>
      <c r="L4" s="50"/>
      <c r="M4" s="50"/>
      <c r="N4" s="50"/>
      <c r="O4" s="50"/>
      <c r="P4" s="50"/>
    </row>
    <row r="5" spans="1:16" ht="24" customHeight="1" x14ac:dyDescent="0.35">
      <c r="A5" s="34" t="s">
        <v>4</v>
      </c>
      <c r="B5" s="34" t="s">
        <v>6</v>
      </c>
      <c r="C5" s="35">
        <v>433</v>
      </c>
      <c r="D5" s="35">
        <v>424</v>
      </c>
      <c r="E5" s="35">
        <f t="shared" si="0"/>
        <v>9</v>
      </c>
      <c r="F5" s="41">
        <f t="shared" si="1"/>
        <v>43.300000000000004</v>
      </c>
      <c r="G5" s="8"/>
      <c r="H5" s="50" t="s">
        <v>25</v>
      </c>
      <c r="I5" s="50"/>
      <c r="J5" s="50"/>
      <c r="K5" s="50"/>
      <c r="L5" s="50"/>
      <c r="M5" s="50"/>
      <c r="N5" s="50"/>
      <c r="O5" s="50"/>
      <c r="P5" s="50"/>
    </row>
    <row r="6" spans="1:16" ht="24" customHeight="1" x14ac:dyDescent="0.35">
      <c r="A6" s="34" t="s">
        <v>26</v>
      </c>
      <c r="B6" s="34" t="s">
        <v>7</v>
      </c>
      <c r="C6" s="35">
        <v>238</v>
      </c>
      <c r="D6" s="35">
        <v>228</v>
      </c>
      <c r="E6" s="35">
        <f t="shared" si="0"/>
        <v>10</v>
      </c>
      <c r="F6" s="41">
        <f t="shared" si="1"/>
        <v>21.42</v>
      </c>
      <c r="G6" s="8"/>
      <c r="H6" s="50" t="s">
        <v>23</v>
      </c>
      <c r="I6" s="50"/>
      <c r="J6" s="50"/>
      <c r="K6" s="50"/>
      <c r="L6" s="50"/>
      <c r="M6" s="50"/>
      <c r="N6" s="50"/>
      <c r="O6" s="50"/>
      <c r="P6" s="50"/>
    </row>
    <row r="7" spans="1:16" s="2" customFormat="1" ht="6.75" customHeight="1" x14ac:dyDescent="0.35">
      <c r="A7" s="20"/>
      <c r="B7" s="21"/>
      <c r="C7" s="4"/>
      <c r="D7" s="4"/>
      <c r="E7" s="4"/>
      <c r="F7" s="5"/>
      <c r="G7" s="22"/>
      <c r="H7" s="3"/>
    </row>
    <row r="8" spans="1:16" s="2" customFormat="1" ht="16.5" customHeight="1" x14ac:dyDescent="0.35">
      <c r="A8" s="23" t="s">
        <v>28</v>
      </c>
      <c r="B8" s="20"/>
      <c r="C8" s="20"/>
      <c r="D8" s="24" t="s">
        <v>35</v>
      </c>
      <c r="E8" s="24">
        <f>AVERAGE(E3:E6)</f>
        <v>9.75</v>
      </c>
      <c r="F8" s="25" t="s">
        <v>31</v>
      </c>
      <c r="G8" s="22"/>
      <c r="H8" s="3"/>
      <c r="I8" s="2" t="s">
        <v>21</v>
      </c>
    </row>
    <row r="9" spans="1:16" s="2" customFormat="1" ht="16.5" customHeight="1" x14ac:dyDescent="0.35">
      <c r="A9" s="26" t="s">
        <v>16</v>
      </c>
      <c r="B9" s="26"/>
      <c r="C9" s="27"/>
      <c r="D9" s="24" t="s">
        <v>34</v>
      </c>
      <c r="E9" s="30">
        <f>E8/25</f>
        <v>0.39</v>
      </c>
      <c r="F9" s="5" t="s">
        <v>36</v>
      </c>
      <c r="G9" s="22"/>
      <c r="H9" s="3"/>
    </row>
    <row r="10" spans="1:16" s="2" customFormat="1" ht="15.75" customHeight="1" x14ac:dyDescent="0.35">
      <c r="A10" s="48" t="s">
        <v>39</v>
      </c>
      <c r="B10" s="48"/>
      <c r="C10" s="48"/>
      <c r="D10" s="4"/>
      <c r="E10" s="4"/>
      <c r="F10" s="5"/>
      <c r="G10" s="22"/>
      <c r="H10" s="3"/>
      <c r="I10" s="42" t="s">
        <v>47</v>
      </c>
      <c r="J10" s="42"/>
      <c r="K10" s="42"/>
      <c r="L10" s="42"/>
      <c r="M10" s="42"/>
      <c r="N10" s="42"/>
      <c r="O10" s="42"/>
    </row>
    <row r="11" spans="1:16" s="2" customFormat="1" ht="18" customHeight="1" x14ac:dyDescent="0.35">
      <c r="A11" s="28"/>
      <c r="B11" s="28"/>
      <c r="C11" s="28"/>
      <c r="D11" s="4"/>
      <c r="E11" s="4"/>
      <c r="F11" s="5"/>
      <c r="G11" s="22"/>
      <c r="H11" s="3"/>
      <c r="I11" s="42" t="s">
        <v>44</v>
      </c>
      <c r="J11" s="42"/>
      <c r="K11" s="42"/>
      <c r="L11" s="42"/>
      <c r="M11" s="43" t="s">
        <v>46</v>
      </c>
      <c r="N11" s="43"/>
      <c r="O11" s="43"/>
    </row>
    <row r="12" spans="1:16" s="2" customFormat="1" ht="18.75" customHeight="1" x14ac:dyDescent="0.35">
      <c r="A12" s="1" t="s">
        <v>10</v>
      </c>
      <c r="B12"/>
      <c r="C12"/>
      <c r="D12" s="6"/>
      <c r="F12" s="5"/>
      <c r="G12" s="3"/>
      <c r="H12" s="3"/>
      <c r="I12" s="12" t="s">
        <v>42</v>
      </c>
      <c r="J12" s="12" t="s">
        <v>40</v>
      </c>
      <c r="K12" s="12" t="s">
        <v>41</v>
      </c>
      <c r="L12" s="12" t="s">
        <v>43</v>
      </c>
      <c r="M12" s="12" t="s">
        <v>42</v>
      </c>
      <c r="N12" s="12" t="s">
        <v>40</v>
      </c>
      <c r="O12" s="12" t="s">
        <v>45</v>
      </c>
    </row>
    <row r="13" spans="1:16" s="2" customFormat="1" ht="18.75" customHeight="1" x14ac:dyDescent="0.35">
      <c r="A13" t="s">
        <v>27</v>
      </c>
      <c r="B13"/>
      <c r="C13"/>
      <c r="D13" s="4"/>
      <c r="F13" s="5"/>
      <c r="G13" s="3"/>
      <c r="H13" s="3"/>
      <c r="I13" s="36">
        <v>25</v>
      </c>
      <c r="J13" s="37">
        <v>12</v>
      </c>
      <c r="K13" s="38">
        <v>75</v>
      </c>
      <c r="L13" s="32">
        <f>K13/((I13*12)*J13)</f>
        <v>2.0833333333333332E-2</v>
      </c>
      <c r="M13" s="39">
        <v>12</v>
      </c>
      <c r="N13" s="39">
        <v>5</v>
      </c>
      <c r="O13" s="33">
        <f>M13*N13*L13</f>
        <v>1.25</v>
      </c>
    </row>
    <row r="14" spans="1:16" s="2" customFormat="1" ht="18.75" customHeight="1" x14ac:dyDescent="0.35">
      <c r="A14" t="s">
        <v>11</v>
      </c>
      <c r="B14"/>
      <c r="C14"/>
      <c r="D14" s="4"/>
      <c r="F14" s="5"/>
      <c r="G14" s="3"/>
      <c r="H14" s="3"/>
    </row>
    <row r="15" spans="1:16" s="2" customFormat="1" ht="18.75" customHeight="1" x14ac:dyDescent="0.35">
      <c r="A15" t="s">
        <v>12</v>
      </c>
      <c r="B15"/>
      <c r="C15"/>
      <c r="D15" s="4"/>
      <c r="F15" s="5"/>
      <c r="G15" s="3"/>
      <c r="H15" s="3"/>
      <c r="I15" s="17" t="s">
        <v>33</v>
      </c>
    </row>
    <row r="16" spans="1:16" x14ac:dyDescent="0.25">
      <c r="A16" t="s">
        <v>30</v>
      </c>
      <c r="D16" s="4"/>
    </row>
    <row r="17" spans="1:9" s="9" customFormat="1" x14ac:dyDescent="0.25">
      <c r="D17" s="4"/>
    </row>
    <row r="18" spans="1:9" s="13" customFormat="1" ht="9.75" customHeight="1" x14ac:dyDescent="0.25">
      <c r="D18" s="14"/>
    </row>
    <row r="19" spans="1:9" s="9" customFormat="1" x14ac:dyDescent="0.25">
      <c r="D19" s="4"/>
    </row>
    <row r="20" spans="1:9" ht="21" customHeight="1" x14ac:dyDescent="0.25">
      <c r="A20" s="17" t="s">
        <v>33</v>
      </c>
      <c r="F20" s="12" t="s">
        <v>18</v>
      </c>
      <c r="G20" s="11">
        <v>25</v>
      </c>
      <c r="H20" s="7"/>
    </row>
    <row r="22" spans="1:9" ht="18.75" customHeight="1" x14ac:dyDescent="0.25">
      <c r="A22" s="44" t="s">
        <v>32</v>
      </c>
      <c r="B22" s="44"/>
      <c r="C22" s="44"/>
      <c r="D22" s="44"/>
      <c r="E22" s="44"/>
      <c r="F22" s="44"/>
      <c r="G22" s="44"/>
      <c r="H22" s="44"/>
      <c r="I22" s="40"/>
    </row>
    <row r="23" spans="1:9" ht="18.75" customHeight="1" x14ac:dyDescent="0.25">
      <c r="A23" s="12" t="s">
        <v>0</v>
      </c>
      <c r="B23" s="12" t="s">
        <v>1</v>
      </c>
      <c r="C23" s="12" t="s">
        <v>15</v>
      </c>
      <c r="D23" s="12" t="s">
        <v>48</v>
      </c>
      <c r="E23" s="12" t="s">
        <v>17</v>
      </c>
      <c r="F23" s="12" t="s">
        <v>14</v>
      </c>
      <c r="G23" s="12" t="s">
        <v>20</v>
      </c>
      <c r="H23" s="12" t="s">
        <v>19</v>
      </c>
    </row>
    <row r="24" spans="1:9" ht="18.75" customHeight="1" x14ac:dyDescent="0.25">
      <c r="A24" s="29" t="s">
        <v>2</v>
      </c>
      <c r="B24" s="15" t="s">
        <v>13</v>
      </c>
      <c r="C24" s="16">
        <v>362</v>
      </c>
      <c r="D24" s="18">
        <f>E3/25</f>
        <v>0.32</v>
      </c>
      <c r="E24" s="34">
        <f>D24*$G$20</f>
        <v>8</v>
      </c>
      <c r="F24" s="41">
        <f>(C24/E24)*0.9</f>
        <v>40.725000000000001</v>
      </c>
      <c r="G24" s="10">
        <v>13</v>
      </c>
      <c r="H24" s="19">
        <f t="shared" ref="H24:H26" si="2">G24/F24</f>
        <v>0.31921424186617553</v>
      </c>
      <c r="I24" t="s">
        <v>37</v>
      </c>
    </row>
    <row r="25" spans="1:9" ht="18.75" customHeight="1" x14ac:dyDescent="0.25">
      <c r="A25" s="29" t="s">
        <v>3</v>
      </c>
      <c r="B25" s="15" t="s">
        <v>5</v>
      </c>
      <c r="C25" s="16">
        <v>387</v>
      </c>
      <c r="D25" s="18">
        <f>E4/25</f>
        <v>0.48</v>
      </c>
      <c r="E25" s="34">
        <f t="shared" ref="E25:E27" si="3">D25*$G$20</f>
        <v>12</v>
      </c>
      <c r="F25" s="41">
        <f>(C25/E25)*0.9</f>
        <v>29.025000000000002</v>
      </c>
      <c r="G25" s="10">
        <v>14.26</v>
      </c>
      <c r="H25" s="19">
        <f t="shared" si="2"/>
        <v>0.49130060292850986</v>
      </c>
    </row>
    <row r="26" spans="1:9" ht="18.75" customHeight="1" x14ac:dyDescent="0.25">
      <c r="A26" s="29" t="s">
        <v>4</v>
      </c>
      <c r="B26" s="15" t="s">
        <v>6</v>
      </c>
      <c r="C26" s="16">
        <v>433</v>
      </c>
      <c r="D26" s="18">
        <f>E5/25</f>
        <v>0.36</v>
      </c>
      <c r="E26" s="34">
        <f t="shared" si="3"/>
        <v>9</v>
      </c>
      <c r="F26" s="41">
        <f>(C26/E26)*0.9</f>
        <v>43.300000000000004</v>
      </c>
      <c r="G26" s="10">
        <v>17.5</v>
      </c>
      <c r="H26" s="19">
        <f t="shared" si="2"/>
        <v>0.40415704387990758</v>
      </c>
      <c r="I26" t="s">
        <v>50</v>
      </c>
    </row>
    <row r="27" spans="1:9" ht="18.75" customHeight="1" x14ac:dyDescent="0.25">
      <c r="A27" s="29" t="s">
        <v>26</v>
      </c>
      <c r="B27" s="15" t="s">
        <v>7</v>
      </c>
      <c r="C27" s="16">
        <v>238</v>
      </c>
      <c r="D27" s="18">
        <f>E6/25</f>
        <v>0.4</v>
      </c>
      <c r="E27" s="34">
        <f t="shared" si="3"/>
        <v>10</v>
      </c>
      <c r="F27" s="41">
        <f>(C27/E27)*0.9</f>
        <v>21.42</v>
      </c>
      <c r="G27" s="10">
        <v>4.25</v>
      </c>
      <c r="H27" s="19">
        <f>G27/F27</f>
        <v>0.1984126984126984</v>
      </c>
      <c r="I27" t="s">
        <v>29</v>
      </c>
    </row>
  </sheetData>
  <sheetProtection password="E0CA" sheet="1" objects="1" scenarios="1" selectLockedCells="1"/>
  <mergeCells count="11">
    <mergeCell ref="I11:L11"/>
    <mergeCell ref="M11:O11"/>
    <mergeCell ref="I10:O10"/>
    <mergeCell ref="A22:H22"/>
    <mergeCell ref="A1:F1"/>
    <mergeCell ref="A10:C10"/>
    <mergeCell ref="H2:P2"/>
    <mergeCell ref="H3:P3"/>
    <mergeCell ref="H4:P4"/>
    <mergeCell ref="H5:P5"/>
    <mergeCell ref="H6:P6"/>
  </mergeCells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</dc:creator>
  <cp:lastModifiedBy>Ron</cp:lastModifiedBy>
  <cp:lastPrinted>2021-02-28T16:05:23Z</cp:lastPrinted>
  <dcterms:created xsi:type="dcterms:W3CDTF">2021-02-28T14:26:50Z</dcterms:created>
  <dcterms:modified xsi:type="dcterms:W3CDTF">2021-03-20T13:02:34Z</dcterms:modified>
</cp:coreProperties>
</file>