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e93b40430bd268/Documents/Lloyd Jones (Aviva)/Aviva Woodlands/Final Report/"/>
    </mc:Choice>
  </mc:AlternateContent>
  <xr:revisionPtr revIDLastSave="1" documentId="14_{495CEDC3-70A2-4EE8-B298-9FA8EB0DB532}" xr6:coauthVersionLast="47" xr6:coauthVersionMax="47" xr10:uidLastSave="{856AE224-2CBD-42CD-9CEA-5D0B29CEA535}"/>
  <bookViews>
    <workbookView xWindow="-98" yWindow="-98" windowWidth="19396" windowHeight="11475" xr2:uid="{F1394DFF-DE87-486D-A9F9-D0EC827B67A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Q37" i="1"/>
  <c r="R37" i="1"/>
  <c r="S37" i="1"/>
  <c r="T37" i="1"/>
  <c r="L37" i="1"/>
  <c r="M37" i="1"/>
  <c r="N37" i="1"/>
  <c r="O37" i="1"/>
  <c r="P37" i="1"/>
  <c r="G37" i="1"/>
  <c r="H37" i="1"/>
  <c r="I37" i="1"/>
  <c r="J37" i="1"/>
  <c r="K37" i="1"/>
  <c r="F37" i="1"/>
  <c r="K77" i="1"/>
  <c r="J77" i="1"/>
  <c r="I77" i="1"/>
  <c r="H77" i="1"/>
  <c r="G77" i="1"/>
  <c r="F77" i="1"/>
  <c r="E77" i="1"/>
  <c r="D77" i="1"/>
  <c r="B68" i="1"/>
  <c r="H58" i="1"/>
  <c r="D23" i="1"/>
  <c r="C23" i="1"/>
  <c r="B23" i="1"/>
  <c r="F19" i="1"/>
  <c r="F18" i="1"/>
  <c r="J19" i="1"/>
  <c r="J18" i="1"/>
  <c r="I19" i="1"/>
  <c r="H19" i="1"/>
  <c r="H18" i="1"/>
  <c r="G19" i="1"/>
  <c r="G18" i="1"/>
  <c r="E20" i="1"/>
  <c r="E19" i="1"/>
  <c r="E18" i="1"/>
  <c r="D20" i="1"/>
  <c r="D19" i="1"/>
  <c r="D18" i="1"/>
  <c r="C20" i="1"/>
  <c r="C19" i="1"/>
  <c r="B20" i="1"/>
  <c r="C18" i="1"/>
  <c r="B18" i="1"/>
  <c r="B19" i="1"/>
  <c r="J20" i="1"/>
  <c r="D11" i="1"/>
  <c r="L9" i="1"/>
  <c r="L8" i="1"/>
  <c r="K9" i="1"/>
  <c r="K8" i="1"/>
  <c r="J9" i="1"/>
  <c r="J8" i="1"/>
  <c r="H9" i="1"/>
  <c r="I9" i="1"/>
  <c r="I8" i="1"/>
  <c r="H8" i="1"/>
  <c r="G9" i="1"/>
  <c r="G8" i="1"/>
  <c r="G11" i="1" s="1"/>
  <c r="L5" i="1"/>
  <c r="L4" i="1"/>
  <c r="K5" i="1"/>
  <c r="K4" i="1"/>
  <c r="F6" i="1"/>
  <c r="F7" i="1"/>
  <c r="F10" i="1"/>
  <c r="F11" i="1" s="1"/>
  <c r="J5" i="1"/>
  <c r="J4" i="1"/>
  <c r="I5" i="1"/>
  <c r="I4" i="1"/>
  <c r="H5" i="1"/>
  <c r="H4" i="1"/>
  <c r="G5" i="1"/>
  <c r="G4" i="1"/>
  <c r="K6" i="1"/>
  <c r="L6" i="1" s="1"/>
  <c r="J6" i="1"/>
  <c r="G6" i="1"/>
  <c r="H6" i="1" s="1"/>
  <c r="E6" i="1"/>
  <c r="D6" i="1"/>
  <c r="C6" i="1"/>
  <c r="B11" i="1"/>
  <c r="D21" i="1" l="1"/>
  <c r="B21" i="1"/>
  <c r="F21" i="1"/>
  <c r="F23" i="1" s="1"/>
  <c r="E21" i="1"/>
  <c r="E23" i="1" s="1"/>
  <c r="C21" i="1"/>
  <c r="H21" i="1"/>
  <c r="H23" i="1" s="1"/>
  <c r="G21" i="1"/>
  <c r="G23" i="1" s="1"/>
  <c r="I21" i="1"/>
  <c r="I23" i="1" s="1"/>
  <c r="J21" i="1"/>
  <c r="J23" i="1" s="1"/>
  <c r="L11" i="1"/>
  <c r="I11" i="1"/>
  <c r="J11" i="1"/>
  <c r="L7" i="1"/>
  <c r="J7" i="1"/>
  <c r="H11" i="1"/>
  <c r="K11" i="1"/>
  <c r="C11" i="1"/>
  <c r="E7" i="1"/>
  <c r="H7" i="1"/>
  <c r="K7" i="1"/>
  <c r="F12" i="1"/>
  <c r="I7" i="1"/>
  <c r="G7" i="1"/>
  <c r="G12" i="1" s="1"/>
  <c r="E11" i="1"/>
  <c r="D7" i="1"/>
  <c r="D12" i="1" s="1"/>
  <c r="C7" i="1"/>
  <c r="B7" i="1"/>
  <c r="L12" i="1" l="1"/>
  <c r="L13" i="1" s="1"/>
  <c r="J12" i="1"/>
  <c r="J14" i="1" s="1"/>
  <c r="K12" i="1"/>
  <c r="K13" i="1" s="1"/>
  <c r="I12" i="1"/>
  <c r="I13" i="1" s="1"/>
  <c r="L30" i="1"/>
  <c r="L31" i="1" s="1"/>
  <c r="H12" i="1"/>
  <c r="H13" i="1" s="1"/>
  <c r="G14" i="1"/>
  <c r="G13" i="1"/>
  <c r="L14" i="1"/>
  <c r="B12" i="1"/>
  <c r="B13" i="1" s="1"/>
  <c r="F14" i="1"/>
  <c r="F13" i="1"/>
  <c r="E12" i="1"/>
  <c r="D14" i="1"/>
  <c r="D13" i="1"/>
  <c r="C12" i="1"/>
  <c r="C14" i="1" s="1"/>
  <c r="M77" i="1"/>
  <c r="M78" i="1" s="1"/>
  <c r="N77" i="1"/>
  <c r="N78" i="1" s="1"/>
  <c r="O77" i="1"/>
  <c r="O78" i="1" s="1"/>
  <c r="P77" i="1"/>
  <c r="P80" i="1" s="1"/>
  <c r="Q77" i="1"/>
  <c r="Q80" i="1" s="1"/>
  <c r="R77" i="1"/>
  <c r="R80" i="1" s="1"/>
  <c r="S77" i="1"/>
  <c r="S80" i="1" s="1"/>
  <c r="T77" i="1"/>
  <c r="T80" i="1" s="1"/>
  <c r="D80" i="1"/>
  <c r="E78" i="1"/>
  <c r="F80" i="1"/>
  <c r="G80" i="1"/>
  <c r="H80" i="1"/>
  <c r="I80" i="1"/>
  <c r="J80" i="1"/>
  <c r="K80" i="1"/>
  <c r="L77" i="1"/>
  <c r="L80" i="1" s="1"/>
  <c r="N74" i="1"/>
  <c r="N75" i="1" s="1"/>
  <c r="O74" i="1"/>
  <c r="O75" i="1" s="1"/>
  <c r="O79" i="1" s="1"/>
  <c r="P74" i="1"/>
  <c r="P75" i="1" s="1"/>
  <c r="P79" i="1" s="1"/>
  <c r="Q74" i="1"/>
  <c r="Q75" i="1" s="1"/>
  <c r="Q79" i="1" s="1"/>
  <c r="R74" i="1"/>
  <c r="R75" i="1" s="1"/>
  <c r="S74" i="1"/>
  <c r="S75" i="1" s="1"/>
  <c r="S79" i="1" s="1"/>
  <c r="T74" i="1"/>
  <c r="T75" i="1" s="1"/>
  <c r="M74" i="1"/>
  <c r="M75" i="1" s="1"/>
  <c r="M76" i="1" s="1"/>
  <c r="B73" i="1"/>
  <c r="B75" i="1" s="1"/>
  <c r="B79" i="1" s="1"/>
  <c r="C73" i="1"/>
  <c r="C75" i="1" s="1"/>
  <c r="D74" i="1"/>
  <c r="D75" i="1" s="1"/>
  <c r="E74" i="1"/>
  <c r="E75" i="1" s="1"/>
  <c r="F74" i="1"/>
  <c r="F75" i="1" s="1"/>
  <c r="F79" i="1" s="1"/>
  <c r="G74" i="1"/>
  <c r="G75" i="1" s="1"/>
  <c r="G76" i="1" s="1"/>
  <c r="H74" i="1"/>
  <c r="H75" i="1" s="1"/>
  <c r="H76" i="1" s="1"/>
  <c r="I74" i="1"/>
  <c r="K74" i="1"/>
  <c r="K75" i="1" s="1"/>
  <c r="K79" i="1" s="1"/>
  <c r="L74" i="1"/>
  <c r="L75" i="1" s="1"/>
  <c r="L79" i="1" s="1"/>
  <c r="M67" i="1"/>
  <c r="M68" i="1" s="1"/>
  <c r="N67" i="1"/>
  <c r="N68" i="1" s="1"/>
  <c r="O67" i="1"/>
  <c r="O68" i="1" s="1"/>
  <c r="P67" i="1"/>
  <c r="P68" i="1" s="1"/>
  <c r="Q67" i="1"/>
  <c r="Q68" i="1" s="1"/>
  <c r="R67" i="1"/>
  <c r="R68" i="1" s="1"/>
  <c r="S67" i="1"/>
  <c r="S68" i="1" s="1"/>
  <c r="T67" i="1"/>
  <c r="T68" i="1" s="1"/>
  <c r="B67" i="1"/>
  <c r="C67" i="1"/>
  <c r="C68" i="1" s="1"/>
  <c r="D67" i="1"/>
  <c r="D68" i="1" s="1"/>
  <c r="E67" i="1"/>
  <c r="E68" i="1" s="1"/>
  <c r="F67" i="1"/>
  <c r="F68" i="1" s="1"/>
  <c r="G67" i="1"/>
  <c r="G68" i="1" s="1"/>
  <c r="H67" i="1"/>
  <c r="H68" i="1" s="1"/>
  <c r="I67" i="1"/>
  <c r="I68" i="1" s="1"/>
  <c r="J67" i="1"/>
  <c r="J68" i="1" s="1"/>
  <c r="K67" i="1"/>
  <c r="K68" i="1" s="1"/>
  <c r="L67" i="1"/>
  <c r="L68" i="1" s="1"/>
  <c r="C64" i="1" a="1"/>
  <c r="C64" i="1" s="1"/>
  <c r="D64" i="1" a="1"/>
  <c r="D64" i="1" s="1"/>
  <c r="E64" i="1" a="1"/>
  <c r="E64" i="1" s="1"/>
  <c r="F64" i="1" a="1"/>
  <c r="F64" i="1" s="1"/>
  <c r="G64" i="1" a="1"/>
  <c r="G64" i="1" s="1"/>
  <c r="H64" i="1" a="1"/>
  <c r="H64" i="1" s="1"/>
  <c r="I64" i="1" a="1"/>
  <c r="I64" i="1" s="1"/>
  <c r="J64" i="1" a="1"/>
  <c r="J64" i="1" s="1"/>
  <c r="K64" i="1" a="1"/>
  <c r="K64" i="1" s="1"/>
  <c r="L64" i="1" a="1"/>
  <c r="L64" i="1" s="1"/>
  <c r="M64" i="1" a="1"/>
  <c r="M64" i="1" s="1"/>
  <c r="N64" i="1" a="1"/>
  <c r="N64" i="1" s="1"/>
  <c r="O64" i="1" a="1"/>
  <c r="O64" i="1" s="1"/>
  <c r="P64" i="1" a="1"/>
  <c r="P64" i="1" s="1"/>
  <c r="Q64" i="1" a="1"/>
  <c r="Q64" i="1" s="1"/>
  <c r="R64" i="1" a="1"/>
  <c r="R64" i="1" s="1"/>
  <c r="S64" i="1" a="1"/>
  <c r="S64" i="1" s="1"/>
  <c r="T64" i="1" a="1"/>
  <c r="T64" i="1" s="1"/>
  <c r="B64" i="1" a="1"/>
  <c r="B64" i="1" s="1"/>
  <c r="C58" i="1"/>
  <c r="C59" i="1" s="1"/>
  <c r="D58" i="1"/>
  <c r="D59" i="1" s="1"/>
  <c r="E58" i="1"/>
  <c r="E59" i="1" s="1"/>
  <c r="F58" i="1"/>
  <c r="F59" i="1" s="1"/>
  <c r="G58" i="1"/>
  <c r="G59" i="1" s="1"/>
  <c r="H59" i="1"/>
  <c r="B58" i="1"/>
  <c r="B59" i="1" s="1"/>
  <c r="S51" i="1"/>
  <c r="S52" i="1" s="1"/>
  <c r="T51" i="1"/>
  <c r="T52" i="1" s="1"/>
  <c r="R51" i="1"/>
  <c r="R52" i="1" s="1"/>
  <c r="M51" i="1"/>
  <c r="M52" i="1" s="1"/>
  <c r="N51" i="1"/>
  <c r="N52" i="1" s="1"/>
  <c r="O51" i="1"/>
  <c r="O52" i="1" s="1"/>
  <c r="P51" i="1"/>
  <c r="P52" i="1" s="1"/>
  <c r="Q51" i="1"/>
  <c r="Q52" i="1" s="1"/>
  <c r="M43" i="1" a="1"/>
  <c r="M43" i="1" s="1"/>
  <c r="M44" i="1" s="1"/>
  <c r="N43" i="1" a="1"/>
  <c r="N43" i="1" s="1"/>
  <c r="N44" i="1" s="1"/>
  <c r="O43" i="1" a="1"/>
  <c r="O43" i="1" s="1"/>
  <c r="O44" i="1" s="1"/>
  <c r="P43" i="1" a="1"/>
  <c r="P43" i="1" s="1"/>
  <c r="P44" i="1" s="1"/>
  <c r="Q43" i="1" a="1"/>
  <c r="Q43" i="1" s="1"/>
  <c r="Q44" i="1" s="1"/>
  <c r="R43" i="1" a="1"/>
  <c r="R43" i="1" s="1"/>
  <c r="R44" i="1" s="1"/>
  <c r="S43" i="1" a="1"/>
  <c r="S43" i="1" s="1"/>
  <c r="S44" i="1" s="1"/>
  <c r="T43" i="1" a="1"/>
  <c r="T43" i="1" s="1"/>
  <c r="T44" i="1" s="1"/>
  <c r="M30" i="1"/>
  <c r="M31" i="1" s="1"/>
  <c r="N30" i="1"/>
  <c r="N31" i="1" s="1"/>
  <c r="O30" i="1"/>
  <c r="O31" i="1" s="1"/>
  <c r="P30" i="1"/>
  <c r="P31" i="1" s="1"/>
  <c r="Q30" i="1"/>
  <c r="Q31" i="1" s="1"/>
  <c r="R30" i="1"/>
  <c r="R31" i="1" s="1"/>
  <c r="S30" i="1"/>
  <c r="S31" i="1" s="1"/>
  <c r="T30" i="1"/>
  <c r="T31" i="1" s="1"/>
  <c r="F78" i="1"/>
  <c r="J74" i="1"/>
  <c r="J75" i="1" s="1"/>
  <c r="J79" i="1" s="1"/>
  <c r="I75" i="1"/>
  <c r="I79" i="1" s="1"/>
  <c r="L51" i="1"/>
  <c r="L52" i="1" s="1"/>
  <c r="K51" i="1"/>
  <c r="K52" i="1" s="1"/>
  <c r="J51" i="1"/>
  <c r="J52" i="1" s="1"/>
  <c r="I51" i="1"/>
  <c r="I52" i="1" s="1"/>
  <c r="H51" i="1"/>
  <c r="H52" i="1" s="1"/>
  <c r="G51" i="1"/>
  <c r="G52" i="1" s="1"/>
  <c r="F51" i="1"/>
  <c r="F52" i="1" s="1"/>
  <c r="E51" i="1"/>
  <c r="E52" i="1" s="1"/>
  <c r="D51" i="1"/>
  <c r="D52" i="1" s="1"/>
  <c r="C51" i="1"/>
  <c r="C52" i="1" s="1"/>
  <c r="B51" i="1"/>
  <c r="B52" i="1" s="1"/>
  <c r="L43" i="1" a="1"/>
  <c r="L43" i="1" s="1"/>
  <c r="L44" i="1" s="1"/>
  <c r="K43" i="1" a="1"/>
  <c r="K43" i="1" s="1"/>
  <c r="K44" i="1" s="1"/>
  <c r="J43" i="1" a="1"/>
  <c r="J43" i="1" s="1"/>
  <c r="J44" i="1" s="1"/>
  <c r="I43" i="1" a="1"/>
  <c r="I43" i="1" s="1"/>
  <c r="I44" i="1" s="1"/>
  <c r="H43" i="1" a="1"/>
  <c r="H43" i="1" s="1"/>
  <c r="H44" i="1" s="1"/>
  <c r="G43" i="1" a="1"/>
  <c r="G43" i="1" s="1"/>
  <c r="G44" i="1" s="1"/>
  <c r="F43" i="1" a="1"/>
  <c r="F43" i="1" s="1"/>
  <c r="F44" i="1" s="1"/>
  <c r="E43" i="1" a="1"/>
  <c r="E43" i="1" s="1"/>
  <c r="E44" i="1" s="1"/>
  <c r="D43" i="1" a="1"/>
  <c r="D43" i="1" s="1"/>
  <c r="D44" i="1" s="1"/>
  <c r="C43" i="1" a="1"/>
  <c r="C43" i="1" s="1"/>
  <c r="C44" i="1" s="1"/>
  <c r="B43" i="1" a="1"/>
  <c r="B43" i="1" s="1"/>
  <c r="B44" i="1" s="1"/>
  <c r="E37" i="1"/>
  <c r="D37" i="1"/>
  <c r="C37" i="1"/>
  <c r="B37" i="1"/>
  <c r="I30" i="1"/>
  <c r="I31" i="1" s="1"/>
  <c r="H30" i="1"/>
  <c r="H31" i="1" s="1"/>
  <c r="G30" i="1"/>
  <c r="G31" i="1" s="1"/>
  <c r="F30" i="1"/>
  <c r="F31" i="1" s="1"/>
  <c r="E30" i="1"/>
  <c r="E31" i="1" s="1"/>
  <c r="D30" i="1"/>
  <c r="D31" i="1" s="1"/>
  <c r="C30" i="1"/>
  <c r="C31" i="1" s="1"/>
  <c r="B30" i="1"/>
  <c r="B31" i="1" s="1"/>
  <c r="D79" i="1" l="1"/>
  <c r="D76" i="1"/>
  <c r="C79" i="1"/>
  <c r="C76" i="1"/>
  <c r="C81" i="1" s="1"/>
  <c r="E79" i="1"/>
  <c r="E76" i="1"/>
  <c r="J13" i="1"/>
  <c r="C13" i="1"/>
  <c r="H14" i="1"/>
  <c r="K14" i="1"/>
  <c r="J30" i="1"/>
  <c r="J31" i="1" s="1"/>
  <c r="K30" i="1"/>
  <c r="K31" i="1" s="1"/>
  <c r="I14" i="1"/>
  <c r="B14" i="1"/>
  <c r="H78" i="1"/>
  <c r="H81" i="1" s="1"/>
  <c r="E80" i="1"/>
  <c r="O80" i="1"/>
  <c r="E14" i="1"/>
  <c r="E13" i="1"/>
  <c r="N80" i="1"/>
  <c r="M80" i="1"/>
  <c r="M79" i="1"/>
  <c r="R79" i="1"/>
  <c r="R76" i="1"/>
  <c r="M81" i="1"/>
  <c r="T76" i="1"/>
  <c r="T79" i="1"/>
  <c r="N76" i="1"/>
  <c r="N81" i="1" s="1"/>
  <c r="N79" i="1"/>
  <c r="S76" i="1"/>
  <c r="T78" i="1"/>
  <c r="S78" i="1"/>
  <c r="Q76" i="1"/>
  <c r="R78" i="1"/>
  <c r="P76" i="1"/>
  <c r="Q78" i="1"/>
  <c r="H79" i="1"/>
  <c r="O76" i="1"/>
  <c r="O81" i="1" s="1"/>
  <c r="P78" i="1"/>
  <c r="G79" i="1"/>
  <c r="G78" i="1"/>
  <c r="G81" i="1" s="1"/>
  <c r="I78" i="1"/>
  <c r="L76" i="1"/>
  <c r="E81" i="1"/>
  <c r="J78" i="1"/>
  <c r="I76" i="1"/>
  <c r="B76" i="1"/>
  <c r="B81" i="1" s="1"/>
  <c r="J76" i="1"/>
  <c r="K76" i="1"/>
  <c r="F76" i="1"/>
  <c r="F81" i="1" s="1"/>
  <c r="D78" i="1"/>
  <c r="L78" i="1"/>
  <c r="K78" i="1"/>
  <c r="I81" i="1" l="1"/>
  <c r="S81" i="1"/>
  <c r="K81" i="1"/>
  <c r="P81" i="1"/>
  <c r="T81" i="1"/>
  <c r="J81" i="1"/>
  <c r="L81" i="1"/>
  <c r="Q81" i="1"/>
  <c r="D81" i="1"/>
  <c r="R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Zachary Zerbonia</author>
  </authors>
  <commentList>
    <comment ref="A54" authorId="0" shapeId="0" xr:uid="{4E9F988E-1A6E-4362-98C5-630E6961E267}">
      <text>
        <r>
          <rPr>
            <b/>
            <sz val="9"/>
            <color indexed="81"/>
            <rFont val="Tahoma"/>
            <family val="2"/>
          </rPr>
          <t>Zachary Zerbonia: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<sst xmlns="http://schemas.openxmlformats.org/spreadsheetml/2006/main" count="85" uniqueCount="79">
  <si>
    <t>AL Census</t>
  </si>
  <si>
    <t>AL-RA Hours 1st Shift</t>
  </si>
  <si>
    <t>AL-RA Hours 2nd Shift</t>
  </si>
  <si>
    <t>AL-RA Hours 3rd Shift</t>
  </si>
  <si>
    <t>AL RA Staffing Daily Hour</t>
  </si>
  <si>
    <t>AL Med Pass 1st</t>
  </si>
  <si>
    <t xml:space="preserve">AL Med Pass 2nd </t>
  </si>
  <si>
    <t>AL Med Pass/Care 3rd</t>
  </si>
  <si>
    <t>AL Med Pass Daily Hours</t>
  </si>
  <si>
    <t>Total Direct Care Daily</t>
  </si>
  <si>
    <t>Clinical HPPD</t>
  </si>
  <si>
    <t>Total Direct Care Weekly</t>
  </si>
  <si>
    <t>* At 20 residents RCD completes 3 days of Med Pass</t>
  </si>
  <si>
    <t xml:space="preserve">Ancillary Support Roles </t>
  </si>
  <si>
    <t>Admin, Billing, Finance</t>
  </si>
  <si>
    <t xml:space="preserve">Executive Director </t>
  </si>
  <si>
    <t xml:space="preserve">Business Office Manager </t>
  </si>
  <si>
    <t>Conceirge ( HPPD *7 days)</t>
  </si>
  <si>
    <t>Admin Weekly Hours</t>
  </si>
  <si>
    <t>Admin HPPD</t>
  </si>
  <si>
    <t>Clinical Leadership</t>
  </si>
  <si>
    <t>Resident Service Director</t>
  </si>
  <si>
    <t>Healthcare Coordinator (w/e)</t>
  </si>
  <si>
    <t>Clinical Weekly Hours</t>
  </si>
  <si>
    <t>Sales, Marketing and BD</t>
  </si>
  <si>
    <t>Sales and Marketing Manager</t>
  </si>
  <si>
    <t>Sales Counselor</t>
  </si>
  <si>
    <t>Business Development Coord.</t>
  </si>
  <si>
    <t>Sales, Mkt, BD Weekly Hours</t>
  </si>
  <si>
    <t>Sales, MKt, BD HPPD</t>
  </si>
  <si>
    <t>W/E Activities Assistant</t>
  </si>
  <si>
    <t>Bus Driver* Weekly</t>
  </si>
  <si>
    <t>Maintenance Manager</t>
  </si>
  <si>
    <t xml:space="preserve">RP Weekly Hours </t>
  </si>
  <si>
    <t>RP HPPD</t>
  </si>
  <si>
    <t>Plant Operations &amp; ES</t>
  </si>
  <si>
    <t>Plant Ops Manager</t>
  </si>
  <si>
    <t>Plnt Ops Assistant</t>
  </si>
  <si>
    <t>Total Plant Ops Weekly</t>
  </si>
  <si>
    <t>Housekeeping  Daily (7)</t>
  </si>
  <si>
    <t>Housekeeping Weekly</t>
  </si>
  <si>
    <t>Housekeeping HPPD</t>
  </si>
  <si>
    <t>Dining Services Manager Admin</t>
  </si>
  <si>
    <t>Dining Services Manager Cook</t>
  </si>
  <si>
    <t>Dining Universal</t>
  </si>
  <si>
    <t>Dining  BOH</t>
  </si>
  <si>
    <t>N/A</t>
  </si>
  <si>
    <t>Total Dining BOH Daily</t>
  </si>
  <si>
    <t>Total Dining BOH Weekly</t>
  </si>
  <si>
    <t>Dining FOH Daily</t>
  </si>
  <si>
    <t>Dining FOH Weekly</t>
  </si>
  <si>
    <t>Dining BOH HPPD</t>
  </si>
  <si>
    <t>Dining FOH HPPD</t>
  </si>
  <si>
    <t>Total Dining HPPD</t>
  </si>
  <si>
    <t>Activities Director (IL/AL)</t>
  </si>
  <si>
    <t xml:space="preserve">Assistant </t>
  </si>
  <si>
    <t>Resident Programming  IL/AL</t>
  </si>
  <si>
    <t>Resident Programming MC</t>
  </si>
  <si>
    <t>Memory Care Weekend</t>
  </si>
  <si>
    <t>MC PR Weekly Hours</t>
  </si>
  <si>
    <t>MC HPPD</t>
  </si>
  <si>
    <t>Dining Services IL/AL ONLY</t>
  </si>
  <si>
    <t>Memory Care: each resident adds 24 minutes of labor BOH per day (8 minutes a plate *3 meals)</t>
  </si>
  <si>
    <t>Direct Care Assisted Living</t>
  </si>
  <si>
    <t xml:space="preserve">Memory Care </t>
  </si>
  <si>
    <t>Total Hours for 3rd Shift:</t>
  </si>
  <si>
    <t>1 to 32 AL; 1 to 16 MC</t>
  </si>
  <si>
    <t>ing 30</t>
  </si>
  <si>
    <t>MP- 30 min/resident</t>
  </si>
  <si>
    <t>Dining 20 min/resident/day</t>
  </si>
  <si>
    <t>Hk- 10 min/resident/day</t>
  </si>
  <si>
    <t>RP- 10 min/resident/day</t>
  </si>
  <si>
    <t>HPPD</t>
  </si>
  <si>
    <t>Minimum Safety</t>
  </si>
  <si>
    <t>Recruitment/HR</t>
  </si>
  <si>
    <t>Memory Care Program Leader Nurse</t>
  </si>
  <si>
    <t>Program Coordinator</t>
  </si>
  <si>
    <t>Scheduling (Total Census)</t>
  </si>
  <si>
    <t>Agility Senior Advisors Staffing Ladders- Aviva Woodlands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</si>
</sst>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7" xfId="0" applyBorder="1"/>
    <xf numFmtId="0" fontId="1" fillId="6" borderId="10" xfId="0" applyFont="1" applyFill="1" applyBorder="1"/>
    <xf numFmtId="0" fontId="1" fillId="6" borderId="13" xfId="0" applyFont="1" applyFill="1" applyBorder="1"/>
    <xf numFmtId="0" fontId="0" fillId="8" borderId="5" xfId="0" applyFill="1" applyBorder="1"/>
    <xf numFmtId="0" fontId="1" fillId="7" borderId="5" xfId="0" applyFont="1" applyFill="1" applyBorder="1"/>
    <xf numFmtId="0" fontId="1" fillId="0" borderId="16" xfId="0" applyFont="1" applyBorder="1"/>
    <xf numFmtId="164" fontId="1" fillId="0" borderId="16" xfId="0" applyNumberFormat="1" applyFont="1" applyBorder="1"/>
    <xf numFmtId="0" fontId="0" fillId="0" borderId="20" xfId="0" applyBorder="1"/>
    <xf numFmtId="164" fontId="0" fillId="0" borderId="5" xfId="0" applyNumberFormat="1" applyBorder="1"/>
    <xf numFmtId="164" fontId="0" fillId="0" borderId="21" xfId="0" applyNumberFormat="1" applyBorder="1"/>
    <xf numFmtId="164" fontId="1" fillId="8" borderId="5" xfId="0" applyNumberFormat="1" applyFont="1" applyFill="1" applyBorder="1"/>
    <xf numFmtId="164" fontId="0" fillId="0" borderId="0" xfId="0" applyNumberFormat="1"/>
    <xf numFmtId="0" fontId="3" fillId="9" borderId="17" xfId="0" applyFont="1" applyFill="1" applyBorder="1"/>
    <xf numFmtId="0" fontId="2" fillId="0" borderId="20" xfId="0" applyFont="1" applyBorder="1"/>
    <xf numFmtId="0" fontId="0" fillId="0" borderId="21" xfId="0" applyBorder="1"/>
    <xf numFmtId="0" fontId="0" fillId="8" borderId="21" xfId="0" applyFill="1" applyBorder="1"/>
    <xf numFmtId="0" fontId="3" fillId="9" borderId="20" xfId="0" applyFont="1" applyFill="1" applyBorder="1"/>
    <xf numFmtId="0" fontId="1" fillId="9" borderId="5" xfId="0" applyFont="1" applyFill="1" applyBorder="1"/>
    <xf numFmtId="0" fontId="1" fillId="9" borderId="21" xfId="0" applyFont="1" applyFill="1" applyBorder="1"/>
    <xf numFmtId="0" fontId="3" fillId="9" borderId="22" xfId="0" applyFont="1" applyFill="1" applyBorder="1"/>
    <xf numFmtId="164" fontId="1" fillId="9" borderId="23" xfId="0" applyNumberFormat="1" applyFont="1" applyFill="1" applyBorder="1"/>
    <xf numFmtId="164" fontId="1" fillId="9" borderId="24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10" borderId="17" xfId="0" applyFont="1" applyFill="1" applyBorder="1"/>
    <xf numFmtId="0" fontId="0" fillId="10" borderId="20" xfId="0" applyFill="1" applyBorder="1"/>
    <xf numFmtId="0" fontId="1" fillId="10" borderId="5" xfId="0" applyFont="1" applyFill="1" applyBorder="1"/>
    <xf numFmtId="0" fontId="1" fillId="10" borderId="21" xfId="0" applyFont="1" applyFill="1" applyBorder="1"/>
    <xf numFmtId="0" fontId="0" fillId="10" borderId="22" xfId="0" applyFill="1" applyBorder="1"/>
    <xf numFmtId="164" fontId="1" fillId="10" borderId="23" xfId="0" applyNumberFormat="1" applyFont="1" applyFill="1" applyBorder="1"/>
    <xf numFmtId="164" fontId="1" fillId="10" borderId="24" xfId="0" applyNumberFormat="1" applyFont="1" applyFill="1" applyBorder="1"/>
    <xf numFmtId="0" fontId="0" fillId="11" borderId="20" xfId="0" applyFill="1" applyBorder="1"/>
    <xf numFmtId="0" fontId="0" fillId="11" borderId="5" xfId="0" applyFill="1" applyBorder="1"/>
    <xf numFmtId="0" fontId="0" fillId="11" borderId="21" xfId="0" applyFill="1" applyBorder="1"/>
    <xf numFmtId="164" fontId="0" fillId="11" borderId="5" xfId="0" applyNumberFormat="1" applyFill="1" applyBorder="1"/>
    <xf numFmtId="164" fontId="0" fillId="11" borderId="21" xfId="0" applyNumberFormat="1" applyFill="1" applyBorder="1"/>
    <xf numFmtId="0" fontId="0" fillId="11" borderId="22" xfId="0" applyFill="1" applyBorder="1"/>
    <xf numFmtId="0" fontId="0" fillId="11" borderId="23" xfId="0" applyFill="1" applyBorder="1"/>
    <xf numFmtId="0" fontId="0" fillId="11" borderId="24" xfId="0" applyFill="1" applyBorder="1"/>
    <xf numFmtId="0" fontId="1" fillId="13" borderId="17" xfId="0" applyFont="1" applyFill="1" applyBorder="1"/>
    <xf numFmtId="0" fontId="1" fillId="13" borderId="20" xfId="0" applyFont="1" applyFill="1" applyBorder="1"/>
    <xf numFmtId="164" fontId="1" fillId="13" borderId="5" xfId="0" applyNumberFormat="1" applyFont="1" applyFill="1" applyBorder="1"/>
    <xf numFmtId="164" fontId="1" fillId="13" borderId="21" xfId="0" applyNumberFormat="1" applyFont="1" applyFill="1" applyBorder="1"/>
    <xf numFmtId="0" fontId="0" fillId="13" borderId="20" xfId="0" applyFill="1" applyBorder="1"/>
    <xf numFmtId="0" fontId="0" fillId="13" borderId="5" xfId="0" applyFill="1" applyBorder="1"/>
    <xf numFmtId="0" fontId="0" fillId="13" borderId="21" xfId="0" applyFill="1" applyBorder="1"/>
    <xf numFmtId="0" fontId="1" fillId="13" borderId="22" xfId="0" applyFont="1" applyFill="1" applyBorder="1"/>
    <xf numFmtId="164" fontId="1" fillId="13" borderId="23" xfId="0" applyNumberFormat="1" applyFont="1" applyFill="1" applyBorder="1"/>
    <xf numFmtId="164" fontId="1" fillId="13" borderId="24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17" xfId="0" applyFont="1" applyFill="1" applyBorder="1"/>
    <xf numFmtId="0" fontId="0" fillId="7" borderId="18" xfId="0" applyFill="1" applyBorder="1" applyAlignment="1">
      <alignment shrinkToFit="1"/>
    </xf>
    <xf numFmtId="0" fontId="0" fillId="7" borderId="19" xfId="0" applyFill="1" applyBorder="1" applyAlignment="1">
      <alignment shrinkToFit="1"/>
    </xf>
    <xf numFmtId="0" fontId="1" fillId="7" borderId="20" xfId="0" applyFont="1" applyFill="1" applyBorder="1"/>
    <xf numFmtId="0" fontId="1" fillId="7" borderId="21" xfId="0" applyFont="1" applyFill="1" applyBorder="1"/>
    <xf numFmtId="0" fontId="1" fillId="7" borderId="22" xfId="0" applyFont="1" applyFill="1" applyBorder="1"/>
    <xf numFmtId="164" fontId="1" fillId="7" borderId="23" xfId="0" applyNumberFormat="1" applyFont="1" applyFill="1" applyBorder="1"/>
    <xf numFmtId="164" fontId="1" fillId="7" borderId="24" xfId="0" applyNumberFormat="1" applyFont="1" applyFill="1" applyBorder="1"/>
    <xf numFmtId="0" fontId="1" fillId="5" borderId="1" xfId="0" applyFont="1" applyFill="1" applyBorder="1"/>
    <xf numFmtId="0" fontId="0" fillId="5" borderId="2" xfId="0" applyFill="1" applyBorder="1" applyAlignment="1">
      <alignment shrinkToFit="1"/>
    </xf>
    <xf numFmtId="0" fontId="0" fillId="5" borderId="3" xfId="0" applyFill="1" applyBorder="1" applyAlignment="1">
      <alignment shrinkToFit="1"/>
    </xf>
    <xf numFmtId="164" fontId="0" fillId="0" borderId="6" xfId="0" applyNumberFormat="1" applyBorder="1"/>
    <xf numFmtId="0" fontId="1" fillId="5" borderId="13" xfId="0" applyFont="1" applyFill="1" applyBorder="1"/>
    <xf numFmtId="164" fontId="1" fillId="5" borderId="14" xfId="0" applyNumberFormat="1" applyFont="1" applyFill="1" applyBorder="1"/>
    <xf numFmtId="0" fontId="0" fillId="9" borderId="18" xfId="0" applyFill="1" applyBorder="1" applyAlignment="1">
      <alignment shrinkToFit="1"/>
    </xf>
    <xf numFmtId="0" fontId="0" fillId="9" borderId="19" xfId="0" applyFill="1" applyBorder="1" applyAlignment="1">
      <alignment shrinkToFit="1"/>
    </xf>
    <xf numFmtId="0" fontId="0" fillId="10" borderId="18" xfId="0" applyFill="1" applyBorder="1" applyAlignment="1">
      <alignment shrinkToFit="1"/>
    </xf>
    <xf numFmtId="0" fontId="0" fillId="10" borderId="19" xfId="0" applyFill="1" applyBorder="1" applyAlignment="1">
      <alignment shrinkToFit="1"/>
    </xf>
    <xf numFmtId="164" fontId="1" fillId="0" borderId="0" xfId="0" applyNumberFormat="1" applyFont="1"/>
    <xf numFmtId="0" fontId="1" fillId="14" borderId="17" xfId="0" applyFont="1" applyFill="1" applyBorder="1"/>
    <xf numFmtId="164" fontId="1" fillId="14" borderId="18" xfId="0" applyNumberFormat="1" applyFont="1" applyFill="1" applyBorder="1"/>
    <xf numFmtId="164" fontId="1" fillId="14" borderId="19" xfId="0" applyNumberFormat="1" applyFont="1" applyFill="1" applyBorder="1"/>
    <xf numFmtId="164" fontId="1" fillId="0" borderId="5" xfId="0" applyNumberFormat="1" applyFont="1" applyBorder="1"/>
    <xf numFmtId="164" fontId="1" fillId="0" borderId="21" xfId="0" applyNumberFormat="1" applyFont="1" applyBorder="1"/>
    <xf numFmtId="0" fontId="0" fillId="14" borderId="20" xfId="0" applyFill="1" applyBorder="1"/>
    <xf numFmtId="164" fontId="1" fillId="14" borderId="5" xfId="0" applyNumberFormat="1" applyFont="1" applyFill="1" applyBorder="1"/>
    <xf numFmtId="164" fontId="1" fillId="14" borderId="21" xfId="0" applyNumberFormat="1" applyFont="1" applyFill="1" applyBorder="1"/>
    <xf numFmtId="0" fontId="0" fillId="14" borderId="22" xfId="0" applyFill="1" applyBorder="1"/>
    <xf numFmtId="164" fontId="1" fillId="14" borderId="23" xfId="0" applyNumberFormat="1" applyFont="1" applyFill="1" applyBorder="1"/>
    <xf numFmtId="164" fontId="1" fillId="14" borderId="24" xfId="0" applyNumberFormat="1" applyFont="1" applyFill="1" applyBorder="1"/>
    <xf numFmtId="0" fontId="1" fillId="15" borderId="17" xfId="0" applyFont="1" applyFill="1" applyBorder="1"/>
    <xf numFmtId="0" fontId="0" fillId="15" borderId="18" xfId="0" applyFill="1" applyBorder="1" applyAlignment="1">
      <alignment shrinkToFit="1"/>
    </xf>
    <xf numFmtId="0" fontId="0" fillId="15" borderId="19" xfId="0" applyFill="1" applyBorder="1" applyAlignment="1">
      <alignment shrinkToFit="1"/>
    </xf>
    <xf numFmtId="0" fontId="0" fillId="13" borderId="18" xfId="0" applyFill="1" applyBorder="1" applyAlignment="1">
      <alignment shrinkToFit="1"/>
    </xf>
    <xf numFmtId="0" fontId="0" fillId="13" borderId="19" xfId="0" applyFill="1" applyBorder="1" applyAlignment="1">
      <alignment shrinkToFit="1"/>
    </xf>
    <xf numFmtId="0" fontId="1" fillId="13" borderId="0" xfId="0" applyFont="1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1" fillId="9" borderId="4" xfId="0" applyFont="1" applyFill="1" applyBorder="1"/>
    <xf numFmtId="0" fontId="1" fillId="6" borderId="4" xfId="0" applyFont="1" applyFill="1" applyBorder="1"/>
    <xf numFmtId="0" fontId="1" fillId="9" borderId="34" xfId="0" applyFont="1" applyFill="1" applyBorder="1"/>
    <xf numFmtId="0" fontId="1" fillId="9" borderId="3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4" borderId="34" xfId="0" applyFont="1" applyFill="1" applyBorder="1"/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164" fontId="1" fillId="6" borderId="6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1" fillId="9" borderId="20" xfId="0" applyFont="1" applyFill="1" applyBorder="1"/>
    <xf numFmtId="0" fontId="1" fillId="9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/>
    <xf numFmtId="0" fontId="0" fillId="0" borderId="33" xfId="0" applyBorder="1" applyAlignment="1">
      <alignment horizontal="center" vertical="center"/>
    </xf>
    <xf numFmtId="0" fontId="0" fillId="0" borderId="38" xfId="0" applyBorder="1"/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9" xfId="0" applyNumberFormat="1" applyBorder="1" applyAlignment="1">
      <alignment horizontal="center"/>
    </xf>
    <xf numFmtId="0" fontId="1" fillId="9" borderId="39" xfId="0" applyFont="1" applyFill="1" applyBorder="1"/>
    <xf numFmtId="164" fontId="1" fillId="9" borderId="31" xfId="0" applyNumberFormat="1" applyFont="1" applyFill="1" applyBorder="1"/>
    <xf numFmtId="164" fontId="1" fillId="9" borderId="32" xfId="0" applyNumberFormat="1" applyFont="1" applyFill="1" applyBorder="1"/>
    <xf numFmtId="1" fontId="0" fillId="0" borderId="5" xfId="0" applyNumberFormat="1" applyBorder="1"/>
    <xf numFmtId="164" fontId="6" fillId="13" borderId="5" xfId="0" applyNumberFormat="1" applyFont="1" applyFill="1" applyBorder="1"/>
    <xf numFmtId="164" fontId="0" fillId="0" borderId="8" xfId="0" applyNumberFormat="1" applyBorder="1"/>
    <xf numFmtId="164" fontId="0" fillId="0" borderId="9" xfId="0" applyNumberFormat="1" applyBorder="1"/>
    <xf numFmtId="164" fontId="1" fillId="0" borderId="8" xfId="0" applyNumberFormat="1" applyFont="1" applyBorder="1"/>
    <xf numFmtId="0" fontId="0" fillId="12" borderId="5" xfId="0" applyFill="1" applyBorder="1"/>
    <xf numFmtId="0" fontId="0" fillId="0" borderId="5" xfId="0" applyBorder="1"/>
    <xf numFmtId="0" fontId="1" fillId="2" borderId="0" xfId="0" applyFont="1" applyFill="1" applyAlignment="1">
      <alignment horizontal="center"/>
    </xf>
    <xf numFmtId="0" fontId="0" fillId="8" borderId="5" xfId="0" applyFill="1" applyBorder="1"/>
    <xf numFmtId="0" fontId="1" fillId="0" borderId="31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4C2F-0F04-4159-92C8-97C70DA6E347}">
  <sheetPr>
    <pageSetUpPr fitToPage="1"/>
  </sheetPr>
  <dimension ref="A1:T83"/>
  <sheetViews>
    <sheetView tabSelected="1" topLeftCell="A29" workbookViewId="0">
      <selection activeCell="L22" sqref="L22"/>
    </sheetView>
  </sheetViews>
  <sheetFormatPr defaultRowHeight="14.25" x14ac:dyDescent="0.45"/>
  <cols>
    <col min="1" max="1" width="27.1328125" customWidth="1"/>
  </cols>
  <sheetData>
    <row r="1" spans="1:15" ht="16.5" customHeight="1" thickBot="1" x14ac:dyDescent="0.5">
      <c r="A1" s="146" t="s">
        <v>78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5" ht="16.5" customHeight="1" thickTop="1" x14ac:dyDescent="0.45">
      <c r="A2" s="91" t="s">
        <v>63</v>
      </c>
      <c r="B2" s="92"/>
      <c r="C2" s="92"/>
      <c r="D2" s="92">
        <v>20</v>
      </c>
      <c r="E2" s="92">
        <v>40</v>
      </c>
      <c r="F2" s="92">
        <v>10</v>
      </c>
      <c r="G2" s="92">
        <v>8</v>
      </c>
      <c r="H2" s="92"/>
      <c r="I2" s="92"/>
      <c r="J2" s="92"/>
      <c r="K2" s="92"/>
      <c r="L2" s="93"/>
    </row>
    <row r="3" spans="1:15" ht="16.5" customHeight="1" x14ac:dyDescent="0.45">
      <c r="A3" s="94" t="s">
        <v>0</v>
      </c>
      <c r="B3" s="110">
        <v>10</v>
      </c>
      <c r="C3" s="110">
        <v>20</v>
      </c>
      <c r="D3" s="110">
        <v>25</v>
      </c>
      <c r="E3" s="110">
        <v>30</v>
      </c>
      <c r="F3" s="110">
        <v>35</v>
      </c>
      <c r="G3" s="110">
        <v>40</v>
      </c>
      <c r="H3" s="110">
        <v>45</v>
      </c>
      <c r="I3" s="110">
        <v>50</v>
      </c>
      <c r="J3" s="110">
        <v>55</v>
      </c>
      <c r="K3" s="110">
        <v>60</v>
      </c>
      <c r="L3" s="111">
        <v>65</v>
      </c>
      <c r="N3" t="s">
        <v>65</v>
      </c>
    </row>
    <row r="4" spans="1:15" ht="16.5" customHeight="1" x14ac:dyDescent="0.45">
      <c r="A4" s="1" t="s">
        <v>1</v>
      </c>
      <c r="B4" s="98">
        <v>0</v>
      </c>
      <c r="C4" s="98">
        <v>4</v>
      </c>
      <c r="D4" s="98">
        <v>5</v>
      </c>
      <c r="E4" s="98">
        <v>10</v>
      </c>
      <c r="F4" s="98">
        <v>13</v>
      </c>
      <c r="G4" s="98">
        <f>G3/D2*8</f>
        <v>16</v>
      </c>
      <c r="H4" s="98">
        <f>H3/D2*8</f>
        <v>18</v>
      </c>
      <c r="I4" s="98">
        <f>I3/D2*8</f>
        <v>20</v>
      </c>
      <c r="J4" s="98">
        <f>J3/D2*8</f>
        <v>22</v>
      </c>
      <c r="K4" s="98">
        <f>K3/D2*8</f>
        <v>24</v>
      </c>
      <c r="L4" s="99">
        <f>L3/D2*8</f>
        <v>26</v>
      </c>
      <c r="N4" t="s">
        <v>66</v>
      </c>
    </row>
    <row r="5" spans="1:15" ht="16.5" customHeight="1" x14ac:dyDescent="0.45">
      <c r="A5" s="1" t="s">
        <v>2</v>
      </c>
      <c r="B5" s="98">
        <v>0</v>
      </c>
      <c r="C5" s="98">
        <v>4</v>
      </c>
      <c r="D5" s="98">
        <v>5</v>
      </c>
      <c r="E5" s="98">
        <v>10</v>
      </c>
      <c r="F5" s="98">
        <v>13</v>
      </c>
      <c r="G5" s="98">
        <f>G3/D2*8</f>
        <v>16</v>
      </c>
      <c r="H5" s="98">
        <f>H3/D2*8</f>
        <v>18</v>
      </c>
      <c r="I5" s="98">
        <f>I3/D2*8</f>
        <v>20</v>
      </c>
      <c r="J5" s="98">
        <f>J3/D2*8</f>
        <v>22</v>
      </c>
      <c r="K5" s="98">
        <f>K3/D2*8</f>
        <v>24</v>
      </c>
      <c r="L5" s="99">
        <f>L3/D2*8</f>
        <v>26</v>
      </c>
    </row>
    <row r="6" spans="1:15" ht="16.5" customHeight="1" thickBot="1" x14ac:dyDescent="0.5">
      <c r="A6" s="4" t="s">
        <v>3</v>
      </c>
      <c r="B6" s="100">
        <v>0</v>
      </c>
      <c r="C6" s="100">
        <f>C3/E2*8</f>
        <v>4</v>
      </c>
      <c r="D6" s="100">
        <f>D3/E2*8</f>
        <v>5</v>
      </c>
      <c r="E6" s="100">
        <f>E3/E2*8</f>
        <v>6</v>
      </c>
      <c r="F6" s="100">
        <f>F3/E2*8</f>
        <v>7</v>
      </c>
      <c r="G6" s="100">
        <f>G3/E2*8</f>
        <v>8</v>
      </c>
      <c r="H6" s="100">
        <f>G6</f>
        <v>8</v>
      </c>
      <c r="I6" s="100">
        <v>8</v>
      </c>
      <c r="J6" s="100">
        <f>I6</f>
        <v>8</v>
      </c>
      <c r="K6" s="100">
        <f>K3/E2*8</f>
        <v>12</v>
      </c>
      <c r="L6" s="101">
        <f>K6</f>
        <v>12</v>
      </c>
    </row>
    <row r="7" spans="1:15" ht="16.5" customHeight="1" thickBot="1" x14ac:dyDescent="0.5">
      <c r="A7" s="96" t="s">
        <v>4</v>
      </c>
      <c r="B7" s="97">
        <f>SUM(B4:B6)</f>
        <v>0</v>
      </c>
      <c r="C7" s="97">
        <f>SUM(C4:C6)</f>
        <v>12</v>
      </c>
      <c r="D7" s="97">
        <f>SUM(D4:D6)</f>
        <v>15</v>
      </c>
      <c r="E7" s="97">
        <f t="shared" ref="E7:L7" si="0">SUM(E4:E6)</f>
        <v>26</v>
      </c>
      <c r="F7" s="97">
        <f t="shared" si="0"/>
        <v>33</v>
      </c>
      <c r="G7" s="97">
        <f t="shared" si="0"/>
        <v>40</v>
      </c>
      <c r="H7" s="97">
        <f t="shared" si="0"/>
        <v>44</v>
      </c>
      <c r="I7" s="97">
        <f t="shared" si="0"/>
        <v>48</v>
      </c>
      <c r="J7" s="97">
        <f t="shared" si="0"/>
        <v>52</v>
      </c>
      <c r="K7" s="97">
        <f t="shared" si="0"/>
        <v>60</v>
      </c>
      <c r="L7" s="102">
        <f t="shared" si="0"/>
        <v>64</v>
      </c>
    </row>
    <row r="8" spans="1:15" ht="16.5" customHeight="1" x14ac:dyDescent="0.45">
      <c r="A8" s="3" t="s">
        <v>5</v>
      </c>
      <c r="B8" s="103">
        <v>8</v>
      </c>
      <c r="C8" s="103">
        <v>8</v>
      </c>
      <c r="D8" s="103">
        <v>8</v>
      </c>
      <c r="E8" s="103">
        <v>8</v>
      </c>
      <c r="F8" s="103">
        <v>8</v>
      </c>
      <c r="G8" s="103">
        <f>G3/E2*8</f>
        <v>8</v>
      </c>
      <c r="H8" s="103">
        <f>H3/E2*8</f>
        <v>9</v>
      </c>
      <c r="I8" s="103">
        <f>I3/E2*8</f>
        <v>10</v>
      </c>
      <c r="J8" s="103">
        <f>J3/E2*8</f>
        <v>11</v>
      </c>
      <c r="K8" s="103">
        <f>K3/E2*8</f>
        <v>12</v>
      </c>
      <c r="L8" s="104">
        <f>L3/E2*8</f>
        <v>13</v>
      </c>
    </row>
    <row r="9" spans="1:15" ht="16.5" customHeight="1" x14ac:dyDescent="0.45">
      <c r="A9" s="1" t="s">
        <v>6</v>
      </c>
      <c r="B9" s="53">
        <v>8</v>
      </c>
      <c r="C9" s="53">
        <v>8</v>
      </c>
      <c r="D9" s="53">
        <v>8</v>
      </c>
      <c r="E9" s="53">
        <v>8</v>
      </c>
      <c r="F9" s="53">
        <v>8</v>
      </c>
      <c r="G9" s="53">
        <f>G3/E2*8</f>
        <v>8</v>
      </c>
      <c r="H9" s="53">
        <f>H3/E2*8</f>
        <v>9</v>
      </c>
      <c r="I9" s="53">
        <f>I3/E2*8</f>
        <v>10</v>
      </c>
      <c r="J9" s="53">
        <f>J3/E2*8</f>
        <v>11</v>
      </c>
      <c r="K9" s="53">
        <f>K3/E2*8</f>
        <v>12</v>
      </c>
      <c r="L9" s="54">
        <f>L3/E2*8</f>
        <v>13</v>
      </c>
    </row>
    <row r="10" spans="1:15" ht="16.5" customHeight="1" thickBot="1" x14ac:dyDescent="0.5">
      <c r="A10" s="4" t="s">
        <v>7</v>
      </c>
      <c r="B10" s="105">
        <v>8</v>
      </c>
      <c r="C10" s="105">
        <v>8</v>
      </c>
      <c r="D10" s="105">
        <v>8</v>
      </c>
      <c r="E10" s="105">
        <v>8</v>
      </c>
      <c r="F10" s="105">
        <f>E10</f>
        <v>8</v>
      </c>
      <c r="G10" s="105">
        <v>8</v>
      </c>
      <c r="H10" s="105">
        <v>8</v>
      </c>
      <c r="I10" s="105">
        <v>8</v>
      </c>
      <c r="J10" s="105">
        <v>8</v>
      </c>
      <c r="K10" s="105">
        <v>8</v>
      </c>
      <c r="L10" s="106">
        <v>8</v>
      </c>
    </row>
    <row r="11" spans="1:15" ht="14.65" thickBot="1" x14ac:dyDescent="0.5">
      <c r="A11" s="107" t="s">
        <v>8</v>
      </c>
      <c r="B11" s="108">
        <f t="shared" ref="B11:C11" si="1">SUM(B8:B10)</f>
        <v>24</v>
      </c>
      <c r="C11" s="108">
        <f t="shared" si="1"/>
        <v>24</v>
      </c>
      <c r="D11" s="108">
        <f>SUM(D8:D10)</f>
        <v>24</v>
      </c>
      <c r="E11" s="108">
        <f t="shared" ref="E11:L11" si="2">SUM(E8:E10)</f>
        <v>24</v>
      </c>
      <c r="F11" s="108">
        <f t="shared" si="2"/>
        <v>24</v>
      </c>
      <c r="G11" s="108">
        <f t="shared" si="2"/>
        <v>24</v>
      </c>
      <c r="H11" s="108">
        <f t="shared" si="2"/>
        <v>26</v>
      </c>
      <c r="I11" s="108">
        <f t="shared" si="2"/>
        <v>28</v>
      </c>
      <c r="J11" s="108">
        <f t="shared" si="2"/>
        <v>30</v>
      </c>
      <c r="K11" s="108">
        <f t="shared" si="2"/>
        <v>32</v>
      </c>
      <c r="L11" s="109">
        <f t="shared" si="2"/>
        <v>34</v>
      </c>
    </row>
    <row r="12" spans="1:15" x14ac:dyDescent="0.45">
      <c r="A12" s="5" t="s">
        <v>9</v>
      </c>
      <c r="B12" s="112">
        <f>B7+B11</f>
        <v>24</v>
      </c>
      <c r="C12" s="112">
        <f>C7+C11</f>
        <v>36</v>
      </c>
      <c r="D12" s="112">
        <f>D7+D11</f>
        <v>39</v>
      </c>
      <c r="E12" s="112">
        <f t="shared" ref="E12:L12" si="3">E7+E11</f>
        <v>50</v>
      </c>
      <c r="F12" s="112">
        <f t="shared" si="3"/>
        <v>57</v>
      </c>
      <c r="G12" s="112">
        <f t="shared" si="3"/>
        <v>64</v>
      </c>
      <c r="H12" s="112">
        <f t="shared" si="3"/>
        <v>70</v>
      </c>
      <c r="I12" s="112">
        <f t="shared" si="3"/>
        <v>76</v>
      </c>
      <c r="J12" s="112">
        <f t="shared" si="3"/>
        <v>82</v>
      </c>
      <c r="K12" s="112">
        <f t="shared" si="3"/>
        <v>92</v>
      </c>
      <c r="L12" s="113">
        <f t="shared" si="3"/>
        <v>98</v>
      </c>
    </row>
    <row r="13" spans="1:15" x14ac:dyDescent="0.45">
      <c r="A13" s="95" t="s">
        <v>10</v>
      </c>
      <c r="B13" s="114">
        <f>B12/B3</f>
        <v>2.4</v>
      </c>
      <c r="C13" s="114">
        <f t="shared" ref="C13:L13" si="4">C12/C3</f>
        <v>1.8</v>
      </c>
      <c r="D13" s="114">
        <f t="shared" si="4"/>
        <v>1.56</v>
      </c>
      <c r="E13" s="114">
        <f t="shared" si="4"/>
        <v>1.6666666666666667</v>
      </c>
      <c r="F13" s="114">
        <f t="shared" si="4"/>
        <v>1.6285714285714286</v>
      </c>
      <c r="G13" s="114">
        <f t="shared" si="4"/>
        <v>1.6</v>
      </c>
      <c r="H13" s="114">
        <f t="shared" si="4"/>
        <v>1.5555555555555556</v>
      </c>
      <c r="I13" s="114">
        <f t="shared" si="4"/>
        <v>1.52</v>
      </c>
      <c r="J13" s="114">
        <f t="shared" si="4"/>
        <v>1.490909090909091</v>
      </c>
      <c r="K13" s="114">
        <f t="shared" si="4"/>
        <v>1.5333333333333334</v>
      </c>
      <c r="L13" s="115">
        <f t="shared" si="4"/>
        <v>1.5076923076923077</v>
      </c>
    </row>
    <row r="14" spans="1:15" ht="14.65" thickBot="1" x14ac:dyDescent="0.5">
      <c r="A14" s="6" t="s">
        <v>11</v>
      </c>
      <c r="B14" s="116">
        <f t="shared" ref="B14:L14" si="5">B12*7</f>
        <v>168</v>
      </c>
      <c r="C14" s="116">
        <f t="shared" si="5"/>
        <v>252</v>
      </c>
      <c r="D14" s="116">
        <f t="shared" si="5"/>
        <v>273</v>
      </c>
      <c r="E14" s="116">
        <f t="shared" si="5"/>
        <v>350</v>
      </c>
      <c r="F14" s="116">
        <f t="shared" si="5"/>
        <v>399</v>
      </c>
      <c r="G14" s="116">
        <f t="shared" si="5"/>
        <v>448</v>
      </c>
      <c r="H14" s="116">
        <f t="shared" si="5"/>
        <v>490</v>
      </c>
      <c r="I14" s="116">
        <f t="shared" si="5"/>
        <v>532</v>
      </c>
      <c r="J14" s="116">
        <f t="shared" si="5"/>
        <v>574</v>
      </c>
      <c r="K14" s="116">
        <f t="shared" si="5"/>
        <v>644</v>
      </c>
      <c r="L14" s="117">
        <f t="shared" si="5"/>
        <v>686</v>
      </c>
    </row>
    <row r="15" spans="1:15" ht="13.5" customHeight="1" thickTop="1" thickBot="1" x14ac:dyDescent="0.5">
      <c r="A15" t="s">
        <v>12</v>
      </c>
    </row>
    <row r="16" spans="1:15" x14ac:dyDescent="0.45">
      <c r="A16" s="124" t="s">
        <v>64</v>
      </c>
      <c r="B16" s="125">
        <v>10</v>
      </c>
      <c r="C16" s="125">
        <v>40</v>
      </c>
      <c r="D16" s="125">
        <v>20</v>
      </c>
      <c r="E16" s="125"/>
      <c r="F16" s="125"/>
      <c r="G16" s="125"/>
      <c r="H16" s="125"/>
      <c r="I16" s="125"/>
      <c r="J16" s="126"/>
      <c r="L16" s="149" t="s">
        <v>68</v>
      </c>
      <c r="M16" s="150"/>
      <c r="N16" s="150"/>
      <c r="O16" s="151"/>
    </row>
    <row r="17" spans="1:20" x14ac:dyDescent="0.45">
      <c r="A17" s="127" t="s">
        <v>0</v>
      </c>
      <c r="B17" s="110">
        <v>5</v>
      </c>
      <c r="C17" s="110">
        <v>10</v>
      </c>
      <c r="D17" s="110">
        <v>12</v>
      </c>
      <c r="E17" s="110">
        <v>15</v>
      </c>
      <c r="F17" s="110">
        <v>20</v>
      </c>
      <c r="G17" s="110">
        <v>25</v>
      </c>
      <c r="H17" s="110">
        <v>30</v>
      </c>
      <c r="I17" s="110">
        <v>35</v>
      </c>
      <c r="J17" s="128">
        <v>40</v>
      </c>
      <c r="L17" s="118" t="s">
        <v>69</v>
      </c>
      <c r="M17" s="119"/>
      <c r="N17" s="119"/>
      <c r="O17" s="120"/>
    </row>
    <row r="18" spans="1:20" x14ac:dyDescent="0.45">
      <c r="A18" s="11" t="s">
        <v>1</v>
      </c>
      <c r="B18" s="98">
        <f>B17/B16*8</f>
        <v>4</v>
      </c>
      <c r="C18" s="98">
        <f>C17/B16*8</f>
        <v>8</v>
      </c>
      <c r="D18" s="98">
        <f>D17/B16*8</f>
        <v>9.6</v>
      </c>
      <c r="E18" s="98">
        <f>E17/B16*8</f>
        <v>12</v>
      </c>
      <c r="F18" s="98">
        <f>F17/B16*8</f>
        <v>16</v>
      </c>
      <c r="G18" s="98">
        <f>G17/B16*8</f>
        <v>20</v>
      </c>
      <c r="H18" s="98">
        <f>H17/B16*8</f>
        <v>24</v>
      </c>
      <c r="I18" s="98">
        <f>I17/B16*8</f>
        <v>28</v>
      </c>
      <c r="J18" s="129">
        <f>J17/B16*8</f>
        <v>32</v>
      </c>
      <c r="L18" s="118" t="s">
        <v>71</v>
      </c>
      <c r="M18" s="119" t="s">
        <v>67</v>
      </c>
      <c r="N18" s="119"/>
      <c r="O18" s="120"/>
    </row>
    <row r="19" spans="1:20" ht="14.65" thickBot="1" x14ac:dyDescent="0.5">
      <c r="A19" s="11" t="s">
        <v>2</v>
      </c>
      <c r="B19" s="98">
        <f>B17/B16*8</f>
        <v>4</v>
      </c>
      <c r="C19" s="98">
        <f>C17/B16*8</f>
        <v>8</v>
      </c>
      <c r="D19" s="98">
        <f>D17/B16*8</f>
        <v>9.6</v>
      </c>
      <c r="E19" s="98">
        <f>E17/B16*8</f>
        <v>12</v>
      </c>
      <c r="F19" s="98">
        <f>F17/B16*8</f>
        <v>16</v>
      </c>
      <c r="G19" s="98">
        <f>G17/B16*8</f>
        <v>20</v>
      </c>
      <c r="H19" s="98">
        <f>H17/B16*8</f>
        <v>24</v>
      </c>
      <c r="I19" s="98">
        <f>I17/B16*8</f>
        <v>28</v>
      </c>
      <c r="J19" s="129">
        <f>J17/B16*8</f>
        <v>32</v>
      </c>
      <c r="L19" s="121" t="s">
        <v>70</v>
      </c>
      <c r="M19" s="122"/>
      <c r="N19" s="122"/>
      <c r="O19" s="123"/>
    </row>
    <row r="20" spans="1:20" ht="14.65" thickBot="1" x14ac:dyDescent="0.5">
      <c r="A20" s="130" t="s">
        <v>3</v>
      </c>
      <c r="B20" s="100">
        <f>B17/D16*8</f>
        <v>2</v>
      </c>
      <c r="C20" s="100">
        <f>C17/D16*8</f>
        <v>4</v>
      </c>
      <c r="D20" s="100">
        <f>D17/D16*8</f>
        <v>4.8</v>
      </c>
      <c r="E20" s="100">
        <f>E17/D16*8</f>
        <v>6</v>
      </c>
      <c r="F20" s="100">
        <v>8</v>
      </c>
      <c r="G20" s="100">
        <v>12</v>
      </c>
      <c r="H20" s="100">
        <v>12</v>
      </c>
      <c r="I20" s="100">
        <v>16</v>
      </c>
      <c r="J20" s="131">
        <f>I20</f>
        <v>16</v>
      </c>
    </row>
    <row r="21" spans="1:20" ht="14.65" thickBot="1" x14ac:dyDescent="0.5">
      <c r="A21" s="96" t="s">
        <v>4</v>
      </c>
      <c r="B21" s="97">
        <f>SUM(B18:B20)</f>
        <v>10</v>
      </c>
      <c r="C21" s="97">
        <f>SUM(C18:C20)</f>
        <v>20</v>
      </c>
      <c r="D21" s="97">
        <f>SUM(D18:D20)</f>
        <v>24</v>
      </c>
      <c r="E21" s="97">
        <f t="shared" ref="E21:J21" si="6">SUM(E18:E20)</f>
        <v>30</v>
      </c>
      <c r="F21" s="97">
        <f t="shared" si="6"/>
        <v>40</v>
      </c>
      <c r="G21" s="97">
        <f t="shared" si="6"/>
        <v>52</v>
      </c>
      <c r="H21" s="97">
        <f t="shared" si="6"/>
        <v>60</v>
      </c>
      <c r="I21" s="97">
        <f t="shared" si="6"/>
        <v>72</v>
      </c>
      <c r="J21" s="102">
        <f t="shared" si="6"/>
        <v>80</v>
      </c>
    </row>
    <row r="22" spans="1:20" x14ac:dyDescent="0.45">
      <c r="A22" s="132" t="s">
        <v>73</v>
      </c>
      <c r="B22" s="133">
        <v>24</v>
      </c>
      <c r="C22" s="133">
        <v>24</v>
      </c>
      <c r="D22" s="133">
        <v>28</v>
      </c>
      <c r="E22" s="134"/>
      <c r="F22" s="134"/>
      <c r="G22" s="134"/>
      <c r="H22" s="134"/>
      <c r="I22" s="134"/>
      <c r="J22" s="135"/>
    </row>
    <row r="23" spans="1:20" ht="14.65" thickBot="1" x14ac:dyDescent="0.5">
      <c r="A23" s="136" t="s">
        <v>72</v>
      </c>
      <c r="B23" s="137">
        <f>B22/B16</f>
        <v>2.4</v>
      </c>
      <c r="C23" s="137">
        <f>C22/C17</f>
        <v>2.4</v>
      </c>
      <c r="D23" s="137">
        <f>D22/D17</f>
        <v>2.3333333333333335</v>
      </c>
      <c r="E23" s="137">
        <f>E21/E17</f>
        <v>2</v>
      </c>
      <c r="F23" s="137">
        <f>F21/F17</f>
        <v>2</v>
      </c>
      <c r="G23" s="137">
        <f t="shared" ref="G23:J23" si="7">G21/G17</f>
        <v>2.08</v>
      </c>
      <c r="H23" s="137">
        <f t="shared" si="7"/>
        <v>2</v>
      </c>
      <c r="I23" s="137">
        <f t="shared" si="7"/>
        <v>2.0571428571428569</v>
      </c>
      <c r="J23" s="138">
        <f t="shared" si="7"/>
        <v>2</v>
      </c>
    </row>
    <row r="24" spans="1:20" ht="14.65" thickBot="1" x14ac:dyDescent="0.5">
      <c r="A24" s="148" t="s">
        <v>13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5" spans="1:20" x14ac:dyDescent="0.45">
      <c r="A25" s="55" t="s">
        <v>14</v>
      </c>
      <c r="B25" s="56">
        <v>20</v>
      </c>
      <c r="C25" s="56">
        <v>25</v>
      </c>
      <c r="D25" s="56">
        <v>30</v>
      </c>
      <c r="E25" s="56">
        <v>35</v>
      </c>
      <c r="F25" s="56">
        <v>40</v>
      </c>
      <c r="G25" s="56">
        <v>45</v>
      </c>
      <c r="H25" s="56">
        <v>50</v>
      </c>
      <c r="I25" s="56">
        <v>55</v>
      </c>
      <c r="J25" s="56">
        <v>60</v>
      </c>
      <c r="K25" s="56">
        <v>65</v>
      </c>
      <c r="L25" s="56">
        <v>70</v>
      </c>
      <c r="M25" s="56">
        <v>80</v>
      </c>
      <c r="N25" s="56">
        <v>90</v>
      </c>
      <c r="O25" s="56">
        <v>100</v>
      </c>
      <c r="P25" s="56">
        <v>110</v>
      </c>
      <c r="Q25" s="56">
        <v>120</v>
      </c>
      <c r="R25" s="56">
        <v>130</v>
      </c>
      <c r="S25" s="56">
        <v>140</v>
      </c>
      <c r="T25" s="57">
        <v>150</v>
      </c>
    </row>
    <row r="26" spans="1:20" x14ac:dyDescent="0.45">
      <c r="A26" s="11" t="s">
        <v>15</v>
      </c>
      <c r="B26" s="2">
        <v>8</v>
      </c>
      <c r="C26" s="2">
        <v>8</v>
      </c>
      <c r="D26" s="2">
        <v>8</v>
      </c>
      <c r="E26" s="2">
        <v>8</v>
      </c>
      <c r="F26" s="2">
        <v>8</v>
      </c>
      <c r="G26" s="2">
        <v>8</v>
      </c>
      <c r="H26" s="2">
        <v>8</v>
      </c>
      <c r="I26" s="2">
        <v>8</v>
      </c>
      <c r="J26" s="2">
        <v>8</v>
      </c>
      <c r="K26" s="2">
        <v>8</v>
      </c>
      <c r="L26" s="2">
        <v>8</v>
      </c>
      <c r="M26" s="2">
        <v>8</v>
      </c>
      <c r="N26" s="2">
        <v>8</v>
      </c>
      <c r="O26" s="2">
        <v>8</v>
      </c>
      <c r="P26" s="2">
        <v>8</v>
      </c>
      <c r="Q26" s="2">
        <v>8</v>
      </c>
      <c r="R26" s="2">
        <v>8</v>
      </c>
      <c r="S26" s="2">
        <v>8</v>
      </c>
      <c r="T26" s="18">
        <v>8</v>
      </c>
    </row>
    <row r="27" spans="1:20" x14ac:dyDescent="0.45">
      <c r="A27" s="11" t="s">
        <v>16</v>
      </c>
      <c r="B27" s="7"/>
      <c r="C27" s="7"/>
      <c r="D27" s="2">
        <v>7.5</v>
      </c>
      <c r="E27" s="2">
        <v>7.5</v>
      </c>
      <c r="F27" s="2">
        <v>7.5</v>
      </c>
      <c r="G27" s="2">
        <v>7.5</v>
      </c>
      <c r="H27" s="2">
        <v>7.5</v>
      </c>
      <c r="I27" s="2">
        <v>7.5</v>
      </c>
      <c r="J27" s="2">
        <v>8</v>
      </c>
      <c r="K27" s="2">
        <v>8</v>
      </c>
      <c r="L27" s="2">
        <v>8</v>
      </c>
      <c r="M27" s="2">
        <v>8</v>
      </c>
      <c r="N27" s="2">
        <v>8</v>
      </c>
      <c r="O27" s="2">
        <v>8</v>
      </c>
      <c r="P27" s="2">
        <v>8</v>
      </c>
      <c r="Q27" s="2">
        <v>8</v>
      </c>
      <c r="R27" s="2">
        <v>8</v>
      </c>
      <c r="S27" s="2">
        <v>8</v>
      </c>
      <c r="T27" s="18">
        <v>8</v>
      </c>
    </row>
    <row r="28" spans="1:20" x14ac:dyDescent="0.45">
      <c r="A28" s="11" t="s">
        <v>74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">
        <v>8</v>
      </c>
      <c r="N28" s="2">
        <v>8</v>
      </c>
      <c r="O28" s="2">
        <v>8</v>
      </c>
      <c r="P28" s="2">
        <v>8</v>
      </c>
      <c r="Q28" s="2">
        <v>8</v>
      </c>
      <c r="R28" s="2">
        <v>8</v>
      </c>
      <c r="S28" s="2">
        <v>8</v>
      </c>
      <c r="T28" s="2">
        <v>8</v>
      </c>
    </row>
    <row r="29" spans="1:20" x14ac:dyDescent="0.45">
      <c r="A29" s="11" t="s">
        <v>17</v>
      </c>
      <c r="B29" s="7"/>
      <c r="C29" s="7"/>
      <c r="D29" s="7">
        <v>0</v>
      </c>
      <c r="E29" s="7"/>
      <c r="F29" s="7"/>
      <c r="G29" s="7"/>
      <c r="H29" s="2">
        <v>6</v>
      </c>
      <c r="I29" s="2">
        <v>6</v>
      </c>
      <c r="J29" s="139">
        <v>11</v>
      </c>
      <c r="K29" s="139">
        <v>11</v>
      </c>
      <c r="L29" s="139">
        <v>11</v>
      </c>
      <c r="M29" s="139">
        <v>11</v>
      </c>
      <c r="N29" s="139">
        <v>11</v>
      </c>
      <c r="O29" s="139">
        <v>11</v>
      </c>
      <c r="P29" s="139">
        <v>11</v>
      </c>
      <c r="Q29" s="139">
        <v>11</v>
      </c>
      <c r="R29" s="139">
        <v>11</v>
      </c>
      <c r="S29" s="139">
        <v>11</v>
      </c>
      <c r="T29" s="139">
        <v>11</v>
      </c>
    </row>
    <row r="30" spans="1:20" x14ac:dyDescent="0.45">
      <c r="A30" s="58" t="s">
        <v>18</v>
      </c>
      <c r="B30" s="8">
        <f>SUM((B26+B27)*5+(B29*7))</f>
        <v>40</v>
      </c>
      <c r="C30" s="8">
        <f t="shared" ref="C30:L30" si="8">SUM((C26+C27)*5+(C29*7))</f>
        <v>40</v>
      </c>
      <c r="D30" s="8">
        <f t="shared" si="8"/>
        <v>77.5</v>
      </c>
      <c r="E30" s="8">
        <f t="shared" si="8"/>
        <v>77.5</v>
      </c>
      <c r="F30" s="8">
        <f t="shared" si="8"/>
        <v>77.5</v>
      </c>
      <c r="G30" s="8">
        <f t="shared" si="8"/>
        <v>77.5</v>
      </c>
      <c r="H30" s="8">
        <f t="shared" si="8"/>
        <v>119.5</v>
      </c>
      <c r="I30" s="8">
        <f t="shared" si="8"/>
        <v>119.5</v>
      </c>
      <c r="J30" s="8">
        <f t="shared" si="8"/>
        <v>157</v>
      </c>
      <c r="K30" s="8">
        <f t="shared" si="8"/>
        <v>157</v>
      </c>
      <c r="L30" s="8">
        <f t="shared" si="8"/>
        <v>157</v>
      </c>
      <c r="M30" s="8">
        <f t="shared" ref="M30" si="9">SUM((M26+M27)*5+(M29*7))</f>
        <v>157</v>
      </c>
      <c r="N30" s="8">
        <f t="shared" ref="N30" si="10">SUM((N26+N27)*5+(N29*7))</f>
        <v>157</v>
      </c>
      <c r="O30" s="8">
        <f t="shared" ref="O30" si="11">SUM((O26+O27)*5+(O29*7))</f>
        <v>157</v>
      </c>
      <c r="P30" s="8">
        <f t="shared" ref="P30" si="12">SUM((P26+P27)*5+(P29*7))</f>
        <v>157</v>
      </c>
      <c r="Q30" s="8">
        <f t="shared" ref="Q30" si="13">SUM((Q26+Q27)*5+(Q29*7))</f>
        <v>157</v>
      </c>
      <c r="R30" s="8">
        <f t="shared" ref="R30" si="14">SUM((R26+R27)*5+(R29*7))</f>
        <v>157</v>
      </c>
      <c r="S30" s="8">
        <f t="shared" ref="S30" si="15">SUM((S26+S27)*5+(S29*7))</f>
        <v>157</v>
      </c>
      <c r="T30" s="59">
        <f t="shared" ref="T30" si="16">SUM((T26+T27)*5+(T29*7))</f>
        <v>157</v>
      </c>
    </row>
    <row r="31" spans="1:20" ht="14.65" thickBot="1" x14ac:dyDescent="0.5">
      <c r="A31" s="60" t="s">
        <v>19</v>
      </c>
      <c r="B31" s="61">
        <f t="shared" ref="B31:T31" si="17">B30/B25</f>
        <v>2</v>
      </c>
      <c r="C31" s="61">
        <f t="shared" si="17"/>
        <v>1.6</v>
      </c>
      <c r="D31" s="61">
        <f t="shared" si="17"/>
        <v>2.5833333333333335</v>
      </c>
      <c r="E31" s="61">
        <f t="shared" si="17"/>
        <v>2.2142857142857144</v>
      </c>
      <c r="F31" s="61">
        <f t="shared" si="17"/>
        <v>1.9375</v>
      </c>
      <c r="G31" s="61">
        <f t="shared" si="17"/>
        <v>1.7222222222222223</v>
      </c>
      <c r="H31" s="61">
        <f t="shared" si="17"/>
        <v>2.39</v>
      </c>
      <c r="I31" s="61">
        <f t="shared" si="17"/>
        <v>2.1727272727272728</v>
      </c>
      <c r="J31" s="61">
        <f t="shared" si="17"/>
        <v>2.6166666666666667</v>
      </c>
      <c r="K31" s="61">
        <f t="shared" si="17"/>
        <v>2.4153846153846152</v>
      </c>
      <c r="L31" s="61">
        <f t="shared" si="17"/>
        <v>2.2428571428571429</v>
      </c>
      <c r="M31" s="61">
        <f t="shared" si="17"/>
        <v>1.9624999999999999</v>
      </c>
      <c r="N31" s="61">
        <f t="shared" si="17"/>
        <v>1.7444444444444445</v>
      </c>
      <c r="O31" s="61">
        <f t="shared" si="17"/>
        <v>1.57</v>
      </c>
      <c r="P31" s="61">
        <f t="shared" si="17"/>
        <v>1.4272727272727272</v>
      </c>
      <c r="Q31" s="61">
        <f t="shared" si="17"/>
        <v>1.3083333333333333</v>
      </c>
      <c r="R31" s="61">
        <f t="shared" si="17"/>
        <v>1.2076923076923076</v>
      </c>
      <c r="S31" s="61">
        <f t="shared" si="17"/>
        <v>1.1214285714285714</v>
      </c>
      <c r="T31" s="62">
        <f t="shared" si="17"/>
        <v>1.0466666666666666</v>
      </c>
    </row>
    <row r="32" spans="1:20" ht="14.65" thickBot="1" x14ac:dyDescent="0.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20" ht="14.65" thickTop="1" x14ac:dyDescent="0.45">
      <c r="A33" s="63" t="s">
        <v>20</v>
      </c>
      <c r="B33" s="64">
        <v>20</v>
      </c>
      <c r="C33" s="64">
        <v>25</v>
      </c>
      <c r="D33" s="64">
        <v>30</v>
      </c>
      <c r="E33" s="64">
        <v>35</v>
      </c>
      <c r="F33" s="64">
        <v>40</v>
      </c>
      <c r="G33" s="64">
        <v>45</v>
      </c>
      <c r="H33" s="64">
        <v>50</v>
      </c>
      <c r="I33" s="64">
        <v>55</v>
      </c>
      <c r="J33" s="64">
        <v>60</v>
      </c>
      <c r="K33" s="64">
        <v>65</v>
      </c>
      <c r="L33" s="64">
        <v>70</v>
      </c>
      <c r="M33" s="64">
        <v>80</v>
      </c>
      <c r="N33" s="64">
        <v>90</v>
      </c>
      <c r="O33" s="64">
        <v>100</v>
      </c>
      <c r="P33" s="64">
        <v>110</v>
      </c>
      <c r="Q33" s="64">
        <v>120</v>
      </c>
      <c r="R33" s="64">
        <v>130</v>
      </c>
      <c r="S33" s="64">
        <v>140</v>
      </c>
      <c r="T33" s="65">
        <v>150</v>
      </c>
    </row>
    <row r="34" spans="1:20" x14ac:dyDescent="0.45">
      <c r="A34" s="1" t="s">
        <v>21</v>
      </c>
      <c r="B34" s="12">
        <v>4</v>
      </c>
      <c r="C34" s="12">
        <v>5</v>
      </c>
      <c r="D34" s="12">
        <v>6</v>
      </c>
      <c r="E34" s="12">
        <v>7</v>
      </c>
      <c r="F34" s="12">
        <v>8</v>
      </c>
      <c r="G34" s="12">
        <v>8</v>
      </c>
      <c r="H34" s="12">
        <v>8</v>
      </c>
      <c r="I34" s="12">
        <v>8</v>
      </c>
      <c r="J34" s="12">
        <v>8</v>
      </c>
      <c r="K34" s="12">
        <v>8</v>
      </c>
      <c r="L34" s="12">
        <v>8</v>
      </c>
      <c r="M34" s="12">
        <v>8</v>
      </c>
      <c r="N34" s="12">
        <v>8</v>
      </c>
      <c r="O34" s="12">
        <v>8</v>
      </c>
      <c r="P34" s="12">
        <v>8</v>
      </c>
      <c r="Q34" s="12">
        <v>8</v>
      </c>
      <c r="R34" s="12">
        <v>8</v>
      </c>
      <c r="S34" s="12">
        <v>8</v>
      </c>
      <c r="T34" s="66">
        <v>8</v>
      </c>
    </row>
    <row r="35" spans="1:20" x14ac:dyDescent="0.45">
      <c r="A35" s="1" t="s">
        <v>22</v>
      </c>
      <c r="B35" s="14"/>
      <c r="C35" s="14"/>
      <c r="D35" s="14"/>
      <c r="E35" s="14"/>
      <c r="F35" s="14"/>
      <c r="G35" s="14"/>
      <c r="H35" s="14"/>
      <c r="I35" s="14"/>
      <c r="J35" s="12">
        <v>8</v>
      </c>
      <c r="K35" s="12">
        <v>8</v>
      </c>
      <c r="L35" s="12">
        <v>8</v>
      </c>
      <c r="M35" s="12">
        <v>8</v>
      </c>
      <c r="N35" s="12">
        <v>8</v>
      </c>
      <c r="O35" s="12">
        <v>8</v>
      </c>
      <c r="P35" s="12">
        <v>8</v>
      </c>
      <c r="Q35" s="12">
        <v>8</v>
      </c>
      <c r="R35" s="12">
        <v>8</v>
      </c>
      <c r="S35" s="12">
        <v>8</v>
      </c>
      <c r="T35" s="66">
        <v>8</v>
      </c>
    </row>
    <row r="36" spans="1:20" x14ac:dyDescent="0.45">
      <c r="A36" s="4" t="s">
        <v>77</v>
      </c>
      <c r="B36" s="143"/>
      <c r="C36" s="143"/>
      <c r="D36" s="143"/>
      <c r="E36" s="143"/>
      <c r="F36" s="143">
        <v>4</v>
      </c>
      <c r="G36" s="143">
        <v>4</v>
      </c>
      <c r="H36" s="143">
        <v>4</v>
      </c>
      <c r="I36" s="143">
        <v>4</v>
      </c>
      <c r="J36" s="141">
        <v>6</v>
      </c>
      <c r="K36" s="141">
        <v>6</v>
      </c>
      <c r="L36" s="141">
        <v>6</v>
      </c>
      <c r="M36" s="141">
        <v>6</v>
      </c>
      <c r="N36" s="141">
        <v>6</v>
      </c>
      <c r="O36" s="141">
        <v>6</v>
      </c>
      <c r="P36" s="141">
        <v>6</v>
      </c>
      <c r="Q36" s="141">
        <v>8</v>
      </c>
      <c r="R36" s="141">
        <v>8</v>
      </c>
      <c r="S36" s="141">
        <v>8</v>
      </c>
      <c r="T36" s="142">
        <v>8</v>
      </c>
    </row>
    <row r="37" spans="1:20" ht="14.65" thickBot="1" x14ac:dyDescent="0.5">
      <c r="A37" s="67" t="s">
        <v>23</v>
      </c>
      <c r="B37" s="68">
        <f>(B34*5)+(B35*2)</f>
        <v>20</v>
      </c>
      <c r="C37" s="68">
        <f>(C34*5)+(C35*2)</f>
        <v>25</v>
      </c>
      <c r="D37" s="68">
        <f>(D34*5)+(D35*2)</f>
        <v>30</v>
      </c>
      <c r="E37" s="68">
        <f>(E34*5)+(E35*2)</f>
        <v>35</v>
      </c>
      <c r="F37" s="68">
        <f>(F34*5)+(F35*2)+(F36*5)</f>
        <v>60</v>
      </c>
      <c r="G37" s="68">
        <f t="shared" ref="G37:K37" si="18">(G34*5)+(G35*2)+(G36*5)</f>
        <v>60</v>
      </c>
      <c r="H37" s="68">
        <f t="shared" si="18"/>
        <v>60</v>
      </c>
      <c r="I37" s="68">
        <f t="shared" si="18"/>
        <v>60</v>
      </c>
      <c r="J37" s="68">
        <f t="shared" si="18"/>
        <v>86</v>
      </c>
      <c r="K37" s="68">
        <f t="shared" si="18"/>
        <v>86</v>
      </c>
      <c r="L37" s="68">
        <f>(L34*5)+(L35*2)+(L36*5)</f>
        <v>86</v>
      </c>
      <c r="M37" s="68">
        <f t="shared" ref="M37" si="19">(M34*5)+(M35*2)+(M36*5)</f>
        <v>86</v>
      </c>
      <c r="N37" s="68">
        <f t="shared" ref="N37" si="20">(N34*5)+(N35*2)+(N36*5)</f>
        <v>86</v>
      </c>
      <c r="O37" s="68">
        <f t="shared" ref="O37" si="21">(O34*5)+(O35*2)+(O36*5)</f>
        <v>86</v>
      </c>
      <c r="P37" s="68">
        <f t="shared" ref="P37" si="22">(P34*5)+(P35*2)+(P36*5)</f>
        <v>86</v>
      </c>
      <c r="Q37" s="68">
        <f>(Q34*5)+(Q35*2)+(Q36*5)</f>
        <v>96</v>
      </c>
      <c r="R37" s="68">
        <f t="shared" ref="R37" si="23">(R34*5)+(R35*2)+(R36*5)</f>
        <v>96</v>
      </c>
      <c r="S37" s="68">
        <f t="shared" ref="S37" si="24">(S34*5)+(S35*2)+(S36*5)</f>
        <v>96</v>
      </c>
      <c r="T37" s="68">
        <f t="shared" ref="T37" si="25">(T34*5)+(T35*2)+(T36*5)</f>
        <v>96</v>
      </c>
    </row>
    <row r="38" spans="1:20" ht="15" thickTop="1" thickBot="1" x14ac:dyDescent="0.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20" x14ac:dyDescent="0.45">
      <c r="A39" s="16" t="s">
        <v>24</v>
      </c>
      <c r="B39" s="69">
        <v>20</v>
      </c>
      <c r="C39" s="69">
        <v>25</v>
      </c>
      <c r="D39" s="69">
        <v>30</v>
      </c>
      <c r="E39" s="69">
        <v>35</v>
      </c>
      <c r="F39" s="69">
        <v>40</v>
      </c>
      <c r="G39" s="69">
        <v>45</v>
      </c>
      <c r="H39" s="69">
        <v>50</v>
      </c>
      <c r="I39" s="69">
        <v>55</v>
      </c>
      <c r="J39" s="69">
        <v>60</v>
      </c>
      <c r="K39" s="69">
        <v>65</v>
      </c>
      <c r="L39" s="69">
        <v>70</v>
      </c>
      <c r="M39" s="69">
        <v>80</v>
      </c>
      <c r="N39" s="69">
        <v>90</v>
      </c>
      <c r="O39" s="69">
        <v>100</v>
      </c>
      <c r="P39" s="69">
        <v>110</v>
      </c>
      <c r="Q39" s="69">
        <v>120</v>
      </c>
      <c r="R39" s="69">
        <v>130</v>
      </c>
      <c r="S39" s="69">
        <v>140</v>
      </c>
      <c r="T39" s="70">
        <v>150</v>
      </c>
    </row>
    <row r="40" spans="1:20" x14ac:dyDescent="0.45">
      <c r="A40" s="17" t="s">
        <v>25</v>
      </c>
      <c r="B40" s="2">
        <v>8</v>
      </c>
      <c r="C40" s="2">
        <v>8</v>
      </c>
      <c r="D40" s="2">
        <v>8</v>
      </c>
      <c r="E40" s="2">
        <v>8</v>
      </c>
      <c r="F40" s="2">
        <v>8</v>
      </c>
      <c r="G40" s="2">
        <v>8</v>
      </c>
      <c r="H40" s="2">
        <v>8</v>
      </c>
      <c r="I40" s="2">
        <v>8</v>
      </c>
      <c r="J40" s="2">
        <v>8</v>
      </c>
      <c r="K40" s="2">
        <v>8</v>
      </c>
      <c r="L40" s="2">
        <v>8</v>
      </c>
      <c r="M40" s="2">
        <v>8</v>
      </c>
      <c r="N40" s="2">
        <v>8</v>
      </c>
      <c r="O40" s="2">
        <v>8</v>
      </c>
      <c r="P40" s="2">
        <v>8</v>
      </c>
      <c r="Q40" s="2">
        <v>8</v>
      </c>
      <c r="R40" s="2">
        <v>8</v>
      </c>
      <c r="S40" s="2">
        <v>8</v>
      </c>
      <c r="T40" s="18">
        <v>8</v>
      </c>
    </row>
    <row r="41" spans="1:20" x14ac:dyDescent="0.45">
      <c r="A41" s="17" t="s">
        <v>26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2">
        <v>8</v>
      </c>
      <c r="O41" s="2">
        <v>8</v>
      </c>
      <c r="P41" s="2">
        <v>8</v>
      </c>
      <c r="Q41" s="2">
        <v>8</v>
      </c>
      <c r="R41" s="2">
        <v>8</v>
      </c>
      <c r="S41" s="2">
        <v>8</v>
      </c>
      <c r="T41" s="18">
        <v>8</v>
      </c>
    </row>
    <row r="42" spans="1:20" x14ac:dyDescent="0.45">
      <c r="A42" s="17" t="s">
        <v>27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19"/>
    </row>
    <row r="43" spans="1:20" x14ac:dyDescent="0.45">
      <c r="A43" s="20" t="s">
        <v>28</v>
      </c>
      <c r="B43" s="21" cm="1">
        <f t="array" ref="B43">SUM((B40:B42)*5)</f>
        <v>40</v>
      </c>
      <c r="C43" s="21" cm="1">
        <f t="array" ref="C43">SUM((C40:C42)*5)</f>
        <v>40</v>
      </c>
      <c r="D43" s="21" cm="1">
        <f t="array" ref="D43">SUM((D40:D42)*5)</f>
        <v>40</v>
      </c>
      <c r="E43" s="21" cm="1">
        <f t="array" ref="E43">SUM((E40:E42)*5)</f>
        <v>40</v>
      </c>
      <c r="F43" s="21" cm="1">
        <f t="array" ref="F43">SUM((F40:F42)*5)</f>
        <v>40</v>
      </c>
      <c r="G43" s="21" cm="1">
        <f t="array" ref="G43">SUM((G40:G42)*5)</f>
        <v>40</v>
      </c>
      <c r="H43" s="21" cm="1">
        <f t="array" ref="H43">SUM((H40:H42)*5)</f>
        <v>40</v>
      </c>
      <c r="I43" s="21" cm="1">
        <f t="array" ref="I43">SUM((I40:I42)*5)</f>
        <v>40</v>
      </c>
      <c r="J43" s="21" cm="1">
        <f t="array" ref="J43">SUM((J40:J42)*5)</f>
        <v>40</v>
      </c>
      <c r="K43" s="21" cm="1">
        <f t="array" ref="K43">SUM((K40:K42)*5)</f>
        <v>40</v>
      </c>
      <c r="L43" s="21" cm="1">
        <f t="array" ref="L43">SUM((L40:L42)*5)</f>
        <v>40</v>
      </c>
      <c r="M43" s="21" cm="1">
        <f t="array" ref="M43">SUM((M40:M42)*5)</f>
        <v>40</v>
      </c>
      <c r="N43" s="21" cm="1">
        <f t="array" ref="N43">SUM((N40:N42)*5)</f>
        <v>80</v>
      </c>
      <c r="O43" s="21" cm="1">
        <f t="array" ref="O43">SUM((O40:O42)*5)</f>
        <v>80</v>
      </c>
      <c r="P43" s="21" cm="1">
        <f t="array" ref="P43">SUM((P40:P42)*5)</f>
        <v>80</v>
      </c>
      <c r="Q43" s="21" cm="1">
        <f t="array" ref="Q43">SUM((Q40:Q42)*5)</f>
        <v>80</v>
      </c>
      <c r="R43" s="21" cm="1">
        <f t="array" ref="R43">SUM((R40:R42)*5)</f>
        <v>80</v>
      </c>
      <c r="S43" s="21" cm="1">
        <f t="array" ref="S43">SUM((S40:S42)*5)</f>
        <v>80</v>
      </c>
      <c r="T43" s="22" cm="1">
        <f t="array" ref="T43">SUM((T40:T42)*5)</f>
        <v>80</v>
      </c>
    </row>
    <row r="44" spans="1:20" ht="14.65" thickBot="1" x14ac:dyDescent="0.5">
      <c r="A44" s="23" t="s">
        <v>29</v>
      </c>
      <c r="B44" s="24">
        <f t="shared" ref="B44:K44" si="26">B43/B39</f>
        <v>2</v>
      </c>
      <c r="C44" s="24">
        <f t="shared" si="26"/>
        <v>1.6</v>
      </c>
      <c r="D44" s="24">
        <f t="shared" si="26"/>
        <v>1.3333333333333333</v>
      </c>
      <c r="E44" s="24">
        <f t="shared" si="26"/>
        <v>1.1428571428571428</v>
      </c>
      <c r="F44" s="24">
        <f t="shared" si="26"/>
        <v>1</v>
      </c>
      <c r="G44" s="24">
        <f t="shared" si="26"/>
        <v>0.88888888888888884</v>
      </c>
      <c r="H44" s="24">
        <f t="shared" si="26"/>
        <v>0.8</v>
      </c>
      <c r="I44" s="24">
        <f t="shared" si="26"/>
        <v>0.72727272727272729</v>
      </c>
      <c r="J44" s="24">
        <f t="shared" si="26"/>
        <v>0.66666666666666663</v>
      </c>
      <c r="K44" s="24">
        <f t="shared" si="26"/>
        <v>0.61538461538461542</v>
      </c>
      <c r="L44" s="24">
        <f>L43/L39</f>
        <v>0.5714285714285714</v>
      </c>
      <c r="M44" s="24">
        <f t="shared" ref="M44" si="27">M43/M39</f>
        <v>0.5</v>
      </c>
      <c r="N44" s="24">
        <f t="shared" ref="N44" si="28">N43/N39</f>
        <v>0.88888888888888884</v>
      </c>
      <c r="O44" s="24">
        <f t="shared" ref="O44" si="29">O43/O39</f>
        <v>0.8</v>
      </c>
      <c r="P44" s="24">
        <f t="shared" ref="P44" si="30">P43/P39</f>
        <v>0.72727272727272729</v>
      </c>
      <c r="Q44" s="24">
        <f t="shared" ref="Q44" si="31">Q43/Q39</f>
        <v>0.66666666666666663</v>
      </c>
      <c r="R44" s="24">
        <f t="shared" ref="R44" si="32">R43/R39</f>
        <v>0.61538461538461542</v>
      </c>
      <c r="S44" s="24">
        <f t="shared" ref="S44" si="33">S43/S39</f>
        <v>0.5714285714285714</v>
      </c>
      <c r="T44" s="25">
        <f t="shared" ref="T44" si="34">T43/T39</f>
        <v>0.53333333333333333</v>
      </c>
    </row>
    <row r="45" spans="1:20" ht="14.65" thickBot="1" x14ac:dyDescent="0.5">
      <c r="A45" s="26"/>
      <c r="B45" s="26"/>
      <c r="C45" s="26"/>
      <c r="D45" s="26"/>
      <c r="E45" s="26"/>
      <c r="F45" s="26"/>
      <c r="G45" s="26"/>
      <c r="H45" s="26"/>
      <c r="I45" s="27"/>
      <c r="J45" s="26"/>
      <c r="K45" s="26"/>
      <c r="L45" s="26"/>
    </row>
    <row r="46" spans="1:20" x14ac:dyDescent="0.45">
      <c r="A46" s="28" t="s">
        <v>56</v>
      </c>
      <c r="B46" s="71">
        <v>20</v>
      </c>
      <c r="C46" s="71">
        <v>25</v>
      </c>
      <c r="D46" s="71">
        <v>30</v>
      </c>
      <c r="E46" s="71">
        <v>35</v>
      </c>
      <c r="F46" s="71">
        <v>40</v>
      </c>
      <c r="G46" s="71">
        <v>45</v>
      </c>
      <c r="H46" s="71">
        <v>50</v>
      </c>
      <c r="I46" s="71">
        <v>55</v>
      </c>
      <c r="J46" s="71">
        <v>60</v>
      </c>
      <c r="K46" s="71">
        <v>65</v>
      </c>
      <c r="L46" s="71">
        <v>70</v>
      </c>
      <c r="M46" s="71">
        <v>80</v>
      </c>
      <c r="N46" s="71">
        <v>90</v>
      </c>
      <c r="O46" s="71">
        <v>100</v>
      </c>
      <c r="P46" s="71">
        <v>110</v>
      </c>
      <c r="Q46" s="71">
        <v>120</v>
      </c>
      <c r="R46" s="71">
        <v>130</v>
      </c>
      <c r="S46" s="71">
        <v>140</v>
      </c>
      <c r="T46" s="72">
        <v>150</v>
      </c>
    </row>
    <row r="47" spans="1:20" x14ac:dyDescent="0.45">
      <c r="A47" s="11" t="s">
        <v>54</v>
      </c>
      <c r="B47" s="2">
        <v>7.5</v>
      </c>
      <c r="C47" s="2">
        <v>7.5</v>
      </c>
      <c r="D47" s="2">
        <v>7.5</v>
      </c>
      <c r="E47" s="2">
        <v>7.5</v>
      </c>
      <c r="F47" s="2">
        <v>7.5</v>
      </c>
      <c r="G47" s="2">
        <v>7.5</v>
      </c>
      <c r="H47" s="2">
        <v>7.5</v>
      </c>
      <c r="I47" s="2">
        <v>7.5</v>
      </c>
      <c r="J47" s="2">
        <v>7.5</v>
      </c>
      <c r="K47" s="2">
        <v>7.5</v>
      </c>
      <c r="L47" s="2">
        <v>8</v>
      </c>
      <c r="M47" s="2">
        <v>8</v>
      </c>
      <c r="N47" s="2">
        <v>8</v>
      </c>
      <c r="O47" s="2">
        <v>8</v>
      </c>
      <c r="P47" s="2">
        <v>8</v>
      </c>
      <c r="Q47" s="2">
        <v>8</v>
      </c>
      <c r="R47" s="2">
        <v>8</v>
      </c>
      <c r="S47" s="2">
        <v>8</v>
      </c>
      <c r="T47" s="18">
        <v>8</v>
      </c>
    </row>
    <row r="48" spans="1:20" x14ac:dyDescent="0.45">
      <c r="A48" s="11" t="s">
        <v>30</v>
      </c>
      <c r="B48" s="7"/>
      <c r="C48" s="7"/>
      <c r="D48" s="7"/>
      <c r="E48" s="7"/>
      <c r="F48" s="7"/>
      <c r="G48" s="2">
        <v>6</v>
      </c>
      <c r="H48" s="2">
        <v>6</v>
      </c>
      <c r="I48" s="2">
        <v>6</v>
      </c>
      <c r="J48" s="2">
        <v>6</v>
      </c>
      <c r="K48" s="2">
        <v>7</v>
      </c>
      <c r="L48" s="2">
        <v>7.5</v>
      </c>
      <c r="M48" s="2">
        <v>8</v>
      </c>
      <c r="N48" s="2">
        <v>8</v>
      </c>
      <c r="O48" s="2">
        <v>8</v>
      </c>
      <c r="P48" s="2">
        <v>8</v>
      </c>
      <c r="Q48" s="2">
        <v>8</v>
      </c>
      <c r="R48" s="2">
        <v>8</v>
      </c>
      <c r="S48" s="2">
        <v>8</v>
      </c>
      <c r="T48" s="18">
        <v>8</v>
      </c>
    </row>
    <row r="49" spans="1:20" x14ac:dyDescent="0.45">
      <c r="A49" s="11" t="s">
        <v>55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7"/>
      <c r="N49" s="7"/>
      <c r="O49" s="7"/>
      <c r="P49" s="7"/>
      <c r="Q49" s="7"/>
      <c r="R49" s="2">
        <v>4</v>
      </c>
      <c r="S49" s="2">
        <v>4</v>
      </c>
      <c r="T49" s="18">
        <v>4</v>
      </c>
    </row>
    <row r="50" spans="1:20" x14ac:dyDescent="0.45">
      <c r="A50" s="11" t="s">
        <v>31</v>
      </c>
      <c r="B50" s="152" t="s">
        <v>32</v>
      </c>
      <c r="C50" s="152"/>
      <c r="D50" s="152"/>
      <c r="E50" s="152"/>
      <c r="F50" s="152"/>
      <c r="G50" s="2">
        <v>8</v>
      </c>
      <c r="H50" s="2">
        <v>8</v>
      </c>
      <c r="I50" s="2">
        <v>8</v>
      </c>
      <c r="J50" s="2">
        <v>12</v>
      </c>
      <c r="K50" s="2">
        <v>12</v>
      </c>
      <c r="L50" s="2">
        <v>12</v>
      </c>
      <c r="M50" s="2">
        <v>16</v>
      </c>
      <c r="N50" s="2">
        <v>16</v>
      </c>
      <c r="O50" s="2">
        <v>16</v>
      </c>
      <c r="P50" s="2">
        <v>16</v>
      </c>
      <c r="Q50" s="2">
        <v>24</v>
      </c>
      <c r="R50" s="2">
        <v>24</v>
      </c>
      <c r="S50" s="2">
        <v>24</v>
      </c>
      <c r="T50" s="18">
        <v>24</v>
      </c>
    </row>
    <row r="51" spans="1:20" x14ac:dyDescent="0.45">
      <c r="A51" s="29" t="s">
        <v>33</v>
      </c>
      <c r="B51" s="30">
        <f>SUM((B47*5)+B48+B49)</f>
        <v>37.5</v>
      </c>
      <c r="C51" s="30">
        <f t="shared" ref="C51:E51" si="35">SUM((C47*5)+C48+C49)</f>
        <v>37.5</v>
      </c>
      <c r="D51" s="30">
        <f t="shared" si="35"/>
        <v>37.5</v>
      </c>
      <c r="E51" s="30">
        <f t="shared" si="35"/>
        <v>37.5</v>
      </c>
      <c r="F51" s="30" t="e">
        <f>SUM((F47*5)+(F48*2)+#REF!+F49)</f>
        <v>#REF!</v>
      </c>
      <c r="G51" s="30">
        <f t="shared" ref="G51:K51" si="36">SUM((G47*5)+(G48*2)+G50+G49)</f>
        <v>57.5</v>
      </c>
      <c r="H51" s="30">
        <f t="shared" si="36"/>
        <v>57.5</v>
      </c>
      <c r="I51" s="30">
        <f t="shared" si="36"/>
        <v>57.5</v>
      </c>
      <c r="J51" s="30">
        <f t="shared" si="36"/>
        <v>61.5</v>
      </c>
      <c r="K51" s="30">
        <f t="shared" si="36"/>
        <v>63.5</v>
      </c>
      <c r="L51" s="30">
        <f>SUM((L47*5)+(L48*2)+L50+L49)</f>
        <v>67</v>
      </c>
      <c r="M51" s="30">
        <f t="shared" ref="M51:Q51" si="37">SUM((M47*5)+(M48*2)+M50+M49)</f>
        <v>72</v>
      </c>
      <c r="N51" s="30">
        <f t="shared" si="37"/>
        <v>72</v>
      </c>
      <c r="O51" s="30">
        <f t="shared" si="37"/>
        <v>72</v>
      </c>
      <c r="P51" s="30">
        <f t="shared" si="37"/>
        <v>72</v>
      </c>
      <c r="Q51" s="30">
        <f t="shared" si="37"/>
        <v>80</v>
      </c>
      <c r="R51" s="30">
        <f>SUM((R47*5)+(R48*2)+R50+(R49*5))</f>
        <v>100</v>
      </c>
      <c r="S51" s="30">
        <f t="shared" ref="S51:T51" si="38">SUM((S47*5)+(S48*2)+S50+(S49*5))</f>
        <v>100</v>
      </c>
      <c r="T51" s="31">
        <f t="shared" si="38"/>
        <v>100</v>
      </c>
    </row>
    <row r="52" spans="1:20" ht="14.65" thickBot="1" x14ac:dyDescent="0.5">
      <c r="A52" s="32" t="s">
        <v>34</v>
      </c>
      <c r="B52" s="33">
        <f t="shared" ref="B52:K52" si="39">B51/B46</f>
        <v>1.875</v>
      </c>
      <c r="C52" s="33">
        <f t="shared" si="39"/>
        <v>1.5</v>
      </c>
      <c r="D52" s="33">
        <f t="shared" si="39"/>
        <v>1.25</v>
      </c>
      <c r="E52" s="33">
        <f t="shared" si="39"/>
        <v>1.0714285714285714</v>
      </c>
      <c r="F52" s="33" t="e">
        <f t="shared" si="39"/>
        <v>#REF!</v>
      </c>
      <c r="G52" s="33">
        <f t="shared" si="39"/>
        <v>1.2777777777777777</v>
      </c>
      <c r="H52" s="33">
        <f t="shared" si="39"/>
        <v>1.1499999999999999</v>
      </c>
      <c r="I52" s="33">
        <f t="shared" si="39"/>
        <v>1.0454545454545454</v>
      </c>
      <c r="J52" s="33">
        <f t="shared" si="39"/>
        <v>1.0249999999999999</v>
      </c>
      <c r="K52" s="33">
        <f t="shared" si="39"/>
        <v>0.97692307692307689</v>
      </c>
      <c r="L52" s="33">
        <f>L51/L46</f>
        <v>0.95714285714285718</v>
      </c>
      <c r="M52" s="33">
        <f t="shared" ref="M52" si="40">M51/M46</f>
        <v>0.9</v>
      </c>
      <c r="N52" s="33">
        <f>N51/N46</f>
        <v>0.8</v>
      </c>
      <c r="O52" s="33">
        <f t="shared" ref="O52" si="41">O51/O46</f>
        <v>0.72</v>
      </c>
      <c r="P52" s="33">
        <f t="shared" ref="P52" si="42">P51/P46</f>
        <v>0.65454545454545454</v>
      </c>
      <c r="Q52" s="33">
        <f t="shared" ref="Q52" si="43">Q51/Q46</f>
        <v>0.66666666666666663</v>
      </c>
      <c r="R52" s="33">
        <f t="shared" ref="R52" si="44">R51/R46</f>
        <v>0.76923076923076927</v>
      </c>
      <c r="S52" s="33">
        <f t="shared" ref="S52" si="45">S51/S46</f>
        <v>0.7142857142857143</v>
      </c>
      <c r="T52" s="34">
        <f t="shared" ref="T52" si="46">T51/T46</f>
        <v>0.66666666666666663</v>
      </c>
    </row>
    <row r="53" spans="1:20" ht="14.65" thickBot="1" x14ac:dyDescent="0.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1:20" x14ac:dyDescent="0.45">
      <c r="A54" s="74" t="s">
        <v>57</v>
      </c>
      <c r="B54" s="75">
        <v>10</v>
      </c>
      <c r="C54" s="75">
        <v>15</v>
      </c>
      <c r="D54" s="75">
        <v>20</v>
      </c>
      <c r="E54" s="75">
        <v>25</v>
      </c>
      <c r="F54" s="75">
        <v>30</v>
      </c>
      <c r="G54" s="75">
        <v>35</v>
      </c>
      <c r="H54" s="76">
        <v>40</v>
      </c>
      <c r="I54" s="73"/>
      <c r="J54" s="73"/>
      <c r="K54" s="73"/>
      <c r="L54" s="73"/>
    </row>
    <row r="55" spans="1:20" x14ac:dyDescent="0.45">
      <c r="A55" s="11" t="s">
        <v>75</v>
      </c>
      <c r="B55" s="77">
        <v>0</v>
      </c>
      <c r="C55" s="77">
        <v>20</v>
      </c>
      <c r="D55" s="77">
        <v>24</v>
      </c>
      <c r="E55" s="77">
        <v>32</v>
      </c>
      <c r="F55" s="77">
        <v>40</v>
      </c>
      <c r="G55" s="77">
        <v>40</v>
      </c>
      <c r="H55" s="78">
        <v>40</v>
      </c>
      <c r="I55" s="73"/>
      <c r="J55" s="73"/>
      <c r="K55" s="73"/>
      <c r="L55" s="73"/>
    </row>
    <row r="56" spans="1:20" x14ac:dyDescent="0.45">
      <c r="A56" s="11" t="s">
        <v>76</v>
      </c>
      <c r="B56" s="77">
        <v>0</v>
      </c>
      <c r="C56" s="77">
        <v>30</v>
      </c>
      <c r="D56" s="77">
        <v>37.5</v>
      </c>
      <c r="E56" s="77">
        <v>37.5</v>
      </c>
      <c r="F56" s="77">
        <v>37.5</v>
      </c>
      <c r="G56" s="77">
        <v>37.5</v>
      </c>
      <c r="H56" s="78">
        <v>37.5</v>
      </c>
      <c r="I56" s="73"/>
      <c r="J56" s="73"/>
      <c r="K56" s="73"/>
      <c r="L56" s="73"/>
    </row>
    <row r="57" spans="1:20" x14ac:dyDescent="0.45">
      <c r="A57" s="11" t="s">
        <v>58</v>
      </c>
      <c r="B57" s="77"/>
      <c r="C57" s="77"/>
      <c r="D57" s="77"/>
      <c r="E57" s="77"/>
      <c r="F57" s="77"/>
      <c r="G57" s="77">
        <v>12</v>
      </c>
      <c r="H57" s="78">
        <v>12</v>
      </c>
      <c r="I57" s="73"/>
      <c r="J57" s="73"/>
      <c r="K57" s="73"/>
      <c r="L57" s="73"/>
    </row>
    <row r="58" spans="1:20" x14ac:dyDescent="0.45">
      <c r="A58" s="79" t="s">
        <v>59</v>
      </c>
      <c r="B58" s="80">
        <f>SUM(B55:B57)</f>
        <v>0</v>
      </c>
      <c r="C58" s="80">
        <f t="shared" ref="C58:G58" si="47">SUM(C55:C57)</f>
        <v>50</v>
      </c>
      <c r="D58" s="80">
        <f t="shared" si="47"/>
        <v>61.5</v>
      </c>
      <c r="E58" s="80">
        <f t="shared" si="47"/>
        <v>69.5</v>
      </c>
      <c r="F58" s="80">
        <f t="shared" si="47"/>
        <v>77.5</v>
      </c>
      <c r="G58" s="80">
        <f t="shared" si="47"/>
        <v>89.5</v>
      </c>
      <c r="H58" s="81">
        <f>SUM(H55:H57)</f>
        <v>89.5</v>
      </c>
      <c r="I58" s="73"/>
      <c r="J58" s="73"/>
      <c r="K58" s="73"/>
      <c r="L58" s="73"/>
    </row>
    <row r="59" spans="1:20" ht="14.65" thickBot="1" x14ac:dyDescent="0.5">
      <c r="A59" s="82" t="s">
        <v>60</v>
      </c>
      <c r="B59" s="83">
        <f>B58/B54</f>
        <v>0</v>
      </c>
      <c r="C59" s="83">
        <f t="shared" ref="C59:H59" si="48">C58/C54</f>
        <v>3.3333333333333335</v>
      </c>
      <c r="D59" s="83">
        <f t="shared" si="48"/>
        <v>3.0750000000000002</v>
      </c>
      <c r="E59" s="83">
        <f t="shared" si="48"/>
        <v>2.78</v>
      </c>
      <c r="F59" s="83">
        <f t="shared" si="48"/>
        <v>2.5833333333333335</v>
      </c>
      <c r="G59" s="83">
        <f t="shared" si="48"/>
        <v>2.5571428571428569</v>
      </c>
      <c r="H59" s="84">
        <f t="shared" si="48"/>
        <v>2.2374999999999998</v>
      </c>
      <c r="I59" s="73"/>
      <c r="J59" s="73"/>
      <c r="K59" s="73"/>
      <c r="L59" s="73"/>
    </row>
    <row r="60" spans="1:20" ht="14.65" thickBot="1" x14ac:dyDescent="0.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20" x14ac:dyDescent="0.45">
      <c r="A61" s="85" t="s">
        <v>35</v>
      </c>
      <c r="B61" s="86">
        <v>20</v>
      </c>
      <c r="C61" s="86">
        <v>25</v>
      </c>
      <c r="D61" s="86">
        <v>30</v>
      </c>
      <c r="E61" s="86">
        <v>35</v>
      </c>
      <c r="F61" s="86">
        <v>40</v>
      </c>
      <c r="G61" s="86">
        <v>45</v>
      </c>
      <c r="H61" s="86">
        <v>50</v>
      </c>
      <c r="I61" s="86">
        <v>55</v>
      </c>
      <c r="J61" s="86">
        <v>60</v>
      </c>
      <c r="K61" s="86">
        <v>65</v>
      </c>
      <c r="L61" s="86">
        <v>70</v>
      </c>
      <c r="M61" s="86">
        <v>80</v>
      </c>
      <c r="N61" s="86">
        <v>90</v>
      </c>
      <c r="O61" s="86">
        <v>100</v>
      </c>
      <c r="P61" s="86">
        <v>110</v>
      </c>
      <c r="Q61" s="86">
        <v>120</v>
      </c>
      <c r="R61" s="86">
        <v>130</v>
      </c>
      <c r="S61" s="86">
        <v>140</v>
      </c>
      <c r="T61" s="87">
        <v>150</v>
      </c>
    </row>
    <row r="62" spans="1:20" x14ac:dyDescent="0.45">
      <c r="A62" s="11" t="s">
        <v>36</v>
      </c>
      <c r="B62" s="2">
        <v>8</v>
      </c>
      <c r="C62" s="2">
        <v>8</v>
      </c>
      <c r="D62" s="2">
        <v>8</v>
      </c>
      <c r="E62" s="2">
        <v>8</v>
      </c>
      <c r="F62" s="2">
        <v>8</v>
      </c>
      <c r="G62" s="2">
        <v>8</v>
      </c>
      <c r="H62" s="2">
        <v>8</v>
      </c>
      <c r="I62" s="2">
        <v>8</v>
      </c>
      <c r="J62" s="2">
        <v>8</v>
      </c>
      <c r="K62" s="2">
        <v>8</v>
      </c>
      <c r="L62" s="2">
        <v>8</v>
      </c>
      <c r="M62" s="2">
        <v>8</v>
      </c>
      <c r="N62" s="2">
        <v>8</v>
      </c>
      <c r="O62" s="2">
        <v>8</v>
      </c>
      <c r="P62" s="2">
        <v>8</v>
      </c>
      <c r="Q62" s="2">
        <v>8</v>
      </c>
      <c r="R62" s="2">
        <v>8</v>
      </c>
      <c r="S62" s="2">
        <v>8</v>
      </c>
      <c r="T62" s="18">
        <v>8</v>
      </c>
    </row>
    <row r="63" spans="1:20" x14ac:dyDescent="0.45">
      <c r="A63" s="11" t="s">
        <v>37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2">
        <v>4</v>
      </c>
      <c r="N63" s="2">
        <v>4</v>
      </c>
      <c r="O63" s="2">
        <v>4</v>
      </c>
      <c r="P63" s="2">
        <v>7.5</v>
      </c>
      <c r="Q63" s="2">
        <v>7.5</v>
      </c>
      <c r="R63" s="2">
        <v>7.5</v>
      </c>
      <c r="S63" s="2">
        <v>7.5</v>
      </c>
      <c r="T63" s="18">
        <v>7.5</v>
      </c>
    </row>
    <row r="64" spans="1:20" x14ac:dyDescent="0.45">
      <c r="A64" s="35" t="s">
        <v>38</v>
      </c>
      <c r="B64" s="36" cm="1">
        <f t="array" ref="B64">SUM(B62:B63*5)</f>
        <v>40</v>
      </c>
      <c r="C64" s="36" cm="1">
        <f t="array" ref="C64">SUM(C62:C63*5)</f>
        <v>40</v>
      </c>
      <c r="D64" s="36" cm="1">
        <f t="array" ref="D64">SUM(D62:D63*5)</f>
        <v>40</v>
      </c>
      <c r="E64" s="36" cm="1">
        <f t="array" ref="E64">SUM(E62:E63*5)</f>
        <v>40</v>
      </c>
      <c r="F64" s="36" cm="1">
        <f t="array" ref="F64">SUM(F62:F63*5)</f>
        <v>40</v>
      </c>
      <c r="G64" s="36" cm="1">
        <f t="array" ref="G64">SUM(G62:G63*5)</f>
        <v>40</v>
      </c>
      <c r="H64" s="36" cm="1">
        <f t="array" ref="H64">SUM(H62:H63*5)</f>
        <v>40</v>
      </c>
      <c r="I64" s="36" cm="1">
        <f t="array" ref="I64">SUM(I62:I63*5)</f>
        <v>40</v>
      </c>
      <c r="J64" s="36" cm="1">
        <f t="array" ref="J64">SUM(J62:J63*5)</f>
        <v>40</v>
      </c>
      <c r="K64" s="36" cm="1">
        <f t="array" ref="K64">SUM(K62:K63*5)</f>
        <v>40</v>
      </c>
      <c r="L64" s="36" cm="1">
        <f t="array" ref="L64">SUM(L62:L63*5)</f>
        <v>40</v>
      </c>
      <c r="M64" s="36" cm="1">
        <f t="array" ref="M64">SUM(M62:M63*5)</f>
        <v>60</v>
      </c>
      <c r="N64" s="36" cm="1">
        <f t="array" ref="N64">SUM(N62:N63*5)</f>
        <v>60</v>
      </c>
      <c r="O64" s="36" cm="1">
        <f t="array" ref="O64">SUM(O62:O63*5)</f>
        <v>60</v>
      </c>
      <c r="P64" s="36" cm="1">
        <f t="array" ref="P64">SUM(P62:P63*5)</f>
        <v>77.5</v>
      </c>
      <c r="Q64" s="36" cm="1">
        <f t="array" ref="Q64">SUM(Q62:Q63*5)</f>
        <v>77.5</v>
      </c>
      <c r="R64" s="36" cm="1">
        <f t="array" ref="R64">SUM(R62:R63*5)</f>
        <v>77.5</v>
      </c>
      <c r="S64" s="36" cm="1">
        <f t="array" ref="S64">SUM(S62:S63*5)</f>
        <v>77.5</v>
      </c>
      <c r="T64" s="37" cm="1">
        <f t="array" ref="T64">SUM(T62:T63*5)</f>
        <v>77.5</v>
      </c>
    </row>
    <row r="65" spans="1:20" x14ac:dyDescent="0.45">
      <c r="A65" s="11"/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"/>
      <c r="N65" s="2"/>
      <c r="O65" s="2"/>
      <c r="P65" s="2"/>
      <c r="Q65" s="2"/>
      <c r="R65" s="2"/>
      <c r="S65" s="2"/>
      <c r="T65" s="18"/>
    </row>
    <row r="66" spans="1:20" x14ac:dyDescent="0.45">
      <c r="A66" s="11" t="s">
        <v>39</v>
      </c>
      <c r="B66" s="2">
        <v>5</v>
      </c>
      <c r="C66" s="2">
        <v>5</v>
      </c>
      <c r="D66" s="2">
        <v>7</v>
      </c>
      <c r="E66" s="2">
        <v>7</v>
      </c>
      <c r="F66" s="2">
        <v>8</v>
      </c>
      <c r="G66" s="2">
        <v>9</v>
      </c>
      <c r="H66" s="2">
        <v>10</v>
      </c>
      <c r="I66" s="2">
        <v>11</v>
      </c>
      <c r="J66" s="2">
        <v>12</v>
      </c>
      <c r="K66" s="2">
        <v>13</v>
      </c>
      <c r="L66" s="2">
        <v>14</v>
      </c>
      <c r="M66" s="2">
        <v>16</v>
      </c>
      <c r="N66" s="2">
        <v>18</v>
      </c>
      <c r="O66" s="2">
        <v>20</v>
      </c>
      <c r="P66" s="2">
        <v>22</v>
      </c>
      <c r="Q66" s="2">
        <v>24</v>
      </c>
      <c r="R66" s="2">
        <v>26</v>
      </c>
      <c r="S66" s="2">
        <v>28</v>
      </c>
      <c r="T66" s="18">
        <v>30</v>
      </c>
    </row>
    <row r="67" spans="1:20" x14ac:dyDescent="0.45">
      <c r="A67" s="35" t="s">
        <v>40</v>
      </c>
      <c r="B67" s="38">
        <f t="shared" ref="B67:T67" si="49">(B61*0.18)*7</f>
        <v>25.199999999999996</v>
      </c>
      <c r="C67" s="38">
        <f t="shared" si="49"/>
        <v>31.5</v>
      </c>
      <c r="D67" s="38">
        <f t="shared" si="49"/>
        <v>37.799999999999997</v>
      </c>
      <c r="E67" s="38">
        <f t="shared" si="49"/>
        <v>44.1</v>
      </c>
      <c r="F67" s="38">
        <f t="shared" si="49"/>
        <v>50.399999999999991</v>
      </c>
      <c r="G67" s="38">
        <f t="shared" si="49"/>
        <v>56.699999999999996</v>
      </c>
      <c r="H67" s="38">
        <f t="shared" si="49"/>
        <v>63</v>
      </c>
      <c r="I67" s="38">
        <f t="shared" si="49"/>
        <v>69.3</v>
      </c>
      <c r="J67" s="38">
        <f t="shared" si="49"/>
        <v>75.599999999999994</v>
      </c>
      <c r="K67" s="38">
        <f t="shared" si="49"/>
        <v>81.899999999999991</v>
      </c>
      <c r="L67" s="38">
        <f>(L61*0.18)*7</f>
        <v>88.2</v>
      </c>
      <c r="M67" s="38">
        <f t="shared" si="49"/>
        <v>100.79999999999998</v>
      </c>
      <c r="N67" s="38">
        <f t="shared" si="49"/>
        <v>113.39999999999999</v>
      </c>
      <c r="O67" s="38">
        <f t="shared" si="49"/>
        <v>126</v>
      </c>
      <c r="P67" s="38">
        <f t="shared" si="49"/>
        <v>138.6</v>
      </c>
      <c r="Q67" s="38">
        <f t="shared" si="49"/>
        <v>151.19999999999999</v>
      </c>
      <c r="R67" s="38">
        <f t="shared" si="49"/>
        <v>163.79999999999998</v>
      </c>
      <c r="S67" s="38">
        <f t="shared" si="49"/>
        <v>176.4</v>
      </c>
      <c r="T67" s="39">
        <f t="shared" si="49"/>
        <v>189</v>
      </c>
    </row>
    <row r="68" spans="1:20" ht="14.65" thickBot="1" x14ac:dyDescent="0.5">
      <c r="A68" s="40" t="s">
        <v>41</v>
      </c>
      <c r="B68" s="41">
        <f>B66/B61</f>
        <v>0.25</v>
      </c>
      <c r="C68" s="41">
        <f t="shared" ref="C68:T68" si="50">C66/C61</f>
        <v>0.2</v>
      </c>
      <c r="D68" s="41">
        <f t="shared" si="50"/>
        <v>0.23333333333333334</v>
      </c>
      <c r="E68" s="41">
        <f t="shared" si="50"/>
        <v>0.2</v>
      </c>
      <c r="F68" s="41">
        <f t="shared" si="50"/>
        <v>0.2</v>
      </c>
      <c r="G68" s="41">
        <f t="shared" si="50"/>
        <v>0.2</v>
      </c>
      <c r="H68" s="41">
        <f t="shared" si="50"/>
        <v>0.2</v>
      </c>
      <c r="I68" s="41">
        <f t="shared" si="50"/>
        <v>0.2</v>
      </c>
      <c r="J68" s="41">
        <f t="shared" si="50"/>
        <v>0.2</v>
      </c>
      <c r="K68" s="41">
        <f t="shared" si="50"/>
        <v>0.2</v>
      </c>
      <c r="L68" s="41">
        <f>L66/L61</f>
        <v>0.2</v>
      </c>
      <c r="M68" s="41">
        <f t="shared" si="50"/>
        <v>0.2</v>
      </c>
      <c r="N68" s="41">
        <f t="shared" si="50"/>
        <v>0.2</v>
      </c>
      <c r="O68" s="41">
        <f t="shared" si="50"/>
        <v>0.2</v>
      </c>
      <c r="P68" s="41">
        <f t="shared" si="50"/>
        <v>0.2</v>
      </c>
      <c r="Q68" s="41">
        <f t="shared" si="50"/>
        <v>0.2</v>
      </c>
      <c r="R68" s="41">
        <f t="shared" si="50"/>
        <v>0.2</v>
      </c>
      <c r="S68" s="41">
        <f t="shared" si="50"/>
        <v>0.2</v>
      </c>
      <c r="T68" s="42">
        <f t="shared" si="50"/>
        <v>0.2</v>
      </c>
    </row>
    <row r="69" spans="1:20" ht="14.65" thickBot="1" x14ac:dyDescent="0.5"/>
    <row r="70" spans="1:20" x14ac:dyDescent="0.45">
      <c r="A70" s="43" t="s">
        <v>61</v>
      </c>
      <c r="B70" s="88">
        <v>20</v>
      </c>
      <c r="C70" s="88">
        <v>25</v>
      </c>
      <c r="D70" s="88">
        <v>30</v>
      </c>
      <c r="E70" s="88">
        <v>35</v>
      </c>
      <c r="F70" s="88">
        <v>40</v>
      </c>
      <c r="G70" s="88">
        <v>45</v>
      </c>
      <c r="H70" s="88">
        <v>50</v>
      </c>
      <c r="I70" s="88">
        <v>55</v>
      </c>
      <c r="J70" s="88">
        <v>60</v>
      </c>
      <c r="K70" s="88">
        <v>65</v>
      </c>
      <c r="L70" s="88">
        <v>70</v>
      </c>
      <c r="M70" s="88">
        <v>80</v>
      </c>
      <c r="N70" s="88">
        <v>90</v>
      </c>
      <c r="O70" s="88">
        <v>100</v>
      </c>
      <c r="P70" s="88">
        <v>110</v>
      </c>
      <c r="Q70" s="88">
        <v>120</v>
      </c>
      <c r="R70" s="88">
        <v>130</v>
      </c>
      <c r="S70" s="88">
        <v>140</v>
      </c>
      <c r="T70" s="89">
        <v>150</v>
      </c>
    </row>
    <row r="71" spans="1:20" x14ac:dyDescent="0.45">
      <c r="A71" s="11" t="s">
        <v>42</v>
      </c>
      <c r="B71" s="2">
        <v>8</v>
      </c>
      <c r="C71" s="2">
        <v>8</v>
      </c>
      <c r="D71" s="2">
        <v>12</v>
      </c>
      <c r="E71" s="2">
        <v>12</v>
      </c>
      <c r="F71" s="2">
        <v>16</v>
      </c>
      <c r="G71" s="2">
        <v>16</v>
      </c>
      <c r="H71" s="2">
        <v>20</v>
      </c>
      <c r="I71" s="2">
        <v>20</v>
      </c>
      <c r="J71" s="2">
        <v>24</v>
      </c>
      <c r="K71" s="2">
        <v>24</v>
      </c>
      <c r="L71" s="2">
        <v>30</v>
      </c>
      <c r="M71" s="2">
        <v>40</v>
      </c>
      <c r="N71" s="2">
        <v>40</v>
      </c>
      <c r="O71" s="2">
        <v>40</v>
      </c>
      <c r="P71" s="2">
        <v>40</v>
      </c>
      <c r="Q71" s="2">
        <v>40</v>
      </c>
      <c r="R71" s="2">
        <v>40</v>
      </c>
      <c r="S71" s="2">
        <v>40</v>
      </c>
      <c r="T71" s="18">
        <v>40</v>
      </c>
    </row>
    <row r="72" spans="1:20" x14ac:dyDescent="0.45">
      <c r="A72" s="11" t="s">
        <v>43</v>
      </c>
      <c r="B72" s="2">
        <v>32</v>
      </c>
      <c r="C72" s="2">
        <v>32</v>
      </c>
      <c r="D72" s="2">
        <v>28</v>
      </c>
      <c r="E72" s="2">
        <v>28</v>
      </c>
      <c r="F72" s="2">
        <v>21</v>
      </c>
      <c r="G72" s="2">
        <v>21</v>
      </c>
      <c r="H72" s="2">
        <v>18</v>
      </c>
      <c r="I72" s="2">
        <v>18</v>
      </c>
      <c r="J72" s="2">
        <v>14</v>
      </c>
      <c r="K72" s="2">
        <v>14</v>
      </c>
      <c r="L72" s="2">
        <v>10</v>
      </c>
      <c r="M72" s="7"/>
      <c r="N72" s="7"/>
      <c r="O72" s="7"/>
      <c r="P72" s="7"/>
      <c r="Q72" s="7"/>
      <c r="R72" s="7"/>
      <c r="S72" s="7"/>
      <c r="T72" s="19"/>
    </row>
    <row r="73" spans="1:20" x14ac:dyDescent="0.45">
      <c r="A73" s="11" t="s">
        <v>44</v>
      </c>
      <c r="B73" s="2">
        <f>((B70*14*3)/60)-4.5</f>
        <v>9.5</v>
      </c>
      <c r="C73" s="2">
        <f>((C70*14*3)/60)-4.5</f>
        <v>13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19"/>
    </row>
    <row r="74" spans="1:20" x14ac:dyDescent="0.45">
      <c r="A74" s="11" t="s">
        <v>45</v>
      </c>
      <c r="B74" s="2" t="s">
        <v>46</v>
      </c>
      <c r="C74" s="2" t="s">
        <v>46</v>
      </c>
      <c r="D74" s="2">
        <f>((D70*8*3)/60)-4</f>
        <v>8</v>
      </c>
      <c r="E74" s="2">
        <f>((E70*8*3)/60)-4</f>
        <v>10</v>
      </c>
      <c r="F74" s="2">
        <f>((F70*8*3)/60)-3</f>
        <v>13</v>
      </c>
      <c r="G74" s="2">
        <f>((G70*8*3)/60)-3</f>
        <v>15</v>
      </c>
      <c r="H74" s="2">
        <f>((H70*8*3)/60)-2.5</f>
        <v>17.5</v>
      </c>
      <c r="I74" s="2">
        <f>((I70*8*3)/60)-2.5</f>
        <v>19.5</v>
      </c>
      <c r="J74" s="2">
        <f>((J3*8*3)/60)-2</f>
        <v>20</v>
      </c>
      <c r="K74" s="2">
        <f>((K70*8*3)/60)-2.25</f>
        <v>23.75</v>
      </c>
      <c r="L74" s="2">
        <f>((L70*8*3)/60)-1.5</f>
        <v>26.5</v>
      </c>
      <c r="M74" s="2">
        <f>((M70*8*3)/60)</f>
        <v>32</v>
      </c>
      <c r="N74" s="2">
        <f t="shared" ref="N74:T74" si="51">((N70*8*3)/60)</f>
        <v>36</v>
      </c>
      <c r="O74" s="2">
        <f t="shared" si="51"/>
        <v>40</v>
      </c>
      <c r="P74" s="2">
        <f t="shared" si="51"/>
        <v>44</v>
      </c>
      <c r="Q74" s="2">
        <f t="shared" si="51"/>
        <v>48</v>
      </c>
      <c r="R74" s="2">
        <f t="shared" si="51"/>
        <v>52</v>
      </c>
      <c r="S74" s="2">
        <f t="shared" si="51"/>
        <v>56</v>
      </c>
      <c r="T74" s="18">
        <f t="shared" si="51"/>
        <v>60</v>
      </c>
    </row>
    <row r="75" spans="1:20" x14ac:dyDescent="0.45">
      <c r="A75" s="44" t="s">
        <v>47</v>
      </c>
      <c r="B75" s="45">
        <f>B72/7+B73</f>
        <v>14.071428571428571</v>
      </c>
      <c r="C75" s="45">
        <f>C72/7+C73</f>
        <v>17.571428571428569</v>
      </c>
      <c r="D75" s="45">
        <f>D72/7+D74</f>
        <v>12</v>
      </c>
      <c r="E75" s="45">
        <f t="shared" ref="E75:L75" si="52">E72/7+E74</f>
        <v>14</v>
      </c>
      <c r="F75" s="45">
        <f t="shared" si="52"/>
        <v>16</v>
      </c>
      <c r="G75" s="45">
        <f t="shared" si="52"/>
        <v>18</v>
      </c>
      <c r="H75" s="45">
        <f t="shared" si="52"/>
        <v>20.071428571428573</v>
      </c>
      <c r="I75" s="45">
        <f t="shared" si="52"/>
        <v>22.071428571428573</v>
      </c>
      <c r="J75" s="45">
        <f t="shared" si="52"/>
        <v>22</v>
      </c>
      <c r="K75" s="45">
        <f t="shared" si="52"/>
        <v>25.75</v>
      </c>
      <c r="L75" s="45">
        <f t="shared" si="52"/>
        <v>27.928571428571427</v>
      </c>
      <c r="M75" s="45">
        <f t="shared" ref="M75" si="53">M72/7+M74</f>
        <v>32</v>
      </c>
      <c r="N75" s="45">
        <f t="shared" ref="N75" si="54">N72/7+N74</f>
        <v>36</v>
      </c>
      <c r="O75" s="45">
        <f t="shared" ref="O75" si="55">O72/7+O74</f>
        <v>40</v>
      </c>
      <c r="P75" s="45">
        <f t="shared" ref="P75" si="56">P72/7+P74</f>
        <v>44</v>
      </c>
      <c r="Q75" s="45">
        <f t="shared" ref="Q75" si="57">Q72/7+Q74</f>
        <v>48</v>
      </c>
      <c r="R75" s="45">
        <f t="shared" ref="R75" si="58">R72/7+R74</f>
        <v>52</v>
      </c>
      <c r="S75" s="45">
        <f t="shared" ref="S75" si="59">S72/7+S74</f>
        <v>56</v>
      </c>
      <c r="T75" s="46">
        <f t="shared" ref="T75" si="60">T72/7+T74</f>
        <v>60</v>
      </c>
    </row>
    <row r="76" spans="1:20" x14ac:dyDescent="0.45">
      <c r="A76" s="44" t="s">
        <v>48</v>
      </c>
      <c r="B76" s="140">
        <f>B75*7</f>
        <v>98.5</v>
      </c>
      <c r="C76" s="140">
        <f t="shared" ref="C76:L76" si="61">C75*7</f>
        <v>122.99999999999999</v>
      </c>
      <c r="D76" s="140">
        <f>D75*10</f>
        <v>120</v>
      </c>
      <c r="E76" s="140">
        <f t="shared" si="61"/>
        <v>98</v>
      </c>
      <c r="F76" s="140">
        <f t="shared" si="61"/>
        <v>112</v>
      </c>
      <c r="G76" s="140">
        <f t="shared" si="61"/>
        <v>126</v>
      </c>
      <c r="H76" s="140">
        <f t="shared" si="61"/>
        <v>140.5</v>
      </c>
      <c r="I76" s="140">
        <f t="shared" si="61"/>
        <v>154.5</v>
      </c>
      <c r="J76" s="140">
        <f t="shared" si="61"/>
        <v>154</v>
      </c>
      <c r="K76" s="140">
        <f t="shared" si="61"/>
        <v>180.25</v>
      </c>
      <c r="L76" s="45">
        <f t="shared" si="61"/>
        <v>195.5</v>
      </c>
      <c r="M76" s="45">
        <f t="shared" ref="M76" si="62">M75*7</f>
        <v>224</v>
      </c>
      <c r="N76" s="45">
        <f t="shared" ref="N76" si="63">N75*7</f>
        <v>252</v>
      </c>
      <c r="O76" s="45">
        <f t="shared" ref="O76" si="64">O75*7</f>
        <v>280</v>
      </c>
      <c r="P76" s="45">
        <f t="shared" ref="P76" si="65">P75*7</f>
        <v>308</v>
      </c>
      <c r="Q76" s="45">
        <f t="shared" ref="Q76" si="66">Q75*7</f>
        <v>336</v>
      </c>
      <c r="R76" s="45">
        <f t="shared" ref="R76" si="67">R75*7</f>
        <v>364</v>
      </c>
      <c r="S76" s="45">
        <f t="shared" ref="S76" si="68">S75*7</f>
        <v>392</v>
      </c>
      <c r="T76" s="46">
        <f t="shared" ref="T76" si="69">T75*7</f>
        <v>420</v>
      </c>
    </row>
    <row r="77" spans="1:20" x14ac:dyDescent="0.45">
      <c r="A77" s="47" t="s">
        <v>49</v>
      </c>
      <c r="B77" s="7"/>
      <c r="C77" s="7"/>
      <c r="D77" s="48">
        <f t="shared" ref="D77:K77" si="70">((D70*8*3)/60)</f>
        <v>12</v>
      </c>
      <c r="E77" s="48">
        <f t="shared" si="70"/>
        <v>14</v>
      </c>
      <c r="F77" s="48">
        <f t="shared" si="70"/>
        <v>16</v>
      </c>
      <c r="G77" s="48">
        <f t="shared" si="70"/>
        <v>18</v>
      </c>
      <c r="H77" s="48">
        <f t="shared" si="70"/>
        <v>20</v>
      </c>
      <c r="I77" s="48">
        <f t="shared" si="70"/>
        <v>22</v>
      </c>
      <c r="J77" s="48">
        <f t="shared" si="70"/>
        <v>24</v>
      </c>
      <c r="K77" s="48">
        <f t="shared" si="70"/>
        <v>26</v>
      </c>
      <c r="L77" s="48">
        <f>((L70*6*3)/60)</f>
        <v>21</v>
      </c>
      <c r="M77" s="48">
        <f t="shared" ref="M77:T77" si="71">((M70*6*3)/60)</f>
        <v>24</v>
      </c>
      <c r="N77" s="48">
        <f t="shared" si="71"/>
        <v>27</v>
      </c>
      <c r="O77" s="48">
        <f t="shared" si="71"/>
        <v>30</v>
      </c>
      <c r="P77" s="48">
        <f t="shared" si="71"/>
        <v>33</v>
      </c>
      <c r="Q77" s="48">
        <f t="shared" si="71"/>
        <v>36</v>
      </c>
      <c r="R77" s="48">
        <f t="shared" si="71"/>
        <v>39</v>
      </c>
      <c r="S77" s="48">
        <f t="shared" si="71"/>
        <v>42</v>
      </c>
      <c r="T77" s="49">
        <f t="shared" si="71"/>
        <v>45</v>
      </c>
    </row>
    <row r="78" spans="1:20" x14ac:dyDescent="0.45">
      <c r="A78" s="47" t="s">
        <v>50</v>
      </c>
      <c r="B78" s="48"/>
      <c r="C78" s="48"/>
      <c r="D78" s="48">
        <f>D77*7</f>
        <v>84</v>
      </c>
      <c r="E78" s="48">
        <f t="shared" ref="E78:L78" si="72">E77*7</f>
        <v>98</v>
      </c>
      <c r="F78" s="48">
        <f t="shared" si="72"/>
        <v>112</v>
      </c>
      <c r="G78" s="48">
        <f t="shared" si="72"/>
        <v>126</v>
      </c>
      <c r="H78" s="48">
        <f t="shared" si="72"/>
        <v>140</v>
      </c>
      <c r="I78" s="48">
        <f t="shared" si="72"/>
        <v>154</v>
      </c>
      <c r="J78" s="48">
        <f t="shared" si="72"/>
        <v>168</v>
      </c>
      <c r="K78" s="48">
        <f t="shared" si="72"/>
        <v>182</v>
      </c>
      <c r="L78" s="48">
        <f t="shared" si="72"/>
        <v>147</v>
      </c>
      <c r="M78" s="48">
        <f t="shared" ref="M78" si="73">M77*7</f>
        <v>168</v>
      </c>
      <c r="N78" s="48">
        <f t="shared" ref="N78" si="74">N77*7</f>
        <v>189</v>
      </c>
      <c r="O78" s="48">
        <f t="shared" ref="O78" si="75">O77*7</f>
        <v>210</v>
      </c>
      <c r="P78" s="48">
        <f t="shared" ref="P78" si="76">P77*7</f>
        <v>231</v>
      </c>
      <c r="Q78" s="48">
        <f t="shared" ref="Q78" si="77">Q77*7</f>
        <v>252</v>
      </c>
      <c r="R78" s="48">
        <f t="shared" ref="R78" si="78">R77*7</f>
        <v>273</v>
      </c>
      <c r="S78" s="48">
        <f t="shared" ref="S78" si="79">S77*7</f>
        <v>294</v>
      </c>
      <c r="T78" s="49">
        <f t="shared" ref="T78" si="80">T77*7</f>
        <v>315</v>
      </c>
    </row>
    <row r="79" spans="1:20" x14ac:dyDescent="0.45">
      <c r="A79" s="11" t="s">
        <v>51</v>
      </c>
      <c r="B79" s="12">
        <f t="shared" ref="B79:T79" si="81">B75/B70</f>
        <v>0.70357142857142851</v>
      </c>
      <c r="C79" s="12">
        <f t="shared" si="81"/>
        <v>0.70285714285714274</v>
      </c>
      <c r="D79" s="12">
        <f t="shared" si="81"/>
        <v>0.4</v>
      </c>
      <c r="E79" s="12">
        <f t="shared" si="81"/>
        <v>0.4</v>
      </c>
      <c r="F79" s="12">
        <f t="shared" si="81"/>
        <v>0.4</v>
      </c>
      <c r="G79" s="12">
        <f t="shared" si="81"/>
        <v>0.4</v>
      </c>
      <c r="H79" s="12">
        <f t="shared" si="81"/>
        <v>0.40142857142857147</v>
      </c>
      <c r="I79" s="12">
        <f t="shared" si="81"/>
        <v>0.40129870129870132</v>
      </c>
      <c r="J79" s="12">
        <f t="shared" si="81"/>
        <v>0.36666666666666664</v>
      </c>
      <c r="K79" s="12">
        <f t="shared" si="81"/>
        <v>0.39615384615384613</v>
      </c>
      <c r="L79" s="12">
        <f>L75/L70</f>
        <v>0.39897959183673465</v>
      </c>
      <c r="M79" s="12">
        <f t="shared" si="81"/>
        <v>0.4</v>
      </c>
      <c r="N79" s="12">
        <f t="shared" si="81"/>
        <v>0.4</v>
      </c>
      <c r="O79" s="12">
        <f t="shared" si="81"/>
        <v>0.4</v>
      </c>
      <c r="P79" s="12">
        <f t="shared" si="81"/>
        <v>0.4</v>
      </c>
      <c r="Q79" s="12">
        <f t="shared" si="81"/>
        <v>0.4</v>
      </c>
      <c r="R79" s="12">
        <f t="shared" si="81"/>
        <v>0.4</v>
      </c>
      <c r="S79" s="12">
        <f t="shared" si="81"/>
        <v>0.4</v>
      </c>
      <c r="T79" s="13">
        <f t="shared" si="81"/>
        <v>0.4</v>
      </c>
    </row>
    <row r="80" spans="1:20" x14ac:dyDescent="0.45">
      <c r="A80" s="11" t="s">
        <v>52</v>
      </c>
      <c r="B80" s="7"/>
      <c r="C80" s="7"/>
      <c r="D80" s="2">
        <f t="shared" ref="D80:T80" si="82">D77/D70</f>
        <v>0.4</v>
      </c>
      <c r="E80" s="2">
        <f t="shared" si="82"/>
        <v>0.4</v>
      </c>
      <c r="F80" s="2">
        <f t="shared" si="82"/>
        <v>0.4</v>
      </c>
      <c r="G80" s="2">
        <f t="shared" si="82"/>
        <v>0.4</v>
      </c>
      <c r="H80" s="2">
        <f t="shared" si="82"/>
        <v>0.4</v>
      </c>
      <c r="I80" s="2">
        <f t="shared" si="82"/>
        <v>0.4</v>
      </c>
      <c r="J80" s="2">
        <f t="shared" si="82"/>
        <v>0.4</v>
      </c>
      <c r="K80" s="2">
        <f t="shared" si="82"/>
        <v>0.4</v>
      </c>
      <c r="L80" s="2">
        <f>L77/L70</f>
        <v>0.3</v>
      </c>
      <c r="M80" s="2">
        <f t="shared" si="82"/>
        <v>0.3</v>
      </c>
      <c r="N80" s="2">
        <f t="shared" si="82"/>
        <v>0.3</v>
      </c>
      <c r="O80" s="2">
        <f t="shared" si="82"/>
        <v>0.3</v>
      </c>
      <c r="P80" s="2">
        <f t="shared" si="82"/>
        <v>0.3</v>
      </c>
      <c r="Q80" s="2">
        <f t="shared" si="82"/>
        <v>0.3</v>
      </c>
      <c r="R80" s="2">
        <f t="shared" si="82"/>
        <v>0.3</v>
      </c>
      <c r="S80" s="2">
        <f t="shared" si="82"/>
        <v>0.3</v>
      </c>
      <c r="T80" s="18">
        <f t="shared" si="82"/>
        <v>0.3</v>
      </c>
    </row>
    <row r="81" spans="1:20" ht="14.65" thickBot="1" x14ac:dyDescent="0.5">
      <c r="A81" s="50" t="s">
        <v>53</v>
      </c>
      <c r="B81" s="51">
        <f t="shared" ref="B81:T81" si="83">((B76+B78)/B70)/7</f>
        <v>0.70357142857142851</v>
      </c>
      <c r="C81" s="51">
        <f t="shared" si="83"/>
        <v>0.70285714285714274</v>
      </c>
      <c r="D81" s="51">
        <f t="shared" si="83"/>
        <v>0.97142857142857142</v>
      </c>
      <c r="E81" s="51">
        <f t="shared" si="83"/>
        <v>0.79999999999999993</v>
      </c>
      <c r="F81" s="51">
        <f t="shared" si="83"/>
        <v>0.79999999999999993</v>
      </c>
      <c r="G81" s="51">
        <f t="shared" si="83"/>
        <v>0.79999999999999993</v>
      </c>
      <c r="H81" s="51">
        <f t="shared" si="83"/>
        <v>0.80142857142857149</v>
      </c>
      <c r="I81" s="51">
        <f t="shared" si="83"/>
        <v>0.80129870129870129</v>
      </c>
      <c r="J81" s="51">
        <f t="shared" si="83"/>
        <v>0.76666666666666661</v>
      </c>
      <c r="K81" s="51">
        <f t="shared" si="83"/>
        <v>0.7961538461538461</v>
      </c>
      <c r="L81" s="51">
        <f>((L76+L78)/L70)/7</f>
        <v>0.69897959183673475</v>
      </c>
      <c r="M81" s="51">
        <f t="shared" si="83"/>
        <v>0.70000000000000007</v>
      </c>
      <c r="N81" s="51">
        <f t="shared" si="83"/>
        <v>0.70000000000000007</v>
      </c>
      <c r="O81" s="51">
        <f t="shared" si="83"/>
        <v>0.70000000000000007</v>
      </c>
      <c r="P81" s="51">
        <f t="shared" si="83"/>
        <v>0.70000000000000007</v>
      </c>
      <c r="Q81" s="51">
        <f t="shared" si="83"/>
        <v>0.70000000000000007</v>
      </c>
      <c r="R81" s="51">
        <f t="shared" si="83"/>
        <v>0.70000000000000007</v>
      </c>
      <c r="S81" s="51">
        <f t="shared" si="83"/>
        <v>0.70000000000000007</v>
      </c>
      <c r="T81" s="52">
        <f t="shared" si="83"/>
        <v>0.70000000000000007</v>
      </c>
    </row>
    <row r="83" spans="1:20" x14ac:dyDescent="0.45">
      <c r="A83" s="90" t="s">
        <v>62</v>
      </c>
      <c r="B83" s="90"/>
      <c r="C83" s="90"/>
      <c r="D83" s="90"/>
      <c r="E83" s="90"/>
      <c r="F83" s="90"/>
      <c r="G83" s="90"/>
      <c r="H83" s="90"/>
    </row>
  </sheetData>
  <mergeCells count="6">
    <mergeCell ref="B65:L65"/>
    <mergeCell ref="A1:L1"/>
    <mergeCell ref="B49:L49"/>
    <mergeCell ref="A24:L24"/>
    <mergeCell ref="L16:O16"/>
    <mergeCell ref="B50:F50"/>
  </mergeCells>
  <pageMargins left="0.7" right="0.7" top="0.75" bottom="0.75" header="0.3" footer="0.3"/>
  <pageSetup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Zerbonia</dc:creator>
  <cp:lastModifiedBy>Zachary Slade Zerbonia</cp:lastModifiedBy>
  <cp:lastPrinted>2023-02-05T15:30:26Z</cp:lastPrinted>
  <dcterms:created xsi:type="dcterms:W3CDTF">2022-07-25T01:49:51Z</dcterms:created>
  <dcterms:modified xsi:type="dcterms:W3CDTF">2023-02-05T16:38:59Z</dcterms:modified>
</cp:coreProperties>
</file>