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Office\Documents\"/>
    </mc:Choice>
  </mc:AlternateContent>
  <xr:revisionPtr revIDLastSave="0" documentId="8_{78006EA6-9742-4E9A-9E3A-DEB2D315918F}" xr6:coauthVersionLast="33" xr6:coauthVersionMax="33" xr10:uidLastSave="{00000000-0000-0000-0000-000000000000}"/>
  <bookViews>
    <workbookView xWindow="0" yWindow="0" windowWidth="21600" windowHeight="9525" firstSheet="1" activeTab="3" xr2:uid="{00000000-000D-0000-FFFF-FFFF00000000}"/>
  </bookViews>
  <sheets>
    <sheet name="Summary and Key Inputs " sheetId="15" r:id="rId1"/>
    <sheet name="Scenario A - Trad. Tax Eff." sheetId="12" r:id="rId2"/>
    <sheet name="Scenario A - Trad. Tax Inef." sheetId="17" r:id="rId3"/>
    <sheet name="Scenario B - Dual Use Tax Eff." sheetId="16" r:id="rId4"/>
    <sheet name="Scenario B - Dual Use Tax Inef." sheetId="18" r:id="rId5"/>
    <sheet name="Sheet1" sheetId="14" r:id="rId6"/>
  </sheets>
  <definedNames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0">#REF!</definedName>
    <definedName name="A">#REF!</definedName>
    <definedName name="_xlnm.Print_Area" localSheetId="1">'Scenario A - Trad. Tax Eff.'!$A$1:$K$69</definedName>
    <definedName name="_xlnm.Print_Area" localSheetId="2">'Scenario A - Trad. Tax Inef.'!$A$1:$K$69</definedName>
    <definedName name="_xlnm.Print_Area" localSheetId="3">'Scenario B - Dual Use Tax Eff.'!$A$1:$K$68</definedName>
    <definedName name="_xlnm.Print_Area" localSheetId="4">'Scenario B - Dual Use Tax Inef.'!$A$1:$K$68</definedName>
    <definedName name="_xlnm.Print_Area" localSheetId="0">'Summary and Key Inputs '!$A$1:$K$118</definedName>
  </definedNames>
  <calcPr calcId="162913" iterate="1"/>
  <fileRecoveryPr autoRecover="0"/>
</workbook>
</file>

<file path=xl/calcChain.xml><?xml version="1.0" encoding="utf-8"?>
<calcChain xmlns="http://schemas.openxmlformats.org/spreadsheetml/2006/main">
  <c r="B89" i="15" l="1"/>
  <c r="B44" i="12" s="1"/>
  <c r="J20" i="16"/>
  <c r="J22" i="16" s="1"/>
  <c r="J22" i="18"/>
  <c r="J20" i="12"/>
  <c r="J22" i="12" s="1"/>
  <c r="B45" i="16"/>
  <c r="B45" i="18"/>
  <c r="B44" i="17"/>
  <c r="B46" i="17" s="1"/>
  <c r="B44" i="16"/>
  <c r="B44" i="18"/>
  <c r="AG144" i="18"/>
  <c r="AF144" i="18"/>
  <c r="AE144" i="18"/>
  <c r="AD144" i="18"/>
  <c r="AC144" i="18"/>
  <c r="AB144" i="18"/>
  <c r="AA144" i="18"/>
  <c r="Z144" i="18"/>
  <c r="Y144" i="18"/>
  <c r="X144" i="18"/>
  <c r="W144" i="18"/>
  <c r="V144" i="18"/>
  <c r="U144" i="18"/>
  <c r="T144" i="18"/>
  <c r="S144" i="18"/>
  <c r="R144" i="18"/>
  <c r="Q144" i="18"/>
  <c r="P144" i="18"/>
  <c r="O144" i="18"/>
  <c r="N144" i="18"/>
  <c r="M144" i="18"/>
  <c r="L144" i="18"/>
  <c r="K144" i="18"/>
  <c r="J144" i="18"/>
  <c r="I144" i="18"/>
  <c r="H144" i="18"/>
  <c r="G144" i="18"/>
  <c r="F144" i="18"/>
  <c r="E144" i="18"/>
  <c r="D144" i="18"/>
  <c r="AG142" i="18"/>
  <c r="AF142" i="18"/>
  <c r="AE142" i="18"/>
  <c r="AD142" i="18"/>
  <c r="AC142" i="18"/>
  <c r="AB142" i="18"/>
  <c r="AA142" i="18"/>
  <c r="Z142" i="18"/>
  <c r="Y142" i="18"/>
  <c r="X142" i="18"/>
  <c r="W142" i="18"/>
  <c r="V142" i="18"/>
  <c r="U142" i="18"/>
  <c r="T142" i="18"/>
  <c r="S142" i="18"/>
  <c r="R142" i="18"/>
  <c r="Q142" i="18"/>
  <c r="P142" i="18"/>
  <c r="O142" i="18"/>
  <c r="N142" i="18"/>
  <c r="M142" i="18"/>
  <c r="L142" i="18"/>
  <c r="K142" i="18"/>
  <c r="J142" i="18"/>
  <c r="I142" i="18"/>
  <c r="H142" i="18"/>
  <c r="G142" i="18"/>
  <c r="F142" i="18"/>
  <c r="E142" i="18"/>
  <c r="D142" i="18"/>
  <c r="D141" i="18"/>
  <c r="D146" i="18" s="1"/>
  <c r="AG136" i="18"/>
  <c r="AF136" i="18"/>
  <c r="AE136" i="18"/>
  <c r="AD136" i="18"/>
  <c r="AC136" i="18"/>
  <c r="AB136" i="18"/>
  <c r="AA136" i="18"/>
  <c r="Z136" i="18"/>
  <c r="Y136" i="18"/>
  <c r="X136" i="18"/>
  <c r="W136" i="18"/>
  <c r="V136" i="18"/>
  <c r="U136" i="18"/>
  <c r="T136" i="18"/>
  <c r="S136" i="18"/>
  <c r="R136" i="18"/>
  <c r="Q136" i="18"/>
  <c r="P136" i="18"/>
  <c r="O136" i="18"/>
  <c r="N136" i="18"/>
  <c r="M136" i="18"/>
  <c r="L136" i="18"/>
  <c r="K136" i="18"/>
  <c r="J136" i="18"/>
  <c r="I136" i="18"/>
  <c r="H136" i="18"/>
  <c r="G136" i="18"/>
  <c r="F136" i="18"/>
  <c r="E136" i="18"/>
  <c r="D136" i="18"/>
  <c r="AG134" i="18"/>
  <c r="AF134" i="18"/>
  <c r="AE134" i="18"/>
  <c r="AD134" i="18"/>
  <c r="AC134" i="18"/>
  <c r="AB134" i="18"/>
  <c r="AA134" i="18"/>
  <c r="Z134" i="18"/>
  <c r="Y134" i="18"/>
  <c r="X134" i="18"/>
  <c r="W134" i="18"/>
  <c r="V134" i="18"/>
  <c r="U134" i="18"/>
  <c r="T134" i="18"/>
  <c r="S134" i="18"/>
  <c r="R134" i="18"/>
  <c r="Q134" i="18"/>
  <c r="P134" i="18"/>
  <c r="O134" i="18"/>
  <c r="N134" i="18"/>
  <c r="M134" i="18"/>
  <c r="L134" i="18"/>
  <c r="K134" i="18"/>
  <c r="J134" i="18"/>
  <c r="I134" i="18"/>
  <c r="H134" i="18"/>
  <c r="G134" i="18"/>
  <c r="F134" i="18"/>
  <c r="E134" i="18"/>
  <c r="D134" i="18"/>
  <c r="D133" i="18"/>
  <c r="D138" i="18" s="1"/>
  <c r="B119" i="18"/>
  <c r="C112" i="18"/>
  <c r="C114" i="18" s="1"/>
  <c r="AG109" i="18"/>
  <c r="AF109" i="18"/>
  <c r="AE109" i="18"/>
  <c r="AD109" i="18"/>
  <c r="AC109" i="18"/>
  <c r="AB109" i="18"/>
  <c r="AA109" i="18"/>
  <c r="Z109" i="18"/>
  <c r="Y109" i="18"/>
  <c r="X109" i="18"/>
  <c r="W109" i="18"/>
  <c r="V109" i="18"/>
  <c r="U109" i="18"/>
  <c r="T109" i="18"/>
  <c r="S109" i="18"/>
  <c r="R109" i="18"/>
  <c r="Q109" i="18"/>
  <c r="P109" i="18"/>
  <c r="O109" i="18"/>
  <c r="N109" i="18"/>
  <c r="M109" i="18"/>
  <c r="L109" i="18"/>
  <c r="K109" i="18"/>
  <c r="J109" i="18"/>
  <c r="I109" i="18"/>
  <c r="H109" i="18"/>
  <c r="G109" i="18"/>
  <c r="F109" i="18"/>
  <c r="E109" i="18"/>
  <c r="AG103" i="18"/>
  <c r="AF103" i="18"/>
  <c r="AE103" i="18"/>
  <c r="AD103" i="18"/>
  <c r="AC103" i="18"/>
  <c r="AB103" i="18"/>
  <c r="AA103" i="18"/>
  <c r="Z103" i="18"/>
  <c r="Y103" i="18"/>
  <c r="X103" i="18"/>
  <c r="W103" i="18"/>
  <c r="V103" i="18"/>
  <c r="U103" i="18"/>
  <c r="T103" i="18"/>
  <c r="S103" i="18"/>
  <c r="R103" i="18"/>
  <c r="Q103" i="18"/>
  <c r="P103" i="18"/>
  <c r="O103" i="18"/>
  <c r="N103" i="18"/>
  <c r="M103" i="18"/>
  <c r="L103" i="18"/>
  <c r="K103" i="18"/>
  <c r="J103" i="18"/>
  <c r="C103" i="18"/>
  <c r="C102" i="18"/>
  <c r="B65" i="18"/>
  <c r="B64" i="18"/>
  <c r="B61" i="18"/>
  <c r="B60" i="18"/>
  <c r="B59" i="18"/>
  <c r="B58" i="18"/>
  <c r="B57" i="18"/>
  <c r="B55" i="18"/>
  <c r="B54" i="18"/>
  <c r="B53" i="18"/>
  <c r="B52" i="18"/>
  <c r="B51" i="18"/>
  <c r="B47" i="18"/>
  <c r="B43" i="18"/>
  <c r="B42" i="18"/>
  <c r="B41" i="18"/>
  <c r="J37" i="18"/>
  <c r="J36" i="18"/>
  <c r="B20" i="18"/>
  <c r="B21" i="18" s="1"/>
  <c r="B4" i="18"/>
  <c r="AG144" i="17"/>
  <c r="AF144" i="17"/>
  <c r="AE144" i="17"/>
  <c r="AD144" i="17"/>
  <c r="AC144" i="17"/>
  <c r="AB144" i="17"/>
  <c r="AA144" i="17"/>
  <c r="Z144" i="17"/>
  <c r="Y144" i="17"/>
  <c r="X144" i="17"/>
  <c r="W144" i="17"/>
  <c r="V144" i="17"/>
  <c r="U144" i="17"/>
  <c r="T144" i="17"/>
  <c r="S144" i="17"/>
  <c r="R144" i="17"/>
  <c r="Q144" i="17"/>
  <c r="P144" i="17"/>
  <c r="O144" i="17"/>
  <c r="N144" i="17"/>
  <c r="M144" i="17"/>
  <c r="L144" i="17"/>
  <c r="K144" i="17"/>
  <c r="J144" i="17"/>
  <c r="I144" i="17"/>
  <c r="H144" i="17"/>
  <c r="G144" i="17"/>
  <c r="F144" i="17"/>
  <c r="E144" i="17"/>
  <c r="D144" i="17"/>
  <c r="AG142" i="17"/>
  <c r="AF142" i="17"/>
  <c r="AE142" i="17"/>
  <c r="AD142" i="17"/>
  <c r="AC142" i="17"/>
  <c r="AB142" i="17"/>
  <c r="AA142" i="17"/>
  <c r="Z142" i="17"/>
  <c r="Y142" i="17"/>
  <c r="X142" i="17"/>
  <c r="W142" i="17"/>
  <c r="V142" i="17"/>
  <c r="U142" i="17"/>
  <c r="T142" i="17"/>
  <c r="S142" i="17"/>
  <c r="R142" i="17"/>
  <c r="Q142" i="17"/>
  <c r="P142" i="17"/>
  <c r="O142" i="17"/>
  <c r="N142" i="17"/>
  <c r="M142" i="17"/>
  <c r="L142" i="17"/>
  <c r="K142" i="17"/>
  <c r="J142" i="17"/>
  <c r="I142" i="17"/>
  <c r="H142" i="17"/>
  <c r="G142" i="17"/>
  <c r="F142" i="17"/>
  <c r="E142" i="17"/>
  <c r="D142" i="17"/>
  <c r="D141" i="17"/>
  <c r="D146" i="17" s="1"/>
  <c r="AG136" i="17"/>
  <c r="AF136" i="17"/>
  <c r="AE136" i="17"/>
  <c r="AD136" i="17"/>
  <c r="AC136" i="17"/>
  <c r="AB136" i="17"/>
  <c r="AA136" i="17"/>
  <c r="Z136" i="17"/>
  <c r="Y136" i="17"/>
  <c r="X136" i="17"/>
  <c r="W136" i="17"/>
  <c r="V136" i="17"/>
  <c r="U136" i="17"/>
  <c r="T136" i="17"/>
  <c r="S136" i="17"/>
  <c r="R136" i="17"/>
  <c r="Q136" i="17"/>
  <c r="P136" i="17"/>
  <c r="O136" i="17"/>
  <c r="N136" i="17"/>
  <c r="M136" i="17"/>
  <c r="L136" i="17"/>
  <c r="K136" i="17"/>
  <c r="J136" i="17"/>
  <c r="I136" i="17"/>
  <c r="H136" i="17"/>
  <c r="G136" i="17"/>
  <c r="F136" i="17"/>
  <c r="E136" i="17"/>
  <c r="D136" i="17"/>
  <c r="AG134" i="17"/>
  <c r="AF134" i="17"/>
  <c r="AE134" i="17"/>
  <c r="AD134" i="17"/>
  <c r="AC134" i="17"/>
  <c r="AB134" i="17"/>
  <c r="AA134" i="17"/>
  <c r="Z134" i="17"/>
  <c r="Y134" i="17"/>
  <c r="X134" i="17"/>
  <c r="W134" i="17"/>
  <c r="V134" i="17"/>
  <c r="U134" i="17"/>
  <c r="T134" i="17"/>
  <c r="S134" i="17"/>
  <c r="R134" i="17"/>
  <c r="Q134" i="17"/>
  <c r="P134" i="17"/>
  <c r="O134" i="17"/>
  <c r="N134" i="17"/>
  <c r="M134" i="17"/>
  <c r="L134" i="17"/>
  <c r="K134" i="17"/>
  <c r="J134" i="17"/>
  <c r="I134" i="17"/>
  <c r="H134" i="17"/>
  <c r="G134" i="17"/>
  <c r="F134" i="17"/>
  <c r="E134" i="17"/>
  <c r="D134" i="17"/>
  <c r="D133" i="17"/>
  <c r="D138" i="17" s="1"/>
  <c r="B119" i="17"/>
  <c r="C112" i="17"/>
  <c r="C114" i="17" s="1"/>
  <c r="AG109" i="17"/>
  <c r="AF109" i="17"/>
  <c r="AE109" i="17"/>
  <c r="AD109" i="17"/>
  <c r="AC109" i="17"/>
  <c r="AB109" i="17"/>
  <c r="AA109" i="17"/>
  <c r="Z109" i="17"/>
  <c r="Y109" i="17"/>
  <c r="X109" i="17"/>
  <c r="W109" i="17"/>
  <c r="V109" i="17"/>
  <c r="U109" i="17"/>
  <c r="T109" i="17"/>
  <c r="S109" i="17"/>
  <c r="R109" i="17"/>
  <c r="Q109" i="17"/>
  <c r="P109" i="17"/>
  <c r="O109" i="17"/>
  <c r="N109" i="17"/>
  <c r="M109" i="17"/>
  <c r="L109" i="17"/>
  <c r="K109" i="17"/>
  <c r="J109" i="17"/>
  <c r="I109" i="17"/>
  <c r="H109" i="17"/>
  <c r="G109" i="17"/>
  <c r="F109" i="17"/>
  <c r="E109" i="17"/>
  <c r="AG103" i="17"/>
  <c r="AF103" i="17"/>
  <c r="AE103" i="17"/>
  <c r="AD103" i="17"/>
  <c r="AC103" i="17"/>
  <c r="AB103" i="17"/>
  <c r="AA103" i="17"/>
  <c r="Z103" i="17"/>
  <c r="Y103" i="17"/>
  <c r="X103" i="17"/>
  <c r="W103" i="17"/>
  <c r="V103" i="17"/>
  <c r="U103" i="17"/>
  <c r="T103" i="17"/>
  <c r="S103" i="17"/>
  <c r="R103" i="17"/>
  <c r="Q103" i="17"/>
  <c r="P103" i="17"/>
  <c r="O103" i="17"/>
  <c r="N103" i="17"/>
  <c r="M103" i="17"/>
  <c r="L103" i="17"/>
  <c r="K103" i="17"/>
  <c r="J103" i="17"/>
  <c r="C103" i="17"/>
  <c r="C102" i="17"/>
  <c r="B65" i="17"/>
  <c r="B64" i="17"/>
  <c r="B61" i="17"/>
  <c r="B60" i="17"/>
  <c r="B59" i="17"/>
  <c r="B58" i="17"/>
  <c r="B57" i="17"/>
  <c r="B55" i="17"/>
  <c r="B54" i="17"/>
  <c r="B53" i="17"/>
  <c r="B52" i="17"/>
  <c r="B51" i="17"/>
  <c r="B47" i="17"/>
  <c r="B43" i="17"/>
  <c r="B8" i="17" s="1"/>
  <c r="B42" i="17"/>
  <c r="B41" i="17"/>
  <c r="J37" i="17"/>
  <c r="J36" i="17"/>
  <c r="B20" i="17"/>
  <c r="B4" i="17"/>
  <c r="B102" i="15"/>
  <c r="B110" i="15" s="1"/>
  <c r="B77" i="15"/>
  <c r="B85" i="15" s="1"/>
  <c r="L82" i="15"/>
  <c r="B24" i="17" s="1"/>
  <c r="G9" i="15" l="1"/>
  <c r="B46" i="18"/>
  <c r="AC126" i="18"/>
  <c r="AG126" i="18"/>
  <c r="G128" i="18"/>
  <c r="G94" i="18" s="1"/>
  <c r="K128" i="18"/>
  <c r="K94" i="18" s="1"/>
  <c r="O128" i="18"/>
  <c r="O94" i="18" s="1"/>
  <c r="S128" i="18"/>
  <c r="S94" i="18" s="1"/>
  <c r="W128" i="18"/>
  <c r="W94" i="18" s="1"/>
  <c r="AA128" i="18"/>
  <c r="AA94" i="18" s="1"/>
  <c r="AE128" i="18"/>
  <c r="AE94" i="18" s="1"/>
  <c r="Y128" i="18"/>
  <c r="Y94" i="18" s="1"/>
  <c r="L126" i="17"/>
  <c r="L126" i="18"/>
  <c r="E128" i="18"/>
  <c r="E94" i="18" s="1"/>
  <c r="I128" i="18"/>
  <c r="I94" i="18" s="1"/>
  <c r="M128" i="18"/>
  <c r="M94" i="18" s="1"/>
  <c r="Q128" i="18"/>
  <c r="Q94" i="18" s="1"/>
  <c r="U128" i="18"/>
  <c r="U94" i="18" s="1"/>
  <c r="AC128" i="18"/>
  <c r="AC94" i="18" s="1"/>
  <c r="AG128" i="18"/>
  <c r="AG94" i="18" s="1"/>
  <c r="L128" i="17"/>
  <c r="L94" i="17" s="1"/>
  <c r="Q135" i="17"/>
  <c r="AG135" i="17"/>
  <c r="D128" i="17"/>
  <c r="D94" i="17" s="1"/>
  <c r="T128" i="17"/>
  <c r="T94" i="17" s="1"/>
  <c r="AB128" i="17"/>
  <c r="AB94" i="17" s="1"/>
  <c r="E126" i="17"/>
  <c r="U126" i="17"/>
  <c r="G135" i="18"/>
  <c r="O135" i="18"/>
  <c r="S135" i="18"/>
  <c r="W135" i="18"/>
  <c r="AE135" i="18"/>
  <c r="D143" i="18"/>
  <c r="D145" i="18" s="1"/>
  <c r="E141" i="18" s="1"/>
  <c r="H128" i="18"/>
  <c r="H94" i="18" s="1"/>
  <c r="L128" i="18"/>
  <c r="L94" i="18" s="1"/>
  <c r="T128" i="18"/>
  <c r="T94" i="18" s="1"/>
  <c r="AB128" i="18"/>
  <c r="AB94" i="18" s="1"/>
  <c r="AF128" i="18"/>
  <c r="AF94" i="18" s="1"/>
  <c r="D135" i="18"/>
  <c r="D137" i="18" s="1"/>
  <c r="E133" i="18" s="1"/>
  <c r="H126" i="18"/>
  <c r="L135" i="18"/>
  <c r="P126" i="18"/>
  <c r="T135" i="18"/>
  <c r="X126" i="18"/>
  <c r="AB135" i="18"/>
  <c r="AF126" i="18"/>
  <c r="G143" i="18"/>
  <c r="K143" i="18"/>
  <c r="O143" i="18"/>
  <c r="S143" i="18"/>
  <c r="W143" i="18"/>
  <c r="AA143" i="18"/>
  <c r="AE143" i="18"/>
  <c r="AE126" i="18"/>
  <c r="P128" i="18"/>
  <c r="P94" i="18" s="1"/>
  <c r="X128" i="18"/>
  <c r="X94" i="18" s="1"/>
  <c r="F143" i="17"/>
  <c r="N143" i="17"/>
  <c r="W126" i="18"/>
  <c r="E126" i="18"/>
  <c r="I126" i="18"/>
  <c r="M126" i="18"/>
  <c r="Q126" i="18"/>
  <c r="U126" i="18"/>
  <c r="Y126" i="18"/>
  <c r="T143" i="18"/>
  <c r="AB126" i="17"/>
  <c r="AC89" i="18"/>
  <c r="AB126" i="18"/>
  <c r="D128" i="18"/>
  <c r="D94" i="18" s="1"/>
  <c r="C104" i="18"/>
  <c r="F128" i="18"/>
  <c r="F94" i="18" s="1"/>
  <c r="J128" i="18"/>
  <c r="J94" i="18" s="1"/>
  <c r="N128" i="18"/>
  <c r="N94" i="18" s="1"/>
  <c r="R128" i="18"/>
  <c r="R94" i="18" s="1"/>
  <c r="V128" i="18"/>
  <c r="V94" i="18" s="1"/>
  <c r="Z128" i="18"/>
  <c r="Z94" i="18" s="1"/>
  <c r="AD128" i="18"/>
  <c r="AD94" i="18" s="1"/>
  <c r="F135" i="17"/>
  <c r="N135" i="17"/>
  <c r="V135" i="17"/>
  <c r="AD135" i="17"/>
  <c r="E143" i="17"/>
  <c r="I143" i="17"/>
  <c r="M143" i="17"/>
  <c r="Q143" i="17"/>
  <c r="U143" i="17"/>
  <c r="Y143" i="17"/>
  <c r="AC143" i="17"/>
  <c r="AG143" i="17"/>
  <c r="AG127" i="17" s="1"/>
  <c r="AG113" i="17" s="1"/>
  <c r="AG114" i="17" s="1"/>
  <c r="D126" i="18"/>
  <c r="T126" i="18"/>
  <c r="E128" i="17"/>
  <c r="E94" i="17" s="1"/>
  <c r="I128" i="17"/>
  <c r="I94" i="17" s="1"/>
  <c r="M128" i="17"/>
  <c r="M94" i="17" s="1"/>
  <c r="Q128" i="17"/>
  <c r="Q94" i="17" s="1"/>
  <c r="U128" i="17"/>
  <c r="U94" i="17" s="1"/>
  <c r="Y128" i="17"/>
  <c r="Y94" i="17" s="1"/>
  <c r="AC128" i="17"/>
  <c r="AC94" i="17" s="1"/>
  <c r="AG128" i="17"/>
  <c r="AG94" i="17" s="1"/>
  <c r="V143" i="17"/>
  <c r="V127" i="17" s="1"/>
  <c r="V113" i="17" s="1"/>
  <c r="V114" i="17" s="1"/>
  <c r="AD143" i="17"/>
  <c r="M126" i="17"/>
  <c r="AC126" i="17"/>
  <c r="I126" i="17"/>
  <c r="Y126" i="17"/>
  <c r="J126" i="17"/>
  <c r="R126" i="17"/>
  <c r="Z126" i="17"/>
  <c r="H128" i="17"/>
  <c r="H94" i="17" s="1"/>
  <c r="P128" i="17"/>
  <c r="P94" i="17" s="1"/>
  <c r="X128" i="17"/>
  <c r="X94" i="17" s="1"/>
  <c r="AF128" i="17"/>
  <c r="AF94" i="17" s="1"/>
  <c r="K126" i="18"/>
  <c r="AA126" i="18"/>
  <c r="L143" i="18"/>
  <c r="AB143" i="18"/>
  <c r="AB127" i="18" s="1"/>
  <c r="AB113" i="18" s="1"/>
  <c r="AB114" i="18" s="1"/>
  <c r="AE89" i="17"/>
  <c r="Q126" i="17"/>
  <c r="AG126" i="17"/>
  <c r="I135" i="17"/>
  <c r="D73" i="18"/>
  <c r="D79" i="18" s="1"/>
  <c r="Y135" i="17"/>
  <c r="G128" i="17"/>
  <c r="G94" i="17" s="1"/>
  <c r="K128" i="17"/>
  <c r="K94" i="17" s="1"/>
  <c r="O128" i="17"/>
  <c r="O94" i="17" s="1"/>
  <c r="S128" i="17"/>
  <c r="S94" i="17" s="1"/>
  <c r="W128" i="17"/>
  <c r="W94" i="17" s="1"/>
  <c r="AA128" i="17"/>
  <c r="AA94" i="17" s="1"/>
  <c r="AE128" i="17"/>
  <c r="AE94" i="17" s="1"/>
  <c r="H89" i="17"/>
  <c r="AA89" i="17"/>
  <c r="F126" i="17"/>
  <c r="N126" i="17"/>
  <c r="V126" i="17"/>
  <c r="AD126" i="17"/>
  <c r="D135" i="17"/>
  <c r="D137" i="17" s="1"/>
  <c r="E133" i="17" s="1"/>
  <c r="H135" i="17"/>
  <c r="L135" i="17"/>
  <c r="P135" i="17"/>
  <c r="T135" i="17"/>
  <c r="X135" i="17"/>
  <c r="AB135" i="17"/>
  <c r="AF135" i="17"/>
  <c r="F128" i="17"/>
  <c r="F94" i="17" s="1"/>
  <c r="J128" i="17"/>
  <c r="J94" i="17" s="1"/>
  <c r="N128" i="17"/>
  <c r="N94" i="17" s="1"/>
  <c r="R128" i="17"/>
  <c r="R94" i="17" s="1"/>
  <c r="V128" i="17"/>
  <c r="V94" i="17" s="1"/>
  <c r="Z128" i="17"/>
  <c r="Z94" i="17" s="1"/>
  <c r="AD128" i="17"/>
  <c r="AD94" i="17" s="1"/>
  <c r="AB85" i="18"/>
  <c r="R84" i="18"/>
  <c r="J88" i="18"/>
  <c r="S88" i="18"/>
  <c r="D125" i="18"/>
  <c r="D130" i="18" s="1"/>
  <c r="H135" i="18"/>
  <c r="P135" i="18"/>
  <c r="X135" i="18"/>
  <c r="AF135" i="18"/>
  <c r="H143" i="18"/>
  <c r="P143" i="18"/>
  <c r="X143" i="18"/>
  <c r="AF143" i="18"/>
  <c r="V84" i="18"/>
  <c r="K135" i="18"/>
  <c r="K127" i="18" s="1"/>
  <c r="K113" i="18" s="1"/>
  <c r="K114" i="18" s="1"/>
  <c r="E88" i="17"/>
  <c r="AC86" i="17"/>
  <c r="C104" i="17"/>
  <c r="E135" i="17"/>
  <c r="M135" i="17"/>
  <c r="U135" i="17"/>
  <c r="AC135" i="17"/>
  <c r="D143" i="17"/>
  <c r="D145" i="17" s="1"/>
  <c r="E141" i="17" s="1"/>
  <c r="H143" i="17"/>
  <c r="L143" i="17"/>
  <c r="P143" i="17"/>
  <c r="T143" i="17"/>
  <c r="X143" i="17"/>
  <c r="AB143" i="17"/>
  <c r="AF143" i="17"/>
  <c r="J143" i="17"/>
  <c r="R143" i="17"/>
  <c r="Z143" i="17"/>
  <c r="Z86" i="18"/>
  <c r="X85" i="18"/>
  <c r="U89" i="18"/>
  <c r="S126" i="18"/>
  <c r="B8" i="18"/>
  <c r="AA135" i="18"/>
  <c r="AA127" i="18" s="1"/>
  <c r="AA113" i="18" s="1"/>
  <c r="AA114" i="18" s="1"/>
  <c r="S87" i="17"/>
  <c r="L87" i="18"/>
  <c r="E89" i="18"/>
  <c r="G126" i="18"/>
  <c r="O126" i="18"/>
  <c r="F135" i="18"/>
  <c r="J135" i="18"/>
  <c r="N135" i="18"/>
  <c r="R135" i="18"/>
  <c r="V135" i="18"/>
  <c r="Z135" i="18"/>
  <c r="AD135" i="18"/>
  <c r="I86" i="17"/>
  <c r="K87" i="17"/>
  <c r="B32" i="17"/>
  <c r="AF89" i="17"/>
  <c r="X89" i="17"/>
  <c r="M86" i="17"/>
  <c r="K89" i="17"/>
  <c r="AC84" i="17"/>
  <c r="Y86" i="17"/>
  <c r="P89" i="17"/>
  <c r="Z88" i="17"/>
  <c r="D73" i="17"/>
  <c r="O85" i="17"/>
  <c r="U88" i="17"/>
  <c r="S89" i="17"/>
  <c r="N86" i="18"/>
  <c r="AD86" i="18"/>
  <c r="AE85" i="17"/>
  <c r="Q86" i="17"/>
  <c r="AG86" i="17"/>
  <c r="W87" i="17"/>
  <c r="D89" i="17"/>
  <c r="L89" i="17"/>
  <c r="T89" i="17"/>
  <c r="AB89" i="17"/>
  <c r="D125" i="17"/>
  <c r="H126" i="17"/>
  <c r="X126" i="17"/>
  <c r="J135" i="17"/>
  <c r="R135" i="17"/>
  <c r="Z135" i="17"/>
  <c r="Z84" i="18"/>
  <c r="R86" i="18"/>
  <c r="Y84" i="17"/>
  <c r="AG88" i="17"/>
  <c r="M84" i="17"/>
  <c r="E86" i="17"/>
  <c r="U86" i="17"/>
  <c r="G87" i="17"/>
  <c r="AA87" i="17"/>
  <c r="G89" i="17"/>
  <c r="O89" i="17"/>
  <c r="W89" i="17"/>
  <c r="D126" i="17"/>
  <c r="T126" i="17"/>
  <c r="AD89" i="18"/>
  <c r="F84" i="18"/>
  <c r="H85" i="18"/>
  <c r="F86" i="18"/>
  <c r="V86" i="18"/>
  <c r="P87" i="18"/>
  <c r="M89" i="18"/>
  <c r="P126" i="17"/>
  <c r="AF126" i="17"/>
  <c r="G143" i="17"/>
  <c r="K143" i="17"/>
  <c r="O143" i="17"/>
  <c r="S143" i="17"/>
  <c r="W143" i="17"/>
  <c r="AA143" i="17"/>
  <c r="AE143" i="17"/>
  <c r="T85" i="18"/>
  <c r="J84" i="18"/>
  <c r="L85" i="18"/>
  <c r="J86" i="18"/>
  <c r="N88" i="18"/>
  <c r="E135" i="18"/>
  <c r="I135" i="18"/>
  <c r="M135" i="18"/>
  <c r="Q135" i="18"/>
  <c r="U135" i="18"/>
  <c r="Y135" i="18"/>
  <c r="AC135" i="18"/>
  <c r="AG135" i="18"/>
  <c r="E143" i="18"/>
  <c r="I143" i="18"/>
  <c r="M143" i="18"/>
  <c r="Q143" i="18"/>
  <c r="U143" i="18"/>
  <c r="Y143" i="18"/>
  <c r="AC143" i="18"/>
  <c r="AG143" i="18"/>
  <c r="AF85" i="17"/>
  <c r="X85" i="17"/>
  <c r="P85" i="17"/>
  <c r="D85" i="17"/>
  <c r="AB85" i="17"/>
  <c r="T85" i="17"/>
  <c r="L85" i="17"/>
  <c r="H85" i="17"/>
  <c r="Q84" i="17"/>
  <c r="AG84" i="17"/>
  <c r="S85" i="17"/>
  <c r="I88" i="17"/>
  <c r="Y88" i="17"/>
  <c r="E84" i="17"/>
  <c r="U84" i="17"/>
  <c r="G85" i="17"/>
  <c r="W85" i="17"/>
  <c r="M88" i="17"/>
  <c r="AC88" i="17"/>
  <c r="AB87" i="17"/>
  <c r="T87" i="17"/>
  <c r="H87" i="17"/>
  <c r="AF87" i="17"/>
  <c r="X87" i="17"/>
  <c r="P87" i="17"/>
  <c r="L87" i="17"/>
  <c r="D87" i="17"/>
  <c r="I84" i="17"/>
  <c r="K85" i="17"/>
  <c r="AA85" i="17"/>
  <c r="O87" i="17"/>
  <c r="AE87" i="17"/>
  <c r="Q88" i="17"/>
  <c r="J84" i="17"/>
  <c r="R84" i="17"/>
  <c r="AD84" i="17"/>
  <c r="F86" i="17"/>
  <c r="N86" i="17"/>
  <c r="Z86" i="17"/>
  <c r="N88" i="17"/>
  <c r="V88" i="17"/>
  <c r="AD88" i="17"/>
  <c r="B21" i="17"/>
  <c r="G84" i="17"/>
  <c r="K84" i="17"/>
  <c r="O84" i="17"/>
  <c r="S84" i="17"/>
  <c r="W84" i="17"/>
  <c r="AA84" i="17"/>
  <c r="AE84" i="17"/>
  <c r="E85" i="17"/>
  <c r="I85" i="17"/>
  <c r="M85" i="17"/>
  <c r="Q85" i="17"/>
  <c r="U85" i="17"/>
  <c r="Y85" i="17"/>
  <c r="AC85" i="17"/>
  <c r="AG85" i="17"/>
  <c r="G86" i="17"/>
  <c r="K86" i="17"/>
  <c r="O86" i="17"/>
  <c r="S86" i="17"/>
  <c r="W86" i="17"/>
  <c r="AA86" i="17"/>
  <c r="AE86" i="17"/>
  <c r="E87" i="17"/>
  <c r="I87" i="17"/>
  <c r="M87" i="17"/>
  <c r="Q87" i="17"/>
  <c r="U87" i="17"/>
  <c r="Y87" i="17"/>
  <c r="AC87" i="17"/>
  <c r="AG87" i="17"/>
  <c r="G88" i="17"/>
  <c r="K88" i="17"/>
  <c r="O88" i="17"/>
  <c r="S88" i="17"/>
  <c r="W88" i="17"/>
  <c r="AA88" i="17"/>
  <c r="AE88" i="17"/>
  <c r="E89" i="17"/>
  <c r="I89" i="17"/>
  <c r="M89" i="17"/>
  <c r="Q89" i="17"/>
  <c r="U89" i="17"/>
  <c r="Y89" i="17"/>
  <c r="AC89" i="17"/>
  <c r="AG89" i="17"/>
  <c r="X87" i="18"/>
  <c r="H87" i="18"/>
  <c r="T87" i="18"/>
  <c r="D87" i="18"/>
  <c r="AB87" i="18"/>
  <c r="F84" i="17"/>
  <c r="N84" i="17"/>
  <c r="V84" i="17"/>
  <c r="Z84" i="17"/>
  <c r="J86" i="17"/>
  <c r="R86" i="17"/>
  <c r="V86" i="17"/>
  <c r="AD86" i="17"/>
  <c r="F88" i="17"/>
  <c r="J88" i="17"/>
  <c r="R88" i="17"/>
  <c r="D84" i="17"/>
  <c r="H84" i="17"/>
  <c r="L84" i="17"/>
  <c r="P84" i="17"/>
  <c r="T84" i="17"/>
  <c r="X84" i="17"/>
  <c r="AB84" i="17"/>
  <c r="AF84" i="17"/>
  <c r="F85" i="17"/>
  <c r="J85" i="17"/>
  <c r="N85" i="17"/>
  <c r="R85" i="17"/>
  <c r="V85" i="17"/>
  <c r="Z85" i="17"/>
  <c r="AD85" i="17"/>
  <c r="D86" i="17"/>
  <c r="H86" i="17"/>
  <c r="L86" i="17"/>
  <c r="P86" i="17"/>
  <c r="T86" i="17"/>
  <c r="X86" i="17"/>
  <c r="AB86" i="17"/>
  <c r="AF86" i="17"/>
  <c r="F87" i="17"/>
  <c r="J87" i="17"/>
  <c r="N87" i="17"/>
  <c r="R87" i="17"/>
  <c r="V87" i="17"/>
  <c r="Z87" i="17"/>
  <c r="AD87" i="17"/>
  <c r="D88" i="17"/>
  <c r="H88" i="17"/>
  <c r="L88" i="17"/>
  <c r="P88" i="17"/>
  <c r="T88" i="17"/>
  <c r="X88" i="17"/>
  <c r="AB88" i="17"/>
  <c r="AF88" i="17"/>
  <c r="F89" i="17"/>
  <c r="J89" i="17"/>
  <c r="N89" i="17"/>
  <c r="V89" i="17"/>
  <c r="Z89" i="17"/>
  <c r="AD89" i="17"/>
  <c r="G126" i="17"/>
  <c r="K126" i="17"/>
  <c r="O126" i="17"/>
  <c r="S126" i="17"/>
  <c r="W126" i="17"/>
  <c r="AA126" i="17"/>
  <c r="AE126" i="17"/>
  <c r="AF87" i="18"/>
  <c r="N84" i="18"/>
  <c r="AD84" i="18"/>
  <c r="P85" i="18"/>
  <c r="AF85" i="18"/>
  <c r="F88" i="18"/>
  <c r="AA88" i="18"/>
  <c r="G135" i="17"/>
  <c r="K135" i="17"/>
  <c r="O135" i="17"/>
  <c r="S135" i="17"/>
  <c r="W135" i="17"/>
  <c r="AA135" i="17"/>
  <c r="AE135" i="17"/>
  <c r="D85" i="18"/>
  <c r="G84" i="18"/>
  <c r="K84" i="18"/>
  <c r="O84" i="18"/>
  <c r="S84" i="18"/>
  <c r="W84" i="18"/>
  <c r="AA84" i="18"/>
  <c r="AE84" i="18"/>
  <c r="E85" i="18"/>
  <c r="I85" i="18"/>
  <c r="M85" i="18"/>
  <c r="Q85" i="18"/>
  <c r="U85" i="18"/>
  <c r="Y85" i="18"/>
  <c r="AC85" i="18"/>
  <c r="AG85" i="18"/>
  <c r="G86" i="18"/>
  <c r="K86" i="18"/>
  <c r="O86" i="18"/>
  <c r="S86" i="18"/>
  <c r="W86" i="18"/>
  <c r="AA86" i="18"/>
  <c r="AE86" i="18"/>
  <c r="E87" i="18"/>
  <c r="I87" i="18"/>
  <c r="M87" i="18"/>
  <c r="Q87" i="18"/>
  <c r="U87" i="18"/>
  <c r="Y87" i="18"/>
  <c r="AC87" i="18"/>
  <c r="AG87" i="18"/>
  <c r="G88" i="18"/>
  <c r="K88" i="18"/>
  <c r="O88" i="18"/>
  <c r="T88" i="18"/>
  <c r="AB88" i="18"/>
  <c r="F89" i="18"/>
  <c r="N89" i="18"/>
  <c r="V89" i="18"/>
  <c r="AF89" i="18"/>
  <c r="AB89" i="18"/>
  <c r="X89" i="18"/>
  <c r="T89" i="18"/>
  <c r="P89" i="18"/>
  <c r="L89" i="18"/>
  <c r="H89" i="18"/>
  <c r="D89" i="18"/>
  <c r="AD88" i="18"/>
  <c r="Z88" i="18"/>
  <c r="V88" i="18"/>
  <c r="R88" i="18"/>
  <c r="AE89" i="18"/>
  <c r="AA89" i="18"/>
  <c r="W89" i="18"/>
  <c r="S89" i="18"/>
  <c r="O89" i="18"/>
  <c r="K89" i="18"/>
  <c r="G89" i="18"/>
  <c r="AG88" i="18"/>
  <c r="AC88" i="18"/>
  <c r="Y88" i="18"/>
  <c r="U88" i="18"/>
  <c r="D84" i="18"/>
  <c r="H84" i="18"/>
  <c r="L84" i="18"/>
  <c r="P84" i="18"/>
  <c r="T84" i="18"/>
  <c r="X84" i="18"/>
  <c r="AB84" i="18"/>
  <c r="AF84" i="18"/>
  <c r="F85" i="18"/>
  <c r="J85" i="18"/>
  <c r="N85" i="18"/>
  <c r="R85" i="18"/>
  <c r="V85" i="18"/>
  <c r="Z85" i="18"/>
  <c r="AD85" i="18"/>
  <c r="D86" i="18"/>
  <c r="H86" i="18"/>
  <c r="L86" i="18"/>
  <c r="P86" i="18"/>
  <c r="T86" i="18"/>
  <c r="X86" i="18"/>
  <c r="AB86" i="18"/>
  <c r="AF86" i="18"/>
  <c r="F87" i="18"/>
  <c r="J87" i="18"/>
  <c r="N87" i="18"/>
  <c r="R87" i="18"/>
  <c r="V87" i="18"/>
  <c r="Z87" i="18"/>
  <c r="AD87" i="18"/>
  <c r="D88" i="18"/>
  <c r="H88" i="18"/>
  <c r="L88" i="18"/>
  <c r="P88" i="18"/>
  <c r="W88" i="18"/>
  <c r="AE88" i="18"/>
  <c r="I89" i="18"/>
  <c r="Q89" i="18"/>
  <c r="Y89" i="18"/>
  <c r="AG89" i="18"/>
  <c r="E84" i="18"/>
  <c r="I84" i="18"/>
  <c r="M84" i="18"/>
  <c r="Q84" i="18"/>
  <c r="U84" i="18"/>
  <c r="Y84" i="18"/>
  <c r="AC84" i="18"/>
  <c r="AG84" i="18"/>
  <c r="G85" i="18"/>
  <c r="K85" i="18"/>
  <c r="O85" i="18"/>
  <c r="S85" i="18"/>
  <c r="W85" i="18"/>
  <c r="AA85" i="18"/>
  <c r="AE85" i="18"/>
  <c r="E86" i="18"/>
  <c r="I86" i="18"/>
  <c r="M86" i="18"/>
  <c r="Q86" i="18"/>
  <c r="U86" i="18"/>
  <c r="Y86" i="18"/>
  <c r="AC86" i="18"/>
  <c r="AG86" i="18"/>
  <c r="G87" i="18"/>
  <c r="K87" i="18"/>
  <c r="O87" i="18"/>
  <c r="S87" i="18"/>
  <c r="W87" i="18"/>
  <c r="AA87" i="18"/>
  <c r="AE87" i="18"/>
  <c r="E88" i="18"/>
  <c r="I88" i="18"/>
  <c r="M88" i="18"/>
  <c r="Q88" i="18"/>
  <c r="X88" i="18"/>
  <c r="AF88" i="18"/>
  <c r="J89" i="18"/>
  <c r="Z89" i="18"/>
  <c r="F143" i="18"/>
  <c r="F126" i="18"/>
  <c r="J143" i="18"/>
  <c r="J126" i="18"/>
  <c r="N143" i="18"/>
  <c r="N126" i="18"/>
  <c r="R143" i="18"/>
  <c r="R126" i="18"/>
  <c r="V143" i="18"/>
  <c r="V126" i="18"/>
  <c r="Z143" i="18"/>
  <c r="Z126" i="18"/>
  <c r="AD143" i="18"/>
  <c r="AD126" i="18"/>
  <c r="B80" i="15"/>
  <c r="E73" i="18" l="1"/>
  <c r="E79" i="18" s="1"/>
  <c r="N127" i="17"/>
  <c r="N113" i="17" s="1"/>
  <c r="N114" i="17" s="1"/>
  <c r="Q127" i="17"/>
  <c r="Q113" i="17" s="1"/>
  <c r="Q114" i="17" s="1"/>
  <c r="T127" i="18"/>
  <c r="T113" i="18" s="1"/>
  <c r="T114" i="18" s="1"/>
  <c r="S127" i="18"/>
  <c r="S113" i="18" s="1"/>
  <c r="S114" i="18" s="1"/>
  <c r="AC127" i="17"/>
  <c r="AC113" i="17" s="1"/>
  <c r="AC114" i="17" s="1"/>
  <c r="D127" i="18"/>
  <c r="D113" i="18" s="1"/>
  <c r="D114" i="18" s="1"/>
  <c r="AA127" i="17"/>
  <c r="AA113" i="17" s="1"/>
  <c r="AA114" i="17" s="1"/>
  <c r="K127" i="17"/>
  <c r="K113" i="17" s="1"/>
  <c r="K114" i="17" s="1"/>
  <c r="AD127" i="17"/>
  <c r="AD113" i="17" s="1"/>
  <c r="AD114" i="17" s="1"/>
  <c r="I127" i="17"/>
  <c r="I113" i="17" s="1"/>
  <c r="I114" i="17" s="1"/>
  <c r="U127" i="17"/>
  <c r="U113" i="17" s="1"/>
  <c r="U114" i="17" s="1"/>
  <c r="AE127" i="18"/>
  <c r="AE113" i="18" s="1"/>
  <c r="AE114" i="18" s="1"/>
  <c r="O127" i="18"/>
  <c r="O113" i="18" s="1"/>
  <c r="O114" i="18" s="1"/>
  <c r="L127" i="18"/>
  <c r="L113" i="18" s="1"/>
  <c r="L114" i="18" s="1"/>
  <c r="M127" i="17"/>
  <c r="M113" i="17" s="1"/>
  <c r="M114" i="17" s="1"/>
  <c r="F127" i="17"/>
  <c r="F113" i="17" s="1"/>
  <c r="F114" i="17" s="1"/>
  <c r="G127" i="18"/>
  <c r="G113" i="18" s="1"/>
  <c r="G114" i="18" s="1"/>
  <c r="W127" i="18"/>
  <c r="W113" i="18" s="1"/>
  <c r="W114" i="18" s="1"/>
  <c r="Z127" i="18"/>
  <c r="Z113" i="18" s="1"/>
  <c r="Z114" i="18" s="1"/>
  <c r="J127" i="18"/>
  <c r="J113" i="18" s="1"/>
  <c r="J114" i="18" s="1"/>
  <c r="AE127" i="17"/>
  <c r="AE113" i="17" s="1"/>
  <c r="AE114" i="17" s="1"/>
  <c r="O127" i="17"/>
  <c r="O113" i="17" s="1"/>
  <c r="O114" i="17" s="1"/>
  <c r="Y127" i="17"/>
  <c r="Y113" i="17" s="1"/>
  <c r="Y114" i="17" s="1"/>
  <c r="E73" i="17"/>
  <c r="E79" i="17" s="1"/>
  <c r="D11" i="15"/>
  <c r="D13" i="15" s="1"/>
  <c r="G11" i="15"/>
  <c r="G13" i="15" s="1"/>
  <c r="AD127" i="18"/>
  <c r="AD113" i="18" s="1"/>
  <c r="AD114" i="18" s="1"/>
  <c r="S127" i="17"/>
  <c r="S113" i="17" s="1"/>
  <c r="S114" i="17" s="1"/>
  <c r="N127" i="18"/>
  <c r="N113" i="18" s="1"/>
  <c r="N114" i="18" s="1"/>
  <c r="D79" i="17"/>
  <c r="F127" i="18"/>
  <c r="F113" i="18" s="1"/>
  <c r="F114" i="18" s="1"/>
  <c r="E127" i="17"/>
  <c r="E113" i="17" s="1"/>
  <c r="E114" i="17" s="1"/>
  <c r="Z127" i="17"/>
  <c r="Z113" i="17" s="1"/>
  <c r="Z114" i="17" s="1"/>
  <c r="V127" i="18"/>
  <c r="V113" i="18" s="1"/>
  <c r="V114" i="18" s="1"/>
  <c r="J127" i="17"/>
  <c r="J113" i="17" s="1"/>
  <c r="J114" i="17" s="1"/>
  <c r="P127" i="18"/>
  <c r="P113" i="18" s="1"/>
  <c r="P114" i="18" s="1"/>
  <c r="X127" i="17"/>
  <c r="X113" i="17" s="1"/>
  <c r="X114" i="17" s="1"/>
  <c r="H127" i="17"/>
  <c r="H113" i="17" s="1"/>
  <c r="H114" i="17" s="1"/>
  <c r="H127" i="18"/>
  <c r="H113" i="18" s="1"/>
  <c r="H114" i="18" s="1"/>
  <c r="T127" i="17"/>
  <c r="T113" i="17" s="1"/>
  <c r="T114" i="17" s="1"/>
  <c r="D127" i="17"/>
  <c r="D113" i="17" s="1"/>
  <c r="D114" i="17" s="1"/>
  <c r="AF127" i="18"/>
  <c r="AF113" i="18" s="1"/>
  <c r="AF114" i="18" s="1"/>
  <c r="AF127" i="17"/>
  <c r="AF113" i="17" s="1"/>
  <c r="AF114" i="17" s="1"/>
  <c r="P127" i="17"/>
  <c r="P113" i="17" s="1"/>
  <c r="P114" i="17" s="1"/>
  <c r="R127" i="18"/>
  <c r="R113" i="18" s="1"/>
  <c r="R114" i="18" s="1"/>
  <c r="R127" i="17"/>
  <c r="R113" i="17" s="1"/>
  <c r="R114" i="17" s="1"/>
  <c r="X127" i="18"/>
  <c r="X113" i="18" s="1"/>
  <c r="X114" i="18" s="1"/>
  <c r="AB127" i="17"/>
  <c r="AB113" i="17" s="1"/>
  <c r="AB114" i="17" s="1"/>
  <c r="L127" i="17"/>
  <c r="L113" i="17" s="1"/>
  <c r="L114" i="17" s="1"/>
  <c r="U127" i="18"/>
  <c r="U113" i="18" s="1"/>
  <c r="U114" i="18" s="1"/>
  <c r="AG127" i="18"/>
  <c r="AG113" i="18" s="1"/>
  <c r="AG114" i="18" s="1"/>
  <c r="Q127" i="18"/>
  <c r="Q113" i="18" s="1"/>
  <c r="Q114" i="18" s="1"/>
  <c r="E146" i="17"/>
  <c r="E145" i="17"/>
  <c r="F141" i="17" s="1"/>
  <c r="E127" i="18"/>
  <c r="E113" i="18" s="1"/>
  <c r="E114" i="18" s="1"/>
  <c r="D130" i="17"/>
  <c r="W127" i="17"/>
  <c r="W113" i="17" s="1"/>
  <c r="W114" i="17" s="1"/>
  <c r="G127" i="17"/>
  <c r="G113" i="17" s="1"/>
  <c r="G114" i="17" s="1"/>
  <c r="AC127" i="18"/>
  <c r="AC113" i="18" s="1"/>
  <c r="AC114" i="18" s="1"/>
  <c r="M127" i="18"/>
  <c r="M113" i="18" s="1"/>
  <c r="M114" i="18" s="1"/>
  <c r="Y127" i="18"/>
  <c r="Y113" i="18" s="1"/>
  <c r="Y114" i="18" s="1"/>
  <c r="I127" i="18"/>
  <c r="I113" i="18" s="1"/>
  <c r="I114" i="18" s="1"/>
  <c r="E146" i="18"/>
  <c r="E145" i="18"/>
  <c r="F141" i="18" s="1"/>
  <c r="E138" i="17"/>
  <c r="E137" i="17"/>
  <c r="F133" i="17" s="1"/>
  <c r="E125" i="17"/>
  <c r="E138" i="18"/>
  <c r="E137" i="18"/>
  <c r="F133" i="18" s="1"/>
  <c r="E125" i="18"/>
  <c r="B65" i="16"/>
  <c r="B64" i="16"/>
  <c r="B58" i="16"/>
  <c r="B59" i="16"/>
  <c r="B60" i="16"/>
  <c r="B61" i="16"/>
  <c r="B57" i="16"/>
  <c r="B52" i="16"/>
  <c r="B53" i="16"/>
  <c r="B54" i="16"/>
  <c r="B55" i="16"/>
  <c r="B51" i="16"/>
  <c r="B47" i="16"/>
  <c r="B43" i="16"/>
  <c r="B42" i="16"/>
  <c r="B41" i="16"/>
  <c r="B116" i="15"/>
  <c r="L112" i="15"/>
  <c r="M111" i="15"/>
  <c r="R110" i="15"/>
  <c r="M110" i="15"/>
  <c r="G109" i="15"/>
  <c r="H108" i="15"/>
  <c r="H109" i="15" s="1"/>
  <c r="L107" i="15"/>
  <c r="M106" i="15"/>
  <c r="M105" i="15"/>
  <c r="G105" i="15"/>
  <c r="M104" i="15"/>
  <c r="H104" i="15"/>
  <c r="M103" i="15"/>
  <c r="H103" i="15"/>
  <c r="M102" i="15"/>
  <c r="H102" i="15"/>
  <c r="R101" i="15"/>
  <c r="M101" i="15"/>
  <c r="H101" i="15"/>
  <c r="R100" i="15"/>
  <c r="M100" i="15"/>
  <c r="H100" i="15"/>
  <c r="R99" i="15"/>
  <c r="M99" i="15"/>
  <c r="H99" i="15"/>
  <c r="R98" i="15"/>
  <c r="M98" i="15"/>
  <c r="H98" i="15"/>
  <c r="R97" i="15"/>
  <c r="H97" i="15"/>
  <c r="AG144" i="16"/>
  <c r="AF144" i="16"/>
  <c r="AE144" i="16"/>
  <c r="AD144" i="16"/>
  <c r="AC144" i="16"/>
  <c r="AB144" i="16"/>
  <c r="AA144" i="16"/>
  <c r="Z144" i="16"/>
  <c r="Y144" i="16"/>
  <c r="X144" i="16"/>
  <c r="W144" i="16"/>
  <c r="V144" i="16"/>
  <c r="U144" i="16"/>
  <c r="T144" i="16"/>
  <c r="S144" i="16"/>
  <c r="R144" i="16"/>
  <c r="Q144" i="16"/>
  <c r="P144" i="16"/>
  <c r="O144" i="16"/>
  <c r="N144" i="16"/>
  <c r="M144" i="16"/>
  <c r="L144" i="16"/>
  <c r="K144" i="16"/>
  <c r="J144" i="16"/>
  <c r="I144" i="16"/>
  <c r="H144" i="16"/>
  <c r="G144" i="16"/>
  <c r="F144" i="16"/>
  <c r="E144" i="16"/>
  <c r="D144" i="16"/>
  <c r="AG142" i="16"/>
  <c r="AF142" i="16"/>
  <c r="AE142" i="16"/>
  <c r="AD142" i="16"/>
  <c r="AC142" i="16"/>
  <c r="AB142" i="16"/>
  <c r="AA142" i="16"/>
  <c r="Z142" i="16"/>
  <c r="Y142" i="16"/>
  <c r="X142" i="16"/>
  <c r="W142" i="16"/>
  <c r="V142" i="16"/>
  <c r="U142" i="16"/>
  <c r="T142" i="16"/>
  <c r="S142" i="16"/>
  <c r="R142" i="16"/>
  <c r="Q142" i="16"/>
  <c r="P142" i="16"/>
  <c r="O142" i="16"/>
  <c r="N142" i="16"/>
  <c r="M142" i="16"/>
  <c r="L142" i="16"/>
  <c r="K142" i="16"/>
  <c r="J142" i="16"/>
  <c r="I142" i="16"/>
  <c r="H142" i="16"/>
  <c r="G142" i="16"/>
  <c r="F142" i="16"/>
  <c r="E142" i="16"/>
  <c r="D142" i="16"/>
  <c r="D141" i="16"/>
  <c r="D146" i="16" s="1"/>
  <c r="AG136" i="16"/>
  <c r="AF136" i="16"/>
  <c r="AE136" i="16"/>
  <c r="AD136" i="16"/>
  <c r="AC136" i="16"/>
  <c r="AB136" i="16"/>
  <c r="AA136" i="16"/>
  <c r="Z136" i="16"/>
  <c r="Y136" i="16"/>
  <c r="X136" i="16"/>
  <c r="W136" i="16"/>
  <c r="V136" i="16"/>
  <c r="U136" i="16"/>
  <c r="T136" i="16"/>
  <c r="S136" i="16"/>
  <c r="R136" i="16"/>
  <c r="Q136" i="16"/>
  <c r="P136" i="16"/>
  <c r="O136" i="16"/>
  <c r="N136" i="16"/>
  <c r="M136" i="16"/>
  <c r="L136" i="16"/>
  <c r="K136" i="16"/>
  <c r="J136" i="16"/>
  <c r="I136" i="16"/>
  <c r="H136" i="16"/>
  <c r="G136" i="16"/>
  <c r="F136" i="16"/>
  <c r="E136" i="16"/>
  <c r="D136" i="16"/>
  <c r="AG134" i="16"/>
  <c r="AF134" i="16"/>
  <c r="AE134" i="16"/>
  <c r="AD134" i="16"/>
  <c r="AC134" i="16"/>
  <c r="AB134" i="16"/>
  <c r="AA134" i="16"/>
  <c r="Z134" i="16"/>
  <c r="Y134" i="16"/>
  <c r="X134" i="16"/>
  <c r="W134" i="16"/>
  <c r="V134" i="16"/>
  <c r="U134" i="16"/>
  <c r="T134" i="16"/>
  <c r="S134" i="16"/>
  <c r="R134" i="16"/>
  <c r="Q134" i="16"/>
  <c r="P134" i="16"/>
  <c r="O134" i="16"/>
  <c r="N134" i="16"/>
  <c r="M134" i="16"/>
  <c r="L134" i="16"/>
  <c r="K134" i="16"/>
  <c r="J134" i="16"/>
  <c r="I134" i="16"/>
  <c r="H134" i="16"/>
  <c r="G134" i="16"/>
  <c r="F134" i="16"/>
  <c r="E134" i="16"/>
  <c r="D134" i="16"/>
  <c r="D133" i="16"/>
  <c r="B119" i="16"/>
  <c r="C112" i="16"/>
  <c r="C114" i="16" s="1"/>
  <c r="AG109" i="16"/>
  <c r="AF109" i="16"/>
  <c r="AE109" i="16"/>
  <c r="AD109" i="16"/>
  <c r="AC109" i="16"/>
  <c r="AB109" i="16"/>
  <c r="AA109" i="16"/>
  <c r="Z109" i="16"/>
  <c r="Y109" i="16"/>
  <c r="X109" i="16"/>
  <c r="W109" i="16"/>
  <c r="V109" i="16"/>
  <c r="U109" i="16"/>
  <c r="T109" i="16"/>
  <c r="S109" i="16"/>
  <c r="R109" i="16"/>
  <c r="Q109" i="16"/>
  <c r="P109" i="16"/>
  <c r="O109" i="16"/>
  <c r="N109" i="16"/>
  <c r="M109" i="16"/>
  <c r="L109" i="16"/>
  <c r="K109" i="16"/>
  <c r="J109" i="16"/>
  <c r="I109" i="16"/>
  <c r="H109" i="16"/>
  <c r="G109" i="16"/>
  <c r="F109" i="16"/>
  <c r="E109" i="16"/>
  <c r="AG103" i="16"/>
  <c r="AF103" i="16"/>
  <c r="AE103" i="16"/>
  <c r="AD103" i="16"/>
  <c r="AC103" i="16"/>
  <c r="AB103" i="16"/>
  <c r="AA103" i="16"/>
  <c r="Z103" i="16"/>
  <c r="Y103" i="16"/>
  <c r="X103" i="16"/>
  <c r="W103" i="16"/>
  <c r="V103" i="16"/>
  <c r="U103" i="16"/>
  <c r="T103" i="16"/>
  <c r="S103" i="16"/>
  <c r="R103" i="16"/>
  <c r="Q103" i="16"/>
  <c r="P103" i="16"/>
  <c r="O103" i="16"/>
  <c r="N103" i="16"/>
  <c r="M103" i="16"/>
  <c r="L103" i="16"/>
  <c r="K103" i="16"/>
  <c r="J103" i="16"/>
  <c r="C103" i="16"/>
  <c r="C102" i="16"/>
  <c r="J37" i="16"/>
  <c r="J36" i="16"/>
  <c r="B20" i="16"/>
  <c r="B4" i="16"/>
  <c r="B59" i="12"/>
  <c r="B60" i="12"/>
  <c r="B61" i="12"/>
  <c r="B57" i="12"/>
  <c r="B51" i="12"/>
  <c r="B65" i="12"/>
  <c r="B64" i="12"/>
  <c r="R85" i="15"/>
  <c r="C64" i="17" s="1"/>
  <c r="R89" i="17" s="1"/>
  <c r="B58" i="12"/>
  <c r="B47" i="12"/>
  <c r="B52" i="12"/>
  <c r="B53" i="12"/>
  <c r="B54" i="12"/>
  <c r="B55" i="12"/>
  <c r="R73" i="15"/>
  <c r="R74" i="15"/>
  <c r="C53" i="17" s="1"/>
  <c r="R75" i="15"/>
  <c r="R76" i="15"/>
  <c r="R72" i="15"/>
  <c r="C51" i="17" s="1"/>
  <c r="B43" i="12"/>
  <c r="B42" i="12"/>
  <c r="B41" i="12"/>
  <c r="B4" i="12"/>
  <c r="L87" i="15"/>
  <c r="B25" i="17" s="1"/>
  <c r="M86" i="15"/>
  <c r="M85" i="15"/>
  <c r="M77" i="15"/>
  <c r="B91" i="15"/>
  <c r="M74" i="15"/>
  <c r="M75" i="15"/>
  <c r="M76" i="15"/>
  <c r="M78" i="15"/>
  <c r="M79" i="15"/>
  <c r="M80" i="15"/>
  <c r="M81" i="15"/>
  <c r="M73" i="15"/>
  <c r="G84" i="15"/>
  <c r="H83" i="15"/>
  <c r="H84" i="15" s="1"/>
  <c r="G80" i="15"/>
  <c r="H73" i="15"/>
  <c r="H74" i="15"/>
  <c r="H75" i="15"/>
  <c r="H76" i="15"/>
  <c r="H77" i="15"/>
  <c r="H78" i="15"/>
  <c r="H79" i="15"/>
  <c r="H72" i="15"/>
  <c r="F73" i="18" l="1"/>
  <c r="F79" i="18" s="1"/>
  <c r="D129" i="18"/>
  <c r="F73" i="17"/>
  <c r="AG126" i="16"/>
  <c r="D129" i="17"/>
  <c r="M135" i="16"/>
  <c r="D143" i="16"/>
  <c r="T143" i="16"/>
  <c r="M126" i="16"/>
  <c r="T128" i="16"/>
  <c r="T94" i="16" s="1"/>
  <c r="X126" i="16"/>
  <c r="E143" i="16"/>
  <c r="I143" i="16"/>
  <c r="M143" i="16"/>
  <c r="Q143" i="16"/>
  <c r="U143" i="16"/>
  <c r="Y143" i="16"/>
  <c r="AC143" i="16"/>
  <c r="AG143" i="16"/>
  <c r="G126" i="16"/>
  <c r="K126" i="16"/>
  <c r="W126" i="16"/>
  <c r="AA126" i="16"/>
  <c r="F146" i="17"/>
  <c r="F145" i="17"/>
  <c r="G141" i="17" s="1"/>
  <c r="C51" i="16"/>
  <c r="C51" i="18"/>
  <c r="B25" i="16"/>
  <c r="B33" i="16" s="1"/>
  <c r="B25" i="18"/>
  <c r="B33" i="18" s="1"/>
  <c r="C55" i="12"/>
  <c r="C55" i="17"/>
  <c r="Q126" i="16"/>
  <c r="C54" i="16"/>
  <c r="C54" i="18"/>
  <c r="F137" i="18"/>
  <c r="G133" i="18" s="1"/>
  <c r="F138" i="18"/>
  <c r="F125" i="18"/>
  <c r="F138" i="17"/>
  <c r="F137" i="17"/>
  <c r="G133" i="17" s="1"/>
  <c r="F125" i="17"/>
  <c r="E130" i="17"/>
  <c r="E129" i="17"/>
  <c r="C54" i="12"/>
  <c r="C54" i="17"/>
  <c r="D135" i="16"/>
  <c r="D137" i="16" s="1"/>
  <c r="E133" i="16" s="1"/>
  <c r="L135" i="16"/>
  <c r="T135" i="16"/>
  <c r="X135" i="16"/>
  <c r="AB135" i="16"/>
  <c r="AF135" i="16"/>
  <c r="G143" i="16"/>
  <c r="K143" i="16"/>
  <c r="O143" i="16"/>
  <c r="S143" i="16"/>
  <c r="W143" i="16"/>
  <c r="AA143" i="16"/>
  <c r="AE143" i="16"/>
  <c r="C53" i="16"/>
  <c r="C53" i="18"/>
  <c r="B24" i="16"/>
  <c r="B32" i="16" s="1"/>
  <c r="B24" i="18"/>
  <c r="C64" i="16"/>
  <c r="C64" i="18"/>
  <c r="R89" i="18" s="1"/>
  <c r="F145" i="18"/>
  <c r="G141" i="18" s="1"/>
  <c r="F146" i="18"/>
  <c r="B27" i="12"/>
  <c r="B27" i="17"/>
  <c r="C52" i="12"/>
  <c r="C52" i="17"/>
  <c r="C55" i="16"/>
  <c r="C55" i="18"/>
  <c r="B26" i="16"/>
  <c r="B34" i="16" s="1"/>
  <c r="B26" i="18"/>
  <c r="B34" i="18" s="1"/>
  <c r="E129" i="18"/>
  <c r="E130" i="18"/>
  <c r="B26" i="12"/>
  <c r="B26" i="17"/>
  <c r="B34" i="17" s="1"/>
  <c r="B33" i="17"/>
  <c r="B23" i="17"/>
  <c r="B31" i="17" s="1"/>
  <c r="E126" i="16"/>
  <c r="Y126" i="16"/>
  <c r="U126" i="16"/>
  <c r="G128" i="16"/>
  <c r="G94" i="16" s="1"/>
  <c r="K128" i="16"/>
  <c r="K94" i="16" s="1"/>
  <c r="O128" i="16"/>
  <c r="O94" i="16" s="1"/>
  <c r="S128" i="16"/>
  <c r="S94" i="16" s="1"/>
  <c r="W128" i="16"/>
  <c r="W94" i="16" s="1"/>
  <c r="AA128" i="16"/>
  <c r="AA94" i="16" s="1"/>
  <c r="AE128" i="16"/>
  <c r="AE94" i="16" s="1"/>
  <c r="C52" i="16"/>
  <c r="C52" i="18"/>
  <c r="B27" i="16"/>
  <c r="B27" i="18"/>
  <c r="B35" i="18" s="1"/>
  <c r="F79" i="17"/>
  <c r="G73" i="17"/>
  <c r="D128" i="16"/>
  <c r="D94" i="16" s="1"/>
  <c r="H128" i="16"/>
  <c r="H94" i="16" s="1"/>
  <c r="L128" i="16"/>
  <c r="L94" i="16" s="1"/>
  <c r="P128" i="16"/>
  <c r="P94" i="16" s="1"/>
  <c r="X128" i="16"/>
  <c r="X94" i="16" s="1"/>
  <c r="AB128" i="16"/>
  <c r="AB94" i="16" s="1"/>
  <c r="AF128" i="16"/>
  <c r="AF94" i="16" s="1"/>
  <c r="U135" i="16"/>
  <c r="M128" i="16"/>
  <c r="M94" i="16" s="1"/>
  <c r="H126" i="16"/>
  <c r="P126" i="16"/>
  <c r="T126" i="16"/>
  <c r="AC126" i="16"/>
  <c r="I126" i="16"/>
  <c r="E135" i="16"/>
  <c r="E127" i="16" s="1"/>
  <c r="E113" i="16" s="1"/>
  <c r="E114" i="16" s="1"/>
  <c r="I128" i="16"/>
  <c r="I94" i="16" s="1"/>
  <c r="Q128" i="16"/>
  <c r="Q94" i="16" s="1"/>
  <c r="U128" i="16"/>
  <c r="U94" i="16" s="1"/>
  <c r="Y128" i="16"/>
  <c r="Y94" i="16" s="1"/>
  <c r="AC128" i="16"/>
  <c r="AC94" i="16" s="1"/>
  <c r="AG128" i="16"/>
  <c r="AG94" i="16" s="1"/>
  <c r="L126" i="16"/>
  <c r="AF126" i="16"/>
  <c r="F128" i="16"/>
  <c r="F94" i="16" s="1"/>
  <c r="J128" i="16"/>
  <c r="J94" i="16" s="1"/>
  <c r="N128" i="16"/>
  <c r="N94" i="16" s="1"/>
  <c r="R128" i="16"/>
  <c r="R94" i="16" s="1"/>
  <c r="V128" i="16"/>
  <c r="V94" i="16" s="1"/>
  <c r="Z128" i="16"/>
  <c r="Z94" i="16" s="1"/>
  <c r="AD128" i="16"/>
  <c r="AD94" i="16" s="1"/>
  <c r="E128" i="16"/>
  <c r="E94" i="16" s="1"/>
  <c r="Q135" i="16"/>
  <c r="Y135" i="16"/>
  <c r="AG135" i="16"/>
  <c r="AC135" i="16"/>
  <c r="H143" i="16"/>
  <c r="P143" i="16"/>
  <c r="X143" i="16"/>
  <c r="AF143" i="16"/>
  <c r="AF127" i="16" s="1"/>
  <c r="AF113" i="16" s="1"/>
  <c r="AF114" i="16" s="1"/>
  <c r="L143" i="16"/>
  <c r="AB143" i="16"/>
  <c r="D138" i="16"/>
  <c r="D125" i="16"/>
  <c r="D130" i="16" s="1"/>
  <c r="I135" i="16"/>
  <c r="H135" i="16"/>
  <c r="P135" i="16"/>
  <c r="C104" i="16"/>
  <c r="D126" i="16"/>
  <c r="AB126" i="16"/>
  <c r="B24" i="12"/>
  <c r="C64" i="12"/>
  <c r="R89" i="12" s="1"/>
  <c r="M112" i="15"/>
  <c r="C51" i="12"/>
  <c r="M107" i="15"/>
  <c r="M87" i="15"/>
  <c r="B25" i="12"/>
  <c r="M82" i="15"/>
  <c r="AE89" i="12"/>
  <c r="H105" i="15"/>
  <c r="C53" i="12"/>
  <c r="D73" i="16"/>
  <c r="B46" i="16"/>
  <c r="B21" i="16"/>
  <c r="Y89" i="12"/>
  <c r="U89" i="12"/>
  <c r="Q89" i="12"/>
  <c r="M89" i="12"/>
  <c r="I89" i="12"/>
  <c r="E89" i="12"/>
  <c r="AD89" i="12"/>
  <c r="B46" i="12"/>
  <c r="D89" i="12"/>
  <c r="X89" i="12"/>
  <c r="T89" i="12"/>
  <c r="P89" i="12"/>
  <c r="L89" i="12"/>
  <c r="H89" i="12"/>
  <c r="AG89" i="12"/>
  <c r="AC89" i="12"/>
  <c r="AA89" i="12"/>
  <c r="W89" i="12"/>
  <c r="S89" i="12"/>
  <c r="O89" i="12"/>
  <c r="K89" i="12"/>
  <c r="G89" i="12"/>
  <c r="AF89" i="12"/>
  <c r="AB89" i="12"/>
  <c r="Z89" i="12"/>
  <c r="V89" i="12"/>
  <c r="N89" i="12"/>
  <c r="J89" i="12"/>
  <c r="F89" i="12"/>
  <c r="J143" i="16"/>
  <c r="J126" i="16"/>
  <c r="R143" i="16"/>
  <c r="R126" i="16"/>
  <c r="Z143" i="16"/>
  <c r="Z126" i="16"/>
  <c r="F143" i="16"/>
  <c r="F126" i="16"/>
  <c r="N143" i="16"/>
  <c r="N126" i="16"/>
  <c r="V143" i="16"/>
  <c r="V126" i="16"/>
  <c r="AD143" i="16"/>
  <c r="AD126" i="16"/>
  <c r="S126" i="16"/>
  <c r="O126" i="16"/>
  <c r="AE126" i="16"/>
  <c r="F135" i="16"/>
  <c r="J135" i="16"/>
  <c r="N135" i="16"/>
  <c r="R135" i="16"/>
  <c r="V135" i="16"/>
  <c r="Z135" i="16"/>
  <c r="AD135" i="16"/>
  <c r="D145" i="16"/>
  <c r="E141" i="16" s="1"/>
  <c r="G135" i="16"/>
  <c r="K135" i="16"/>
  <c r="O135" i="16"/>
  <c r="S135" i="16"/>
  <c r="W135" i="16"/>
  <c r="AA135" i="16"/>
  <c r="AE135" i="16"/>
  <c r="H80" i="15"/>
  <c r="F9" i="15"/>
  <c r="C9" i="15"/>
  <c r="D9" i="15" s="1"/>
  <c r="G73" i="18" l="1"/>
  <c r="X127" i="16"/>
  <c r="X113" i="16" s="1"/>
  <c r="X114" i="16" s="1"/>
  <c r="B28" i="16"/>
  <c r="B23" i="16"/>
  <c r="B31" i="16" s="1"/>
  <c r="AC127" i="16"/>
  <c r="AC113" i="16" s="1"/>
  <c r="AC114" i="16" s="1"/>
  <c r="AE127" i="16"/>
  <c r="AE113" i="16" s="1"/>
  <c r="AE114" i="16" s="1"/>
  <c r="O127" i="16"/>
  <c r="O113" i="16" s="1"/>
  <c r="O114" i="16" s="1"/>
  <c r="AA127" i="16"/>
  <c r="AA113" i="16" s="1"/>
  <c r="AA114" i="16" s="1"/>
  <c r="K127" i="16"/>
  <c r="K113" i="16" s="1"/>
  <c r="K114" i="16" s="1"/>
  <c r="U127" i="16"/>
  <c r="U113" i="16" s="1"/>
  <c r="U114" i="16" s="1"/>
  <c r="S127" i="16"/>
  <c r="S113" i="16" s="1"/>
  <c r="S114" i="16" s="1"/>
  <c r="N127" i="16"/>
  <c r="N113" i="16" s="1"/>
  <c r="N114" i="16" s="1"/>
  <c r="AD127" i="16"/>
  <c r="AD113" i="16" s="1"/>
  <c r="AD114" i="16" s="1"/>
  <c r="I127" i="16"/>
  <c r="I113" i="16" s="1"/>
  <c r="I114" i="16" s="1"/>
  <c r="Y127" i="16"/>
  <c r="Y113" i="16" s="1"/>
  <c r="Y114" i="16" s="1"/>
  <c r="D127" i="16"/>
  <c r="D113" i="16" s="1"/>
  <c r="D114" i="16" s="1"/>
  <c r="T127" i="16"/>
  <c r="T113" i="16" s="1"/>
  <c r="T114" i="16" s="1"/>
  <c r="M127" i="16"/>
  <c r="M113" i="16" s="1"/>
  <c r="M114" i="16" s="1"/>
  <c r="F11" i="15"/>
  <c r="F13" i="15" s="1"/>
  <c r="R127" i="16"/>
  <c r="R113" i="16" s="1"/>
  <c r="R114" i="16" s="1"/>
  <c r="Z127" i="16"/>
  <c r="Z113" i="16" s="1"/>
  <c r="Z114" i="16" s="1"/>
  <c r="J127" i="16"/>
  <c r="J113" i="16" s="1"/>
  <c r="J114" i="16" s="1"/>
  <c r="L127" i="16"/>
  <c r="L113" i="16" s="1"/>
  <c r="L114" i="16" s="1"/>
  <c r="V127" i="16"/>
  <c r="V113" i="16" s="1"/>
  <c r="V114" i="16" s="1"/>
  <c r="F127" i="16"/>
  <c r="F113" i="16" s="1"/>
  <c r="F114" i="16" s="1"/>
  <c r="Q127" i="16"/>
  <c r="Q113" i="16" s="1"/>
  <c r="Q114" i="16" s="1"/>
  <c r="H73" i="18"/>
  <c r="G79" i="18"/>
  <c r="AG127" i="16"/>
  <c r="AG113" i="16" s="1"/>
  <c r="AG114" i="16" s="1"/>
  <c r="G145" i="17"/>
  <c r="H141" i="17" s="1"/>
  <c r="G146" i="17"/>
  <c r="AB127" i="16"/>
  <c r="AB113" i="16" s="1"/>
  <c r="AB114" i="16" s="1"/>
  <c r="B22" i="16"/>
  <c r="B30" i="16" s="1"/>
  <c r="H127" i="16"/>
  <c r="H113" i="16" s="1"/>
  <c r="H114" i="16" s="1"/>
  <c r="B32" i="18"/>
  <c r="B22" i="18"/>
  <c r="B30" i="18" s="1"/>
  <c r="B28" i="18"/>
  <c r="B23" i="18"/>
  <c r="B31" i="18" s="1"/>
  <c r="B37" i="18" s="1"/>
  <c r="G23" i="15" s="1"/>
  <c r="G24" i="15" s="1"/>
  <c r="G137" i="17"/>
  <c r="H133" i="17" s="1"/>
  <c r="G138" i="17"/>
  <c r="G125" i="17"/>
  <c r="G137" i="18"/>
  <c r="H133" i="18" s="1"/>
  <c r="G138" i="18"/>
  <c r="G125" i="18"/>
  <c r="B35" i="17"/>
  <c r="B37" i="17" s="1"/>
  <c r="D23" i="15" s="1"/>
  <c r="D24" i="15" s="1"/>
  <c r="B28" i="17"/>
  <c r="F129" i="18"/>
  <c r="F130" i="18"/>
  <c r="F130" i="17"/>
  <c r="F129" i="17"/>
  <c r="W127" i="16"/>
  <c r="W113" i="16" s="1"/>
  <c r="W114" i="16" s="1"/>
  <c r="G127" i="16"/>
  <c r="G113" i="16" s="1"/>
  <c r="G114" i="16" s="1"/>
  <c r="H73" i="17"/>
  <c r="G79" i="17"/>
  <c r="B22" i="17"/>
  <c r="B30" i="17" s="1"/>
  <c r="G145" i="18"/>
  <c r="H141" i="18" s="1"/>
  <c r="G146" i="18"/>
  <c r="P127" i="16"/>
  <c r="P113" i="16" s="1"/>
  <c r="P114" i="16" s="1"/>
  <c r="D79" i="16"/>
  <c r="B35" i="16"/>
  <c r="B37" i="16" s="1"/>
  <c r="C107" i="16" s="1"/>
  <c r="C109" i="16" s="1"/>
  <c r="C116" i="16" s="1"/>
  <c r="C117" i="16" s="1"/>
  <c r="E138" i="16"/>
  <c r="E125" i="16"/>
  <c r="E137" i="16"/>
  <c r="F133" i="16" s="1"/>
  <c r="B36" i="16"/>
  <c r="D108" i="16" s="1"/>
  <c r="B29" i="16"/>
  <c r="E146" i="16"/>
  <c r="E145" i="16"/>
  <c r="F141" i="16" s="1"/>
  <c r="B105" i="15"/>
  <c r="D129" i="16" l="1"/>
  <c r="H79" i="18"/>
  <c r="I73" i="18"/>
  <c r="H145" i="17"/>
  <c r="I141" i="17" s="1"/>
  <c r="H146" i="17"/>
  <c r="C107" i="17"/>
  <c r="C109" i="17" s="1"/>
  <c r="C116" i="17" s="1"/>
  <c r="J39" i="17"/>
  <c r="H138" i="18"/>
  <c r="H125" i="18"/>
  <c r="H137" i="18"/>
  <c r="I133" i="18" s="1"/>
  <c r="C107" i="18"/>
  <c r="C109" i="18" s="1"/>
  <c r="C116" i="18" s="1"/>
  <c r="J39" i="18"/>
  <c r="H146" i="18"/>
  <c r="H145" i="18"/>
  <c r="I141" i="18" s="1"/>
  <c r="B36" i="17"/>
  <c r="D108" i="17" s="1"/>
  <c r="B29" i="17"/>
  <c r="G130" i="18"/>
  <c r="G129" i="18"/>
  <c r="H137" i="17"/>
  <c r="I133" i="17" s="1"/>
  <c r="H125" i="17"/>
  <c r="H138" i="17"/>
  <c r="I73" i="17"/>
  <c r="H79" i="17"/>
  <c r="G129" i="17"/>
  <c r="G130" i="17"/>
  <c r="B29" i="18"/>
  <c r="B36" i="18"/>
  <c r="D108" i="18" s="1"/>
  <c r="J39" i="16"/>
  <c r="K36" i="16" s="1"/>
  <c r="F137" i="16"/>
  <c r="G133" i="16" s="1"/>
  <c r="F125" i="16"/>
  <c r="F138" i="16"/>
  <c r="E130" i="16"/>
  <c r="E129" i="16"/>
  <c r="C119" i="16"/>
  <c r="F145" i="16"/>
  <c r="G141" i="16" s="1"/>
  <c r="F146" i="16"/>
  <c r="D109" i="16"/>
  <c r="B38" i="16"/>
  <c r="I12" i="15"/>
  <c r="I11" i="15"/>
  <c r="A69" i="15" s="1"/>
  <c r="I10" i="15"/>
  <c r="A134" i="15" s="1"/>
  <c r="I9" i="15"/>
  <c r="A121" i="15" s="1"/>
  <c r="I79" i="18" l="1"/>
  <c r="J73" i="18"/>
  <c r="I146" i="17"/>
  <c r="I145" i="17"/>
  <c r="J141" i="17" s="1"/>
  <c r="I138" i="17"/>
  <c r="I125" i="17"/>
  <c r="I137" i="17"/>
  <c r="J133" i="17" s="1"/>
  <c r="I92" i="17"/>
  <c r="I103" i="17" s="1"/>
  <c r="D109" i="17"/>
  <c r="B38" i="17"/>
  <c r="D109" i="18"/>
  <c r="B38" i="18"/>
  <c r="I79" i="17"/>
  <c r="J73" i="17"/>
  <c r="H130" i="18"/>
  <c r="H129" i="18"/>
  <c r="K39" i="17"/>
  <c r="J38" i="17"/>
  <c r="K38" i="17" s="1"/>
  <c r="K36" i="17"/>
  <c r="B13" i="17"/>
  <c r="K37" i="17"/>
  <c r="C117" i="18"/>
  <c r="I146" i="18"/>
  <c r="I145" i="18"/>
  <c r="J141" i="18" s="1"/>
  <c r="I138" i="18"/>
  <c r="I137" i="18"/>
  <c r="J133" i="18" s="1"/>
  <c r="I125" i="18"/>
  <c r="H129" i="17"/>
  <c r="H130" i="17"/>
  <c r="K37" i="18"/>
  <c r="K39" i="18"/>
  <c r="J38" i="18"/>
  <c r="K38" i="18" s="1"/>
  <c r="K36" i="18"/>
  <c r="B13" i="18"/>
  <c r="C117" i="17"/>
  <c r="G92" i="16"/>
  <c r="G103" i="16" s="1"/>
  <c r="A94" i="15"/>
  <c r="B13" i="16"/>
  <c r="J38" i="16"/>
  <c r="K38" i="16" s="1"/>
  <c r="E92" i="16"/>
  <c r="E103" i="16" s="1"/>
  <c r="K37" i="16"/>
  <c r="K39" i="16"/>
  <c r="I92" i="16"/>
  <c r="I103" i="16" s="1"/>
  <c r="H92" i="16"/>
  <c r="H103" i="16" s="1"/>
  <c r="F92" i="16"/>
  <c r="F103" i="16" s="1"/>
  <c r="D92" i="16"/>
  <c r="D103" i="16" s="1"/>
  <c r="F129" i="16"/>
  <c r="F130" i="16"/>
  <c r="G145" i="16"/>
  <c r="H141" i="16" s="1"/>
  <c r="G146" i="16"/>
  <c r="G137" i="16"/>
  <c r="H133" i="16" s="1"/>
  <c r="G138" i="16"/>
  <c r="G125" i="16"/>
  <c r="E138" i="15"/>
  <c r="F138" i="15"/>
  <c r="G138" i="15"/>
  <c r="H138" i="15"/>
  <c r="I138" i="15"/>
  <c r="J138" i="15"/>
  <c r="K138" i="15"/>
  <c r="L138" i="15"/>
  <c r="M138" i="15"/>
  <c r="N138" i="15"/>
  <c r="O138" i="15"/>
  <c r="P138" i="15"/>
  <c r="Q138" i="15"/>
  <c r="R138" i="15"/>
  <c r="S138" i="15"/>
  <c r="T138" i="15"/>
  <c r="U138" i="15"/>
  <c r="V138" i="15"/>
  <c r="W138" i="15"/>
  <c r="X138" i="15"/>
  <c r="Y138" i="15"/>
  <c r="Z138" i="15"/>
  <c r="AA138" i="15"/>
  <c r="AB138" i="15"/>
  <c r="AC138" i="15"/>
  <c r="AD138" i="15"/>
  <c r="AE138" i="15"/>
  <c r="AF138" i="15"/>
  <c r="AG138" i="15"/>
  <c r="D138" i="15"/>
  <c r="E125" i="15"/>
  <c r="F125" i="15"/>
  <c r="G125" i="15"/>
  <c r="H125" i="15"/>
  <c r="I125" i="15"/>
  <c r="J125" i="15"/>
  <c r="K125" i="15"/>
  <c r="L125" i="15"/>
  <c r="M125" i="15"/>
  <c r="N125" i="15"/>
  <c r="O125" i="15"/>
  <c r="P125" i="15"/>
  <c r="Q125" i="15"/>
  <c r="R125" i="15"/>
  <c r="S125" i="15"/>
  <c r="T125" i="15"/>
  <c r="U125" i="15"/>
  <c r="V125" i="15"/>
  <c r="W125" i="15"/>
  <c r="X125" i="15"/>
  <c r="Y125" i="15"/>
  <c r="Z125" i="15"/>
  <c r="AA125" i="15"/>
  <c r="AB125" i="15"/>
  <c r="AC125" i="15"/>
  <c r="AD125" i="15"/>
  <c r="AE125" i="15"/>
  <c r="AF125" i="15"/>
  <c r="AG125" i="15"/>
  <c r="D125" i="15"/>
  <c r="B20" i="12"/>
  <c r="J36" i="12"/>
  <c r="J37" i="12"/>
  <c r="G92" i="18" l="1"/>
  <c r="G103" i="18" s="1"/>
  <c r="F92" i="18"/>
  <c r="F103" i="18" s="1"/>
  <c r="H92" i="18"/>
  <c r="H103" i="18" s="1"/>
  <c r="K73" i="18"/>
  <c r="J79" i="18"/>
  <c r="I92" i="18"/>
  <c r="I103" i="18" s="1"/>
  <c r="J146" i="17"/>
  <c r="J145" i="17"/>
  <c r="K141" i="17" s="1"/>
  <c r="D92" i="18"/>
  <c r="D103" i="18" s="1"/>
  <c r="E92" i="18"/>
  <c r="E103" i="18" s="1"/>
  <c r="F92" i="17"/>
  <c r="F103" i="17" s="1"/>
  <c r="I129" i="18"/>
  <c r="I130" i="18"/>
  <c r="C119" i="18"/>
  <c r="D92" i="17"/>
  <c r="D103" i="17" s="1"/>
  <c r="H92" i="17"/>
  <c r="H103" i="17" s="1"/>
  <c r="J138" i="17"/>
  <c r="J137" i="17"/>
  <c r="K133" i="17" s="1"/>
  <c r="J125" i="17"/>
  <c r="C119" i="17"/>
  <c r="J145" i="18"/>
  <c r="K141" i="18" s="1"/>
  <c r="J146" i="18"/>
  <c r="J137" i="18"/>
  <c r="K133" i="18" s="1"/>
  <c r="J138" i="18"/>
  <c r="J125" i="18"/>
  <c r="I130" i="17"/>
  <c r="I129" i="17"/>
  <c r="J79" i="17"/>
  <c r="K73" i="17"/>
  <c r="G92" i="17"/>
  <c r="G103" i="17" s="1"/>
  <c r="E92" i="17"/>
  <c r="E103" i="17" s="1"/>
  <c r="E177" i="15"/>
  <c r="E178" i="15" s="1"/>
  <c r="F177" i="15"/>
  <c r="F189" i="15" s="1"/>
  <c r="J177" i="15"/>
  <c r="J189" i="15" s="1"/>
  <c r="N177" i="15"/>
  <c r="N189" i="15" s="1"/>
  <c r="R177" i="15"/>
  <c r="R189" i="15" s="1"/>
  <c r="V177" i="15"/>
  <c r="Z177" i="15"/>
  <c r="Z189" i="15" s="1"/>
  <c r="AD177" i="15"/>
  <c r="AD189" i="15" s="1"/>
  <c r="D177" i="15"/>
  <c r="K177" i="15"/>
  <c r="K189" i="15" s="1"/>
  <c r="O177" i="15"/>
  <c r="S177" i="15"/>
  <c r="S189" i="15" s="1"/>
  <c r="W177" i="15"/>
  <c r="AA177" i="15"/>
  <c r="AA189" i="15" s="1"/>
  <c r="AE177" i="15"/>
  <c r="AE178" i="15" s="1"/>
  <c r="G177" i="15"/>
  <c r="G189" i="15" s="1"/>
  <c r="H177" i="15"/>
  <c r="L177" i="15"/>
  <c r="L189" i="15" s="1"/>
  <c r="P177" i="15"/>
  <c r="P189" i="15" s="1"/>
  <c r="T177" i="15"/>
  <c r="T178" i="15" s="1"/>
  <c r="X177" i="15"/>
  <c r="X189" i="15" s="1"/>
  <c r="AB177" i="15"/>
  <c r="AF177" i="15"/>
  <c r="AF189" i="15" s="1"/>
  <c r="I177" i="15"/>
  <c r="I178" i="15" s="1"/>
  <c r="M177" i="15"/>
  <c r="M178" i="15" s="1"/>
  <c r="Q177" i="15"/>
  <c r="Q178" i="15" s="1"/>
  <c r="U177" i="15"/>
  <c r="U178" i="15" s="1"/>
  <c r="Y177" i="15"/>
  <c r="Y178" i="15" s="1"/>
  <c r="AC177" i="15"/>
  <c r="AC178" i="15" s="1"/>
  <c r="AG177" i="15"/>
  <c r="AG189" i="15" s="1"/>
  <c r="B33" i="12"/>
  <c r="E85" i="12"/>
  <c r="X86" i="12"/>
  <c r="H86" i="12"/>
  <c r="U87" i="12"/>
  <c r="E87" i="12"/>
  <c r="AA86" i="12"/>
  <c r="K86" i="12"/>
  <c r="X87" i="12"/>
  <c r="H87" i="12"/>
  <c r="Z86" i="12"/>
  <c r="J86" i="12"/>
  <c r="W87" i="12"/>
  <c r="G87" i="12"/>
  <c r="AC86" i="12"/>
  <c r="M86" i="12"/>
  <c r="Z87" i="12"/>
  <c r="J87" i="12"/>
  <c r="F88" i="12"/>
  <c r="Q88" i="12"/>
  <c r="AB88" i="12"/>
  <c r="L88" i="12"/>
  <c r="AA88" i="12"/>
  <c r="K88" i="12"/>
  <c r="V88" i="12"/>
  <c r="AF85" i="12"/>
  <c r="AA85" i="12"/>
  <c r="D85" i="12"/>
  <c r="R85" i="12"/>
  <c r="AB85" i="12"/>
  <c r="W85" i="12"/>
  <c r="Y85" i="12"/>
  <c r="I85" i="12"/>
  <c r="T88" i="12"/>
  <c r="S88" i="12"/>
  <c r="P85" i="12"/>
  <c r="J85" i="12"/>
  <c r="AG85" i="12"/>
  <c r="AB86" i="12"/>
  <c r="AE86" i="12"/>
  <c r="L87" i="12"/>
  <c r="AA87" i="12"/>
  <c r="N87" i="12"/>
  <c r="AG88" i="12"/>
  <c r="AF88" i="12"/>
  <c r="Z88" i="12"/>
  <c r="H85" i="12"/>
  <c r="V85" i="12"/>
  <c r="M85" i="12"/>
  <c r="D87" i="12"/>
  <c r="T86" i="12"/>
  <c r="AG87" i="12"/>
  <c r="Q87" i="12"/>
  <c r="W86" i="12"/>
  <c r="G86" i="12"/>
  <c r="T87" i="12"/>
  <c r="V86" i="12"/>
  <c r="F86" i="12"/>
  <c r="S87" i="12"/>
  <c r="Y86" i="12"/>
  <c r="I86" i="12"/>
  <c r="V87" i="12"/>
  <c r="F87" i="12"/>
  <c r="U88" i="12"/>
  <c r="I88" i="12"/>
  <c r="X88" i="12"/>
  <c r="H88" i="12"/>
  <c r="W88" i="12"/>
  <c r="G88" i="12"/>
  <c r="R88" i="12"/>
  <c r="X85" i="12"/>
  <c r="S85" i="12"/>
  <c r="AD85" i="12"/>
  <c r="N85" i="12"/>
  <c r="T85" i="12"/>
  <c r="O85" i="12"/>
  <c r="U85" i="12"/>
  <c r="E88" i="12"/>
  <c r="D88" i="12"/>
  <c r="AD88" i="12"/>
  <c r="K85" i="12"/>
  <c r="L85" i="12"/>
  <c r="Q85" i="12"/>
  <c r="L86" i="12"/>
  <c r="I87" i="12"/>
  <c r="AB87" i="12"/>
  <c r="N86" i="12"/>
  <c r="Q86" i="12"/>
  <c r="Y88" i="12"/>
  <c r="P88" i="12"/>
  <c r="O88" i="12"/>
  <c r="J88" i="12"/>
  <c r="F85" i="12"/>
  <c r="AC85" i="12"/>
  <c r="AF86" i="12"/>
  <c r="P86" i="12"/>
  <c r="AC87" i="12"/>
  <c r="M87" i="12"/>
  <c r="S86" i="12"/>
  <c r="AF87" i="12"/>
  <c r="P87" i="12"/>
  <c r="D86" i="12"/>
  <c r="R86" i="12"/>
  <c r="AE87" i="12"/>
  <c r="O87" i="12"/>
  <c r="M88" i="12"/>
  <c r="U86" i="12"/>
  <c r="E86" i="12"/>
  <c r="R87" i="12"/>
  <c r="AC88" i="12"/>
  <c r="N88" i="12"/>
  <c r="Z85" i="12"/>
  <c r="Y87" i="12"/>
  <c r="O86" i="12"/>
  <c r="AD86" i="12"/>
  <c r="K87" i="12"/>
  <c r="AG86" i="12"/>
  <c r="AD87" i="12"/>
  <c r="AE88" i="12"/>
  <c r="G85" i="12"/>
  <c r="AE85" i="12"/>
  <c r="H138" i="16"/>
  <c r="H137" i="16"/>
  <c r="I133" i="16" s="1"/>
  <c r="H125" i="16"/>
  <c r="G129" i="16"/>
  <c r="G130" i="16"/>
  <c r="H146" i="16"/>
  <c r="H145" i="16"/>
  <c r="I141" i="16" s="1"/>
  <c r="U84" i="12"/>
  <c r="AF84" i="12"/>
  <c r="I84" i="12"/>
  <c r="P84" i="12"/>
  <c r="W84" i="12"/>
  <c r="G84" i="12"/>
  <c r="V84" i="12"/>
  <c r="F84" i="12"/>
  <c r="R84" i="12"/>
  <c r="T84" i="12"/>
  <c r="K84" i="12"/>
  <c r="Y84" i="12"/>
  <c r="Q84" i="12"/>
  <c r="AB84" i="12"/>
  <c r="H84" i="12"/>
  <c r="S84" i="12"/>
  <c r="D84" i="12"/>
  <c r="E84" i="12"/>
  <c r="Z84" i="12"/>
  <c r="AG84" i="12"/>
  <c r="AC84" i="12"/>
  <c r="X84" i="12"/>
  <c r="AE84" i="12"/>
  <c r="O84" i="12"/>
  <c r="AD84" i="12"/>
  <c r="N84" i="12"/>
  <c r="L84" i="12"/>
  <c r="M84" i="12"/>
  <c r="AA84" i="12"/>
  <c r="J84" i="12"/>
  <c r="B21" i="12"/>
  <c r="B23" i="12"/>
  <c r="B31" i="12" s="1"/>
  <c r="G173" i="15"/>
  <c r="G186" i="15" s="1"/>
  <c r="M141" i="15"/>
  <c r="M142" i="15" s="1"/>
  <c r="D173" i="15"/>
  <c r="D186" i="15" s="1"/>
  <c r="AD173" i="15"/>
  <c r="AD186" i="15" s="1"/>
  <c r="Z173" i="15"/>
  <c r="Z186" i="15" s="1"/>
  <c r="V173" i="15"/>
  <c r="V186" i="15" s="1"/>
  <c r="R173" i="15"/>
  <c r="R186" i="15" s="1"/>
  <c r="N173" i="15"/>
  <c r="N186" i="15" s="1"/>
  <c r="J173" i="15"/>
  <c r="J186" i="15" s="1"/>
  <c r="F173" i="15"/>
  <c r="F186" i="15" s="1"/>
  <c r="D189" i="15"/>
  <c r="D83" i="18" s="1"/>
  <c r="D90" i="18" s="1"/>
  <c r="V178" i="15"/>
  <c r="AG173" i="15"/>
  <c r="AG186" i="15" s="1"/>
  <c r="AC173" i="15"/>
  <c r="AC186" i="15" s="1"/>
  <c r="Y173" i="15"/>
  <c r="Y186" i="15" s="1"/>
  <c r="U173" i="15"/>
  <c r="U186" i="15" s="1"/>
  <c r="Q173" i="15"/>
  <c r="Q186" i="15" s="1"/>
  <c r="M173" i="15"/>
  <c r="M186" i="15" s="1"/>
  <c r="I173" i="15"/>
  <c r="I186" i="15" s="1"/>
  <c r="E173" i="15"/>
  <c r="E186" i="15" s="1"/>
  <c r="AA137" i="15"/>
  <c r="AA139" i="15" s="1"/>
  <c r="AF173" i="15"/>
  <c r="AF186" i="15" s="1"/>
  <c r="AB173" i="15"/>
  <c r="AB186" i="15" s="1"/>
  <c r="X173" i="15"/>
  <c r="X186" i="15" s="1"/>
  <c r="T173" i="15"/>
  <c r="T186" i="15" s="1"/>
  <c r="P173" i="15"/>
  <c r="P186" i="15" s="1"/>
  <c r="L173" i="15"/>
  <c r="L186" i="15" s="1"/>
  <c r="H173" i="15"/>
  <c r="H186" i="15" s="1"/>
  <c r="AB189" i="15"/>
  <c r="H189" i="15"/>
  <c r="AG141" i="15"/>
  <c r="AG142" i="15" s="1"/>
  <c r="AE173" i="15"/>
  <c r="AE186" i="15" s="1"/>
  <c r="AA173" i="15"/>
  <c r="AA186" i="15" s="1"/>
  <c r="W173" i="15"/>
  <c r="W186" i="15" s="1"/>
  <c r="S173" i="15"/>
  <c r="S186" i="15" s="1"/>
  <c r="O173" i="15"/>
  <c r="O186" i="15" s="1"/>
  <c r="K173" i="15"/>
  <c r="K186" i="15" s="1"/>
  <c r="W189" i="15"/>
  <c r="O189" i="15"/>
  <c r="F128" i="15"/>
  <c r="F129" i="15" s="1"/>
  <c r="U189" i="15"/>
  <c r="E154" i="15"/>
  <c r="I154" i="15"/>
  <c r="M154" i="15"/>
  <c r="Q154" i="15"/>
  <c r="U154" i="15"/>
  <c r="Y154" i="15"/>
  <c r="G154" i="15"/>
  <c r="K154" i="15"/>
  <c r="O154" i="15"/>
  <c r="S154" i="15"/>
  <c r="W154" i="15"/>
  <c r="AA154" i="15"/>
  <c r="AE154" i="15"/>
  <c r="R124" i="15"/>
  <c r="R126" i="15" s="1"/>
  <c r="AB128" i="15"/>
  <c r="AB129" i="15" s="1"/>
  <c r="AD150" i="15"/>
  <c r="X154" i="15"/>
  <c r="E10" i="15"/>
  <c r="F10" i="15" s="1"/>
  <c r="G10" i="15" s="1"/>
  <c r="E141" i="15"/>
  <c r="E142" i="15" s="1"/>
  <c r="U141" i="15"/>
  <c r="U142" i="15" s="1"/>
  <c r="G137" i="15"/>
  <c r="G139" i="15" s="1"/>
  <c r="W137" i="15"/>
  <c r="W139" i="15" s="1"/>
  <c r="AG124" i="15"/>
  <c r="AG126" i="15" s="1"/>
  <c r="Y124" i="15"/>
  <c r="Y126" i="15" s="1"/>
  <c r="Q124" i="15"/>
  <c r="Q126" i="15" s="1"/>
  <c r="I124" i="15"/>
  <c r="I126" i="15" s="1"/>
  <c r="AG128" i="15"/>
  <c r="AG129" i="15" s="1"/>
  <c r="Y128" i="15"/>
  <c r="Y129" i="15" s="1"/>
  <c r="Q128" i="15"/>
  <c r="Q129" i="15" s="1"/>
  <c r="I128" i="15"/>
  <c r="I129" i="15" s="1"/>
  <c r="S137" i="15"/>
  <c r="S139" i="15" s="1"/>
  <c r="AC141" i="15"/>
  <c r="AC142" i="15" s="1"/>
  <c r="I141" i="15"/>
  <c r="I142" i="15" s="1"/>
  <c r="V150" i="15"/>
  <c r="D154" i="15"/>
  <c r="AC154" i="15"/>
  <c r="V154" i="15"/>
  <c r="N154" i="15"/>
  <c r="F154" i="15"/>
  <c r="Z124" i="15"/>
  <c r="Z126" i="15" s="1"/>
  <c r="T128" i="15"/>
  <c r="T129" i="15" s="1"/>
  <c r="B10" i="15"/>
  <c r="F150" i="15"/>
  <c r="AD154" i="15"/>
  <c r="H154" i="15"/>
  <c r="G150" i="15"/>
  <c r="J150" i="15"/>
  <c r="Z150" i="15"/>
  <c r="Z163" i="15" s="1"/>
  <c r="Z78" i="17" s="1"/>
  <c r="AD124" i="15"/>
  <c r="AD126" i="15" s="1"/>
  <c r="V124" i="15"/>
  <c r="V126" i="15" s="1"/>
  <c r="N124" i="15"/>
  <c r="N126" i="15" s="1"/>
  <c r="F124" i="15"/>
  <c r="F126" i="15" s="1"/>
  <c r="AF128" i="15"/>
  <c r="AF129" i="15" s="1"/>
  <c r="X128" i="15"/>
  <c r="X129" i="15" s="1"/>
  <c r="P128" i="15"/>
  <c r="P129" i="15" s="1"/>
  <c r="H128" i="15"/>
  <c r="H129" i="15" s="1"/>
  <c r="O137" i="15"/>
  <c r="O139" i="15" s="1"/>
  <c r="Y141" i="15"/>
  <c r="Y142" i="15" s="1"/>
  <c r="C10" i="15"/>
  <c r="D10" i="15" s="1"/>
  <c r="R150" i="15"/>
  <c r="R163" i="15" s="1"/>
  <c r="R78" i="17" s="1"/>
  <c r="AG154" i="15"/>
  <c r="AB154" i="15"/>
  <c r="T154" i="15"/>
  <c r="L154" i="15"/>
  <c r="E124" i="15"/>
  <c r="E126" i="15" s="1"/>
  <c r="J124" i="15"/>
  <c r="J126" i="15" s="1"/>
  <c r="L128" i="15"/>
  <c r="L129" i="15" s="1"/>
  <c r="P154" i="15"/>
  <c r="AC124" i="15"/>
  <c r="AC126" i="15" s="1"/>
  <c r="U124" i="15"/>
  <c r="U126" i="15" s="1"/>
  <c r="M124" i="15"/>
  <c r="M126" i="15" s="1"/>
  <c r="AC128" i="15"/>
  <c r="AC129" i="15" s="1"/>
  <c r="U128" i="15"/>
  <c r="U129" i="15" s="1"/>
  <c r="M128" i="15"/>
  <c r="M129" i="15" s="1"/>
  <c r="E128" i="15"/>
  <c r="E129" i="15" s="1"/>
  <c r="AE137" i="15"/>
  <c r="AE139" i="15" s="1"/>
  <c r="K137" i="15"/>
  <c r="K139" i="15" s="1"/>
  <c r="Q141" i="15"/>
  <c r="Q142" i="15" s="1"/>
  <c r="D150" i="15"/>
  <c r="N150" i="15"/>
  <c r="N163" i="15" s="1"/>
  <c r="N78" i="17" s="1"/>
  <c r="AF154" i="15"/>
  <c r="Z154" i="15"/>
  <c r="R154" i="15"/>
  <c r="J154" i="15"/>
  <c r="AG150" i="15"/>
  <c r="AC150" i="15"/>
  <c r="Y150" i="15"/>
  <c r="U150" i="15"/>
  <c r="Q150" i="15"/>
  <c r="M150" i="15"/>
  <c r="I150" i="15"/>
  <c r="E150" i="15"/>
  <c r="AF150" i="15"/>
  <c r="AF163" i="15" s="1"/>
  <c r="AF78" i="17" s="1"/>
  <c r="AB150" i="15"/>
  <c r="X150" i="15"/>
  <c r="X163" i="15" s="1"/>
  <c r="X78" i="17" s="1"/>
  <c r="T150" i="15"/>
  <c r="T163" i="15" s="1"/>
  <c r="T78" i="17" s="1"/>
  <c r="P150" i="15"/>
  <c r="P163" i="15" s="1"/>
  <c r="P78" i="17" s="1"/>
  <c r="L150" i="15"/>
  <c r="H150" i="15"/>
  <c r="H163" i="15" s="1"/>
  <c r="H78" i="17" s="1"/>
  <c r="H81" i="17" s="1"/>
  <c r="AE150" i="15"/>
  <c r="AA150" i="15"/>
  <c r="W150" i="15"/>
  <c r="S150" i="15"/>
  <c r="O150" i="15"/>
  <c r="K150" i="15"/>
  <c r="AF124" i="15"/>
  <c r="AF126" i="15" s="1"/>
  <c r="AB124" i="15"/>
  <c r="AB126" i="15" s="1"/>
  <c r="X124" i="15"/>
  <c r="X126" i="15" s="1"/>
  <c r="T124" i="15"/>
  <c r="T126" i="15" s="1"/>
  <c r="P124" i="15"/>
  <c r="P126" i="15" s="1"/>
  <c r="L124" i="15"/>
  <c r="L126" i="15" s="1"/>
  <c r="H124" i="15"/>
  <c r="H126" i="15" s="1"/>
  <c r="AE128" i="15"/>
  <c r="AE129" i="15" s="1"/>
  <c r="AA128" i="15"/>
  <c r="AA129" i="15" s="1"/>
  <c r="W128" i="15"/>
  <c r="W129" i="15" s="1"/>
  <c r="S128" i="15"/>
  <c r="S129" i="15" s="1"/>
  <c r="O128" i="15"/>
  <c r="O129" i="15" s="1"/>
  <c r="K128" i="15"/>
  <c r="K129" i="15" s="1"/>
  <c r="G128" i="15"/>
  <c r="G129" i="15" s="1"/>
  <c r="D124" i="15"/>
  <c r="D126" i="15" s="1"/>
  <c r="AE124" i="15"/>
  <c r="AE126" i="15" s="1"/>
  <c r="AE130" i="15" s="1"/>
  <c r="AA124" i="15"/>
  <c r="AA126" i="15" s="1"/>
  <c r="AA130" i="15" s="1"/>
  <c r="W124" i="15"/>
  <c r="W126" i="15" s="1"/>
  <c r="W130" i="15" s="1"/>
  <c r="S124" i="15"/>
  <c r="S126" i="15" s="1"/>
  <c r="S130" i="15" s="1"/>
  <c r="O124" i="15"/>
  <c r="O126" i="15" s="1"/>
  <c r="O130" i="15" s="1"/>
  <c r="K124" i="15"/>
  <c r="K126" i="15" s="1"/>
  <c r="K130" i="15" s="1"/>
  <c r="G124" i="15"/>
  <c r="G126" i="15" s="1"/>
  <c r="G130" i="15" s="1"/>
  <c r="D128" i="15"/>
  <c r="D129" i="15" s="1"/>
  <c r="AD128" i="15"/>
  <c r="AD129" i="15" s="1"/>
  <c r="Z128" i="15"/>
  <c r="Z129" i="15" s="1"/>
  <c r="V128" i="15"/>
  <c r="V129" i="15" s="1"/>
  <c r="R128" i="15"/>
  <c r="R129" i="15" s="1"/>
  <c r="N128" i="15"/>
  <c r="N129" i="15" s="1"/>
  <c r="J128" i="15"/>
  <c r="J129" i="15" s="1"/>
  <c r="AD137" i="15"/>
  <c r="AD139" i="15" s="1"/>
  <c r="Z137" i="15"/>
  <c r="Z139" i="15" s="1"/>
  <c r="V137" i="15"/>
  <c r="V139" i="15" s="1"/>
  <c r="R137" i="15"/>
  <c r="R139" i="15" s="1"/>
  <c r="N137" i="15"/>
  <c r="N139" i="15" s="1"/>
  <c r="J137" i="15"/>
  <c r="J139" i="15" s="1"/>
  <c r="F137" i="15"/>
  <c r="F139" i="15" s="1"/>
  <c r="AF141" i="15"/>
  <c r="AF142" i="15" s="1"/>
  <c r="AB141" i="15"/>
  <c r="AB142" i="15" s="1"/>
  <c r="X141" i="15"/>
  <c r="X142" i="15" s="1"/>
  <c r="T141" i="15"/>
  <c r="T142" i="15" s="1"/>
  <c r="P141" i="15"/>
  <c r="P142" i="15" s="1"/>
  <c r="L141" i="15"/>
  <c r="L142" i="15" s="1"/>
  <c r="H141" i="15"/>
  <c r="H142" i="15" s="1"/>
  <c r="AG137" i="15"/>
  <c r="AG139" i="15" s="1"/>
  <c r="AC137" i="15"/>
  <c r="AC139" i="15" s="1"/>
  <c r="Y137" i="15"/>
  <c r="Y139" i="15" s="1"/>
  <c r="U137" i="15"/>
  <c r="U139" i="15" s="1"/>
  <c r="Q137" i="15"/>
  <c r="Q139" i="15" s="1"/>
  <c r="M137" i="15"/>
  <c r="M139" i="15" s="1"/>
  <c r="I137" i="15"/>
  <c r="I139" i="15" s="1"/>
  <c r="E137" i="15"/>
  <c r="E139" i="15" s="1"/>
  <c r="AE141" i="15"/>
  <c r="AE142" i="15" s="1"/>
  <c r="AA141" i="15"/>
  <c r="AA142" i="15" s="1"/>
  <c r="W141" i="15"/>
  <c r="W142" i="15" s="1"/>
  <c r="S141" i="15"/>
  <c r="S142" i="15" s="1"/>
  <c r="O141" i="15"/>
  <c r="O142" i="15" s="1"/>
  <c r="K141" i="15"/>
  <c r="K142" i="15" s="1"/>
  <c r="G141" i="15"/>
  <c r="G142" i="15" s="1"/>
  <c r="D137" i="15"/>
  <c r="D139" i="15" s="1"/>
  <c r="AF137" i="15"/>
  <c r="AF139" i="15" s="1"/>
  <c r="AB137" i="15"/>
  <c r="AB139" i="15" s="1"/>
  <c r="X137" i="15"/>
  <c r="X139" i="15" s="1"/>
  <c r="T137" i="15"/>
  <c r="T139" i="15" s="1"/>
  <c r="P137" i="15"/>
  <c r="P139" i="15" s="1"/>
  <c r="L137" i="15"/>
  <c r="L139" i="15" s="1"/>
  <c r="H137" i="15"/>
  <c r="H139" i="15" s="1"/>
  <c r="D141" i="15"/>
  <c r="D142" i="15" s="1"/>
  <c r="AD141" i="15"/>
  <c r="AD142" i="15" s="1"/>
  <c r="Z141" i="15"/>
  <c r="Z142" i="15" s="1"/>
  <c r="V141" i="15"/>
  <c r="V142" i="15" s="1"/>
  <c r="R141" i="15"/>
  <c r="R142" i="15" s="1"/>
  <c r="N141" i="15"/>
  <c r="N142" i="15" s="1"/>
  <c r="J141" i="15"/>
  <c r="J142" i="15" s="1"/>
  <c r="F141" i="15"/>
  <c r="F142" i="15" s="1"/>
  <c r="B35" i="12"/>
  <c r="AC189" i="15" l="1"/>
  <c r="AC83" i="18" s="1"/>
  <c r="AC90" i="18" s="1"/>
  <c r="R178" i="15"/>
  <c r="K79" i="18"/>
  <c r="L73" i="18"/>
  <c r="K145" i="17"/>
  <c r="L141" i="17" s="1"/>
  <c r="K146" i="17"/>
  <c r="AG83" i="16"/>
  <c r="AG83" i="18"/>
  <c r="AG90" i="18" s="1"/>
  <c r="L83" i="16"/>
  <c r="L83" i="18"/>
  <c r="L90" i="18" s="1"/>
  <c r="AA83" i="16"/>
  <c r="AA83" i="18"/>
  <c r="AA90" i="18" s="1"/>
  <c r="K83" i="16"/>
  <c r="K83" i="18"/>
  <c r="K90" i="18" s="1"/>
  <c r="F83" i="16"/>
  <c r="F83" i="18"/>
  <c r="F90" i="18" s="1"/>
  <c r="W83" i="16"/>
  <c r="W83" i="18"/>
  <c r="W90" i="18" s="1"/>
  <c r="T78" i="16"/>
  <c r="T78" i="18"/>
  <c r="N78" i="16"/>
  <c r="N78" i="18"/>
  <c r="L73" i="17"/>
  <c r="K79" i="17"/>
  <c r="K137" i="18"/>
  <c r="L133" i="18" s="1"/>
  <c r="K138" i="18"/>
  <c r="K125" i="18"/>
  <c r="W78" i="16"/>
  <c r="W78" i="18"/>
  <c r="H83" i="16"/>
  <c r="H83" i="18"/>
  <c r="H90" i="18" s="1"/>
  <c r="H78" i="16"/>
  <c r="H78" i="18"/>
  <c r="H81" i="18" s="1"/>
  <c r="X78" i="16"/>
  <c r="X78" i="18"/>
  <c r="Q78" i="16"/>
  <c r="Q78" i="18"/>
  <c r="AG78" i="16"/>
  <c r="AG78" i="18"/>
  <c r="R78" i="16"/>
  <c r="R78" i="18"/>
  <c r="D78" i="16"/>
  <c r="D78" i="18"/>
  <c r="D81" i="18" s="1"/>
  <c r="D91" i="18" s="1"/>
  <c r="D93" i="18" s="1"/>
  <c r="D95" i="18" s="1"/>
  <c r="D97" i="18" s="1"/>
  <c r="D102" i="18" s="1"/>
  <c r="D104" i="18" s="1"/>
  <c r="D116" i="18" s="1"/>
  <c r="J130" i="17"/>
  <c r="J129" i="17"/>
  <c r="S78" i="16"/>
  <c r="S78" i="18"/>
  <c r="AC78" i="16"/>
  <c r="AC78" i="18"/>
  <c r="R83" i="16"/>
  <c r="R83" i="18"/>
  <c r="R90" i="18" s="1"/>
  <c r="K78" i="16"/>
  <c r="K78" i="18"/>
  <c r="AA78" i="16"/>
  <c r="AA78" i="18"/>
  <c r="L78" i="16"/>
  <c r="L78" i="18"/>
  <c r="AB78" i="16"/>
  <c r="AB78" i="18"/>
  <c r="E78" i="16"/>
  <c r="E78" i="18"/>
  <c r="E81" i="18" s="1"/>
  <c r="U78" i="16"/>
  <c r="U78" i="18"/>
  <c r="F78" i="16"/>
  <c r="F78" i="18"/>
  <c r="F81" i="18" s="1"/>
  <c r="V78" i="16"/>
  <c r="V78" i="18"/>
  <c r="G83" i="16"/>
  <c r="G83" i="18"/>
  <c r="G90" i="18" s="1"/>
  <c r="S83" i="16"/>
  <c r="S83" i="18"/>
  <c r="S90" i="18" s="1"/>
  <c r="AD83" i="16"/>
  <c r="AD83" i="18"/>
  <c r="AD90" i="18" s="1"/>
  <c r="N83" i="16"/>
  <c r="N83" i="18"/>
  <c r="N90" i="18" s="1"/>
  <c r="J129" i="18"/>
  <c r="J130" i="18"/>
  <c r="K145" i="18"/>
  <c r="L141" i="18" s="1"/>
  <c r="K146" i="18"/>
  <c r="K137" i="17"/>
  <c r="L133" i="17" s="1"/>
  <c r="K125" i="17"/>
  <c r="K138" i="17"/>
  <c r="AC83" i="16"/>
  <c r="AB83" i="16"/>
  <c r="AB83" i="18"/>
  <c r="AB90" i="18" s="1"/>
  <c r="M78" i="16"/>
  <c r="M78" i="18"/>
  <c r="AD78" i="16"/>
  <c r="AD78" i="18"/>
  <c r="U83" i="16"/>
  <c r="U83" i="18"/>
  <c r="U90" i="18" s="1"/>
  <c r="O83" i="16"/>
  <c r="O83" i="18"/>
  <c r="O90" i="18" s="1"/>
  <c r="O78" i="16"/>
  <c r="O78" i="18"/>
  <c r="AE78" i="16"/>
  <c r="AE78" i="18"/>
  <c r="X83" i="16"/>
  <c r="X83" i="18"/>
  <c r="X90" i="18" s="1"/>
  <c r="P78" i="16"/>
  <c r="P78" i="18"/>
  <c r="AF78" i="16"/>
  <c r="AF78" i="18"/>
  <c r="I78" i="16"/>
  <c r="I78" i="18"/>
  <c r="I81" i="18" s="1"/>
  <c r="Y78" i="16"/>
  <c r="Y78" i="18"/>
  <c r="J78" i="16"/>
  <c r="J78" i="18"/>
  <c r="J81" i="18" s="1"/>
  <c r="Z78" i="16"/>
  <c r="Z78" i="18"/>
  <c r="G78" i="16"/>
  <c r="G78" i="18"/>
  <c r="G81" i="18" s="1"/>
  <c r="AF83" i="16"/>
  <c r="AF83" i="18"/>
  <c r="AF90" i="18" s="1"/>
  <c r="P83" i="16"/>
  <c r="P83" i="18"/>
  <c r="P90" i="18" s="1"/>
  <c r="Z83" i="16"/>
  <c r="Z83" i="18"/>
  <c r="Z90" i="18" s="1"/>
  <c r="J83" i="16"/>
  <c r="J83" i="18"/>
  <c r="J90" i="18" s="1"/>
  <c r="J178" i="15"/>
  <c r="G178" i="15"/>
  <c r="Y189" i="15"/>
  <c r="D83" i="16"/>
  <c r="S178" i="15"/>
  <c r="M189" i="15"/>
  <c r="E189" i="15"/>
  <c r="AG178" i="15"/>
  <c r="L130" i="15"/>
  <c r="L131" i="15" s="1"/>
  <c r="L132" i="15" s="1"/>
  <c r="D178" i="15"/>
  <c r="Q189" i="15"/>
  <c r="I138" i="16"/>
  <c r="I137" i="16"/>
  <c r="J133" i="16" s="1"/>
  <c r="I125" i="16"/>
  <c r="I146" i="16"/>
  <c r="I145" i="16"/>
  <c r="J141" i="16" s="1"/>
  <c r="H130" i="16"/>
  <c r="H129" i="16"/>
  <c r="I189" i="15"/>
  <c r="U143" i="15"/>
  <c r="U144" i="15" s="1"/>
  <c r="U145" i="15" s="1"/>
  <c r="E143" i="15"/>
  <c r="E144" i="15" s="1"/>
  <c r="E145" i="15" s="1"/>
  <c r="AD130" i="15"/>
  <c r="AD131" i="15" s="1"/>
  <c r="AD132" i="15" s="1"/>
  <c r="W143" i="15"/>
  <c r="W144" i="15" s="1"/>
  <c r="W145" i="15" s="1"/>
  <c r="N178" i="15"/>
  <c r="R130" i="15"/>
  <c r="R131" i="15" s="1"/>
  <c r="R132" i="15" s="1"/>
  <c r="H178" i="15"/>
  <c r="AD178" i="15"/>
  <c r="AE189" i="15"/>
  <c r="I130" i="15"/>
  <c r="I131" i="15" s="1"/>
  <c r="I132" i="15" s="1"/>
  <c r="AA143" i="15"/>
  <c r="AA144" i="15" s="1"/>
  <c r="AA145" i="15" s="1"/>
  <c r="S143" i="15"/>
  <c r="S144" i="15" s="1"/>
  <c r="S145" i="15" s="1"/>
  <c r="AB143" i="15"/>
  <c r="AB144" i="15" s="1"/>
  <c r="AB145" i="15" s="1"/>
  <c r="M130" i="15"/>
  <c r="M131" i="15" s="1"/>
  <c r="M132" i="15" s="1"/>
  <c r="T130" i="15"/>
  <c r="T131" i="15" s="1"/>
  <c r="T132" i="15" s="1"/>
  <c r="T143" i="15"/>
  <c r="T144" i="15" s="1"/>
  <c r="T145" i="15" s="1"/>
  <c r="M143" i="15"/>
  <c r="M144" i="15" s="1"/>
  <c r="M145" i="15" s="1"/>
  <c r="X178" i="15"/>
  <c r="O178" i="15"/>
  <c r="U130" i="15"/>
  <c r="U131" i="15" s="1"/>
  <c r="U132" i="15" s="1"/>
  <c r="V130" i="15"/>
  <c r="V131" i="15" s="1"/>
  <c r="V132" i="15" s="1"/>
  <c r="T189" i="15"/>
  <c r="Y143" i="15"/>
  <c r="X130" i="15"/>
  <c r="X131" i="15" s="1"/>
  <c r="X132" i="15" s="1"/>
  <c r="O143" i="15"/>
  <c r="O144" i="15" s="1"/>
  <c r="O145" i="15" s="1"/>
  <c r="Q143" i="15"/>
  <c r="Q144" i="15" s="1"/>
  <c r="Q145" i="15" s="1"/>
  <c r="AF130" i="15"/>
  <c r="AF131" i="15" s="1"/>
  <c r="AF132" i="15" s="1"/>
  <c r="Z130" i="15"/>
  <c r="Z131" i="15" s="1"/>
  <c r="Z132" i="15" s="1"/>
  <c r="Q130" i="15"/>
  <c r="Q131" i="15" s="1"/>
  <c r="Q132" i="15" s="1"/>
  <c r="G143" i="15"/>
  <c r="G144" i="15" s="1"/>
  <c r="G145" i="15" s="1"/>
  <c r="I143" i="15"/>
  <c r="I144" i="15" s="1"/>
  <c r="L143" i="15"/>
  <c r="L144" i="15" s="1"/>
  <c r="L145" i="15" s="1"/>
  <c r="P178" i="15"/>
  <c r="Y130" i="15"/>
  <c r="Y131" i="15" s="1"/>
  <c r="Y132" i="15" s="1"/>
  <c r="AG143" i="15"/>
  <c r="AG144" i="15" s="1"/>
  <c r="AG145" i="15" s="1"/>
  <c r="AF178" i="15"/>
  <c r="AC130" i="15"/>
  <c r="AC131" i="15" s="1"/>
  <c r="AC132" i="15" s="1"/>
  <c r="J130" i="15"/>
  <c r="J131" i="15" s="1"/>
  <c r="J132" i="15" s="1"/>
  <c r="F130" i="15"/>
  <c r="F131" i="15" s="1"/>
  <c r="F132" i="15" s="1"/>
  <c r="K190" i="15"/>
  <c r="AA190" i="15"/>
  <c r="S187" i="15"/>
  <c r="H187" i="15"/>
  <c r="X187" i="15"/>
  <c r="I187" i="15"/>
  <c r="Y187" i="15"/>
  <c r="Z190" i="15"/>
  <c r="J187" i="15"/>
  <c r="AF190" i="15"/>
  <c r="L187" i="15"/>
  <c r="AB187" i="15"/>
  <c r="M187" i="15"/>
  <c r="AC187" i="15"/>
  <c r="F187" i="15"/>
  <c r="W187" i="15"/>
  <c r="Z187" i="15"/>
  <c r="D187" i="15"/>
  <c r="T187" i="15"/>
  <c r="E187" i="15"/>
  <c r="U187" i="15"/>
  <c r="J190" i="15"/>
  <c r="F190" i="15"/>
  <c r="H190" i="15"/>
  <c r="X190" i="15"/>
  <c r="P130" i="15"/>
  <c r="P131" i="15" s="1"/>
  <c r="P132" i="15" s="1"/>
  <c r="K143" i="15"/>
  <c r="K144" i="15" s="1"/>
  <c r="K145" i="15" s="1"/>
  <c r="AC143" i="15"/>
  <c r="AC144" i="15" s="1"/>
  <c r="AC145" i="15" s="1"/>
  <c r="K178" i="15"/>
  <c r="Z178" i="15"/>
  <c r="R190" i="15"/>
  <c r="G187" i="15"/>
  <c r="V189" i="15"/>
  <c r="G190" i="15"/>
  <c r="L190" i="15"/>
  <c r="AG190" i="15"/>
  <c r="S190" i="15"/>
  <c r="V187" i="15"/>
  <c r="X143" i="15"/>
  <c r="X144" i="15" s="1"/>
  <c r="X145" i="15" s="1"/>
  <c r="D130" i="15"/>
  <c r="D131" i="15" s="1"/>
  <c r="D132" i="15" s="1"/>
  <c r="H130" i="15"/>
  <c r="H131" i="15" s="1"/>
  <c r="H132" i="15" s="1"/>
  <c r="AE187" i="15"/>
  <c r="K187" i="15"/>
  <c r="AD187" i="15"/>
  <c r="N190" i="15"/>
  <c r="D190" i="15"/>
  <c r="AB190" i="15"/>
  <c r="AC190" i="15"/>
  <c r="O190" i="15"/>
  <c r="AA178" i="15"/>
  <c r="N187" i="15"/>
  <c r="O187" i="15"/>
  <c r="R187" i="15"/>
  <c r="AA187" i="15"/>
  <c r="P187" i="15"/>
  <c r="AF187" i="15"/>
  <c r="Q187" i="15"/>
  <c r="AG187" i="15"/>
  <c r="AD190" i="15"/>
  <c r="W190" i="15"/>
  <c r="P190" i="15"/>
  <c r="U190" i="15"/>
  <c r="P143" i="15"/>
  <c r="P144" i="15" s="1"/>
  <c r="P145" i="15" s="1"/>
  <c r="AF143" i="15"/>
  <c r="J143" i="15"/>
  <c r="J144" i="15" s="1"/>
  <c r="J145" i="15" s="1"/>
  <c r="Z143" i="15"/>
  <c r="Z144" i="15" s="1"/>
  <c r="Z145" i="15" s="1"/>
  <c r="E130" i="15"/>
  <c r="E131" i="15" s="1"/>
  <c r="E132" i="15" s="1"/>
  <c r="N130" i="15"/>
  <c r="N131" i="15" s="1"/>
  <c r="N132" i="15" s="1"/>
  <c r="AG130" i="15"/>
  <c r="AG131" i="15" s="1"/>
  <c r="AG132" i="15" s="1"/>
  <c r="AB130" i="15"/>
  <c r="AB131" i="15" s="1"/>
  <c r="AB132" i="15" s="1"/>
  <c r="E174" i="15"/>
  <c r="E175" i="15" s="1"/>
  <c r="E179" i="15" s="1"/>
  <c r="I174" i="15"/>
  <c r="I175" i="15" s="1"/>
  <c r="I179" i="15" s="1"/>
  <c r="M174" i="15"/>
  <c r="M175" i="15" s="1"/>
  <c r="M179" i="15" s="1"/>
  <c r="Q174" i="15"/>
  <c r="Q175" i="15" s="1"/>
  <c r="Q179" i="15" s="1"/>
  <c r="U174" i="15"/>
  <c r="U175" i="15" s="1"/>
  <c r="U179" i="15" s="1"/>
  <c r="Y174" i="15"/>
  <c r="Y175" i="15" s="1"/>
  <c r="Y179" i="15" s="1"/>
  <c r="AC174" i="15"/>
  <c r="AC175" i="15" s="1"/>
  <c r="AC179" i="15" s="1"/>
  <c r="AG174" i="15"/>
  <c r="AG175" i="15" s="1"/>
  <c r="F174" i="15"/>
  <c r="F175" i="15" s="1"/>
  <c r="J174" i="15"/>
  <c r="J175" i="15" s="1"/>
  <c r="N174" i="15"/>
  <c r="N175" i="15" s="1"/>
  <c r="R174" i="15"/>
  <c r="R175" i="15" s="1"/>
  <c r="R179" i="15" s="1"/>
  <c r="V174" i="15"/>
  <c r="V175" i="15" s="1"/>
  <c r="V179" i="15" s="1"/>
  <c r="V180" i="15" s="1"/>
  <c r="V181" i="15" s="1"/>
  <c r="Z174" i="15"/>
  <c r="Z175" i="15" s="1"/>
  <c r="AD174" i="15"/>
  <c r="AD175" i="15" s="1"/>
  <c r="D174" i="15"/>
  <c r="D175" i="15" s="1"/>
  <c r="G174" i="15"/>
  <c r="G175" i="15" s="1"/>
  <c r="K174" i="15"/>
  <c r="K175" i="15" s="1"/>
  <c r="O174" i="15"/>
  <c r="O175" i="15" s="1"/>
  <c r="S174" i="15"/>
  <c r="S175" i="15" s="1"/>
  <c r="W174" i="15"/>
  <c r="W175" i="15" s="1"/>
  <c r="AA174" i="15"/>
  <c r="AA175" i="15" s="1"/>
  <c r="AE174" i="15"/>
  <c r="AE175" i="15" s="1"/>
  <c r="AE179" i="15" s="1"/>
  <c r="H174" i="15"/>
  <c r="H175" i="15" s="1"/>
  <c r="L174" i="15"/>
  <c r="L175" i="15" s="1"/>
  <c r="P174" i="15"/>
  <c r="P175" i="15" s="1"/>
  <c r="T174" i="15"/>
  <c r="T175" i="15" s="1"/>
  <c r="T179" i="15" s="1"/>
  <c r="X174" i="15"/>
  <c r="X175" i="15" s="1"/>
  <c r="AB174" i="15"/>
  <c r="AB175" i="15" s="1"/>
  <c r="AF174" i="15"/>
  <c r="AF175" i="15" s="1"/>
  <c r="D143" i="15"/>
  <c r="W163" i="15"/>
  <c r="W78" i="17" s="1"/>
  <c r="E163" i="15"/>
  <c r="E78" i="17" s="1"/>
  <c r="E81" i="17" s="1"/>
  <c r="J151" i="15"/>
  <c r="J152" i="15" s="1"/>
  <c r="N151" i="15"/>
  <c r="N152" i="15" s="1"/>
  <c r="R151" i="15"/>
  <c r="R152" i="15" s="1"/>
  <c r="V151" i="15"/>
  <c r="V152" i="15" s="1"/>
  <c r="Z151" i="15"/>
  <c r="Z152" i="15" s="1"/>
  <c r="AD151" i="15"/>
  <c r="AD152" i="15" s="1"/>
  <c r="E151" i="15"/>
  <c r="E152" i="15" s="1"/>
  <c r="G151" i="15"/>
  <c r="G152" i="15" s="1"/>
  <c r="L151" i="15"/>
  <c r="L152" i="15" s="1"/>
  <c r="Q151" i="15"/>
  <c r="Q152" i="15" s="1"/>
  <c r="W151" i="15"/>
  <c r="W152" i="15" s="1"/>
  <c r="AB151" i="15"/>
  <c r="AB152" i="15" s="1"/>
  <c r="AG151" i="15"/>
  <c r="AG152" i="15" s="1"/>
  <c r="K151" i="15"/>
  <c r="K152" i="15" s="1"/>
  <c r="AF151" i="15"/>
  <c r="AF152" i="15" s="1"/>
  <c r="H151" i="15"/>
  <c r="H152" i="15" s="1"/>
  <c r="M151" i="15"/>
  <c r="M152" i="15" s="1"/>
  <c r="S151" i="15"/>
  <c r="S152" i="15" s="1"/>
  <c r="X151" i="15"/>
  <c r="X152" i="15" s="1"/>
  <c r="AC151" i="15"/>
  <c r="AC152" i="15" s="1"/>
  <c r="F151" i="15"/>
  <c r="F152" i="15" s="1"/>
  <c r="U151" i="15"/>
  <c r="U152" i="15" s="1"/>
  <c r="I151" i="15"/>
  <c r="I152" i="15" s="1"/>
  <c r="O151" i="15"/>
  <c r="O152" i="15" s="1"/>
  <c r="T151" i="15"/>
  <c r="T152" i="15" s="1"/>
  <c r="Y151" i="15"/>
  <c r="Y152" i="15" s="1"/>
  <c r="AE151" i="15"/>
  <c r="AE152" i="15" s="1"/>
  <c r="D151" i="15"/>
  <c r="D152" i="15" s="1"/>
  <c r="P151" i="15"/>
  <c r="P152" i="15" s="1"/>
  <c r="AA151" i="15"/>
  <c r="AA152" i="15" s="1"/>
  <c r="J163" i="15"/>
  <c r="J78" i="17" s="1"/>
  <c r="J81" i="17" s="1"/>
  <c r="F166" i="15"/>
  <c r="F83" i="17" s="1"/>
  <c r="F90" i="17" s="1"/>
  <c r="F155" i="15"/>
  <c r="W166" i="15"/>
  <c r="W83" i="17" s="1"/>
  <c r="W90" i="17" s="1"/>
  <c r="W155" i="15"/>
  <c r="G166" i="15"/>
  <c r="G83" i="17" s="1"/>
  <c r="G90" i="17" s="1"/>
  <c r="G155" i="15"/>
  <c r="I166" i="15"/>
  <c r="I83" i="17" s="1"/>
  <c r="I90" i="17" s="1"/>
  <c r="I155" i="15"/>
  <c r="K163" i="15"/>
  <c r="K78" i="17" s="1"/>
  <c r="AA163" i="15"/>
  <c r="AA78" i="17" s="1"/>
  <c r="L163" i="15"/>
  <c r="L78" i="17" s="1"/>
  <c r="AB163" i="15"/>
  <c r="AB78" i="17" s="1"/>
  <c r="I163" i="15"/>
  <c r="I78" i="17" s="1"/>
  <c r="I81" i="17" s="1"/>
  <c r="I91" i="17" s="1"/>
  <c r="I93" i="17" s="1"/>
  <c r="I95" i="17" s="1"/>
  <c r="I96" i="17" s="1"/>
  <c r="Y163" i="15"/>
  <c r="Y78" i="17" s="1"/>
  <c r="AB178" i="15"/>
  <c r="L178" i="15"/>
  <c r="F178" i="15"/>
  <c r="R155" i="15"/>
  <c r="R166" i="15"/>
  <c r="R83" i="17" s="1"/>
  <c r="R90" i="17" s="1"/>
  <c r="D163" i="15"/>
  <c r="D78" i="17" s="1"/>
  <c r="D81" i="17" s="1"/>
  <c r="P155" i="15"/>
  <c r="P166" i="15"/>
  <c r="P83" i="17" s="1"/>
  <c r="P90" i="17" s="1"/>
  <c r="AB155" i="15"/>
  <c r="AB166" i="15"/>
  <c r="AB83" i="17" s="1"/>
  <c r="AB90" i="17" s="1"/>
  <c r="H155" i="15"/>
  <c r="H166" i="15"/>
  <c r="H83" i="17" s="1"/>
  <c r="H90" i="17" s="1"/>
  <c r="H91" i="17" s="1"/>
  <c r="H93" i="17" s="1"/>
  <c r="H95" i="17" s="1"/>
  <c r="H96" i="17" s="1"/>
  <c r="N166" i="15"/>
  <c r="N83" i="17" s="1"/>
  <c r="N90" i="17" s="1"/>
  <c r="N155" i="15"/>
  <c r="V163" i="15"/>
  <c r="V78" i="17" s="1"/>
  <c r="S166" i="15"/>
  <c r="S83" i="17" s="1"/>
  <c r="S90" i="17" s="1"/>
  <c r="S155" i="15"/>
  <c r="U166" i="15"/>
  <c r="U83" i="17" s="1"/>
  <c r="U90" i="17" s="1"/>
  <c r="U155" i="15"/>
  <c r="E166" i="15"/>
  <c r="E83" i="17" s="1"/>
  <c r="E90" i="17" s="1"/>
  <c r="E155" i="15"/>
  <c r="H164" i="15"/>
  <c r="H78" i="12"/>
  <c r="U163" i="15"/>
  <c r="U78" i="17" s="1"/>
  <c r="N78" i="12"/>
  <c r="N164" i="15"/>
  <c r="D155" i="15"/>
  <c r="D166" i="15"/>
  <c r="D83" i="17" s="1"/>
  <c r="D90" i="17" s="1"/>
  <c r="Y166" i="15"/>
  <c r="Y83" i="17" s="1"/>
  <c r="Y90" i="17" s="1"/>
  <c r="Y155" i="15"/>
  <c r="O163" i="15"/>
  <c r="O78" i="17" s="1"/>
  <c r="AE163" i="15"/>
  <c r="AE78" i="17" s="1"/>
  <c r="P164" i="15"/>
  <c r="P78" i="12"/>
  <c r="AF164" i="15"/>
  <c r="AF78" i="12"/>
  <c r="M163" i="15"/>
  <c r="M78" i="17" s="1"/>
  <c r="AC163" i="15"/>
  <c r="AC78" i="17" s="1"/>
  <c r="W178" i="15"/>
  <c r="Z155" i="15"/>
  <c r="Z166" i="15"/>
  <c r="Z83" i="17" s="1"/>
  <c r="Z90" i="17" s="1"/>
  <c r="AG166" i="15"/>
  <c r="AG83" i="17" s="1"/>
  <c r="AG90" i="17" s="1"/>
  <c r="AG155" i="15"/>
  <c r="AD166" i="15"/>
  <c r="AD83" i="17" s="1"/>
  <c r="AD90" i="17" s="1"/>
  <c r="AD155" i="15"/>
  <c r="V166" i="15"/>
  <c r="V83" i="17" s="1"/>
  <c r="V90" i="17" s="1"/>
  <c r="V155" i="15"/>
  <c r="X155" i="15"/>
  <c r="X166" i="15"/>
  <c r="X83" i="17" s="1"/>
  <c r="X90" i="17" s="1"/>
  <c r="AE166" i="15"/>
  <c r="AE83" i="17" s="1"/>
  <c r="AE90" i="17" s="1"/>
  <c r="AE155" i="15"/>
  <c r="O166" i="15"/>
  <c r="O83" i="17" s="1"/>
  <c r="O90" i="17" s="1"/>
  <c r="O155" i="15"/>
  <c r="Q166" i="15"/>
  <c r="Q83" i="17" s="1"/>
  <c r="Q90" i="17" s="1"/>
  <c r="Q155" i="15"/>
  <c r="X164" i="15"/>
  <c r="X78" i="12"/>
  <c r="J155" i="15"/>
  <c r="J166" i="15"/>
  <c r="J83" i="17" s="1"/>
  <c r="J90" i="17" s="1"/>
  <c r="T155" i="15"/>
  <c r="T166" i="15"/>
  <c r="T83" i="17" s="1"/>
  <c r="T90" i="17" s="1"/>
  <c r="AE143" i="15"/>
  <c r="F143" i="15"/>
  <c r="V143" i="15"/>
  <c r="S163" i="15"/>
  <c r="S78" i="17" s="1"/>
  <c r="T164" i="15"/>
  <c r="T78" i="12"/>
  <c r="Q163" i="15"/>
  <c r="Q78" i="17" s="1"/>
  <c r="AG163" i="15"/>
  <c r="AG78" i="17" s="1"/>
  <c r="AF155" i="15"/>
  <c r="AF166" i="15"/>
  <c r="AF83" i="17" s="1"/>
  <c r="AF90" i="17" s="1"/>
  <c r="L155" i="15"/>
  <c r="L166" i="15"/>
  <c r="L83" i="17" s="1"/>
  <c r="L90" i="17" s="1"/>
  <c r="R78" i="12"/>
  <c r="R164" i="15"/>
  <c r="Z78" i="12"/>
  <c r="Z164" i="15"/>
  <c r="G163" i="15"/>
  <c r="G78" i="17" s="1"/>
  <c r="G81" i="17" s="1"/>
  <c r="F163" i="15"/>
  <c r="F78" i="17" s="1"/>
  <c r="F81" i="17" s="1"/>
  <c r="F91" i="17" s="1"/>
  <c r="F93" i="17" s="1"/>
  <c r="F95" i="17" s="1"/>
  <c r="F96" i="17" s="1"/>
  <c r="AC166" i="15"/>
  <c r="AC83" i="17" s="1"/>
  <c r="AC90" i="17" s="1"/>
  <c r="AC155" i="15"/>
  <c r="AD163" i="15"/>
  <c r="AD78" i="17" s="1"/>
  <c r="AA166" i="15"/>
  <c r="AA83" i="17" s="1"/>
  <c r="AA90" i="17" s="1"/>
  <c r="AA155" i="15"/>
  <c r="K166" i="15"/>
  <c r="K83" i="17" s="1"/>
  <c r="K90" i="17" s="1"/>
  <c r="K155" i="15"/>
  <c r="M166" i="15"/>
  <c r="M83" i="17" s="1"/>
  <c r="M90" i="17" s="1"/>
  <c r="M155" i="15"/>
  <c r="H143" i="15"/>
  <c r="N143" i="15"/>
  <c r="AD143" i="15"/>
  <c r="R143" i="15"/>
  <c r="K131" i="15"/>
  <c r="K132" i="15" s="1"/>
  <c r="AA131" i="15"/>
  <c r="AA132" i="15" s="1"/>
  <c r="O131" i="15"/>
  <c r="O132" i="15" s="1"/>
  <c r="AE131" i="15"/>
  <c r="AE132" i="15" s="1"/>
  <c r="S131" i="15"/>
  <c r="S132" i="15" s="1"/>
  <c r="G131" i="15"/>
  <c r="G132" i="15" s="1"/>
  <c r="W131" i="15"/>
  <c r="W132" i="15" s="1"/>
  <c r="D141" i="12"/>
  <c r="D146" i="12" s="1"/>
  <c r="D142" i="12"/>
  <c r="D144" i="12"/>
  <c r="E142" i="12"/>
  <c r="F142" i="12"/>
  <c r="G142" i="12"/>
  <c r="H142" i="12"/>
  <c r="I142" i="12"/>
  <c r="J142" i="12"/>
  <c r="K142" i="12"/>
  <c r="L142" i="12"/>
  <c r="M142" i="12"/>
  <c r="N142" i="12"/>
  <c r="O142" i="12"/>
  <c r="P142" i="12"/>
  <c r="Q142" i="12"/>
  <c r="R142" i="12"/>
  <c r="S142" i="12"/>
  <c r="T142" i="12"/>
  <c r="U142" i="12"/>
  <c r="V142" i="12"/>
  <c r="W142" i="12"/>
  <c r="X142" i="12"/>
  <c r="Y142" i="12"/>
  <c r="Z142" i="12"/>
  <c r="AA142" i="12"/>
  <c r="AB142" i="12"/>
  <c r="AC142" i="12"/>
  <c r="AD142" i="12"/>
  <c r="AE142" i="12"/>
  <c r="AF142" i="12"/>
  <c r="AG142" i="12"/>
  <c r="B34" i="12"/>
  <c r="B37" i="12" s="1"/>
  <c r="N134" i="12"/>
  <c r="N136" i="12"/>
  <c r="O134" i="12"/>
  <c r="O136" i="12"/>
  <c r="P134" i="12"/>
  <c r="P136" i="12"/>
  <c r="Q134" i="12"/>
  <c r="Q136" i="12"/>
  <c r="R134" i="12"/>
  <c r="R136" i="12"/>
  <c r="S134" i="12"/>
  <c r="S136" i="12"/>
  <c r="T134" i="12"/>
  <c r="T136" i="12"/>
  <c r="U134" i="12"/>
  <c r="U136" i="12"/>
  <c r="V134" i="12"/>
  <c r="V136" i="12"/>
  <c r="W134" i="12"/>
  <c r="W136" i="12"/>
  <c r="X134" i="12"/>
  <c r="X136" i="12"/>
  <c r="Y134" i="12"/>
  <c r="Y136" i="12"/>
  <c r="Z134" i="12"/>
  <c r="Z136" i="12"/>
  <c r="AA134" i="12"/>
  <c r="AA136" i="12"/>
  <c r="AB134" i="12"/>
  <c r="AB136" i="12"/>
  <c r="AC134" i="12"/>
  <c r="AC136" i="12"/>
  <c r="AD134" i="12"/>
  <c r="AD136" i="12"/>
  <c r="AE134" i="12"/>
  <c r="AE136" i="12"/>
  <c r="AF134" i="12"/>
  <c r="AF136" i="12"/>
  <c r="AG134" i="12"/>
  <c r="D73" i="12"/>
  <c r="AG136" i="12"/>
  <c r="C102" i="12"/>
  <c r="C103" i="12"/>
  <c r="E109" i="12"/>
  <c r="F109" i="12"/>
  <c r="G109" i="12"/>
  <c r="H109" i="12"/>
  <c r="I109" i="12"/>
  <c r="J103" i="12"/>
  <c r="J109" i="12"/>
  <c r="K103" i="12"/>
  <c r="K109" i="12"/>
  <c r="L103" i="12"/>
  <c r="L109" i="12"/>
  <c r="M103" i="12"/>
  <c r="M109" i="12"/>
  <c r="N103" i="12"/>
  <c r="N109" i="12"/>
  <c r="O103" i="12"/>
  <c r="O109" i="12"/>
  <c r="P103" i="12"/>
  <c r="P109" i="12"/>
  <c r="Q103" i="12"/>
  <c r="Q109" i="12"/>
  <c r="R103" i="12"/>
  <c r="R109" i="12"/>
  <c r="S103" i="12"/>
  <c r="S109" i="12"/>
  <c r="T103" i="12"/>
  <c r="T109" i="12"/>
  <c r="U103" i="12"/>
  <c r="U109" i="12"/>
  <c r="V103" i="12"/>
  <c r="V109" i="12"/>
  <c r="W103" i="12"/>
  <c r="W109" i="12"/>
  <c r="X103" i="12"/>
  <c r="X109" i="12"/>
  <c r="Y103" i="12"/>
  <c r="Y109" i="12"/>
  <c r="Z103" i="12"/>
  <c r="Z109" i="12"/>
  <c r="AA103" i="12"/>
  <c r="AA109" i="12"/>
  <c r="AB103" i="12"/>
  <c r="AB109" i="12"/>
  <c r="AC103" i="12"/>
  <c r="AC109" i="12"/>
  <c r="AD103" i="12"/>
  <c r="AD109" i="12"/>
  <c r="AE103" i="12"/>
  <c r="AE109" i="12"/>
  <c r="AF103" i="12"/>
  <c r="AF109" i="12"/>
  <c r="AG103" i="12"/>
  <c r="AG109" i="12"/>
  <c r="B119" i="12"/>
  <c r="B32" i="12"/>
  <c r="B8" i="12"/>
  <c r="J179" i="15" l="1"/>
  <c r="F191" i="15"/>
  <c r="G91" i="17"/>
  <c r="G93" i="17" s="1"/>
  <c r="G95" i="17" s="1"/>
  <c r="G96" i="17" s="1"/>
  <c r="G179" i="15"/>
  <c r="G180" i="15" s="1"/>
  <c r="G181" i="15" s="1"/>
  <c r="K81" i="18"/>
  <c r="K91" i="18" s="1"/>
  <c r="K93" i="18" s="1"/>
  <c r="K95" i="18" s="1"/>
  <c r="K97" i="18" s="1"/>
  <c r="K102" i="18" s="1"/>
  <c r="K104" i="18" s="1"/>
  <c r="K116" i="18" s="1"/>
  <c r="M73" i="18"/>
  <c r="L79" i="18"/>
  <c r="L81" i="18" s="1"/>
  <c r="L91" i="18" s="1"/>
  <c r="L93" i="18" s="1"/>
  <c r="L95" i="18" s="1"/>
  <c r="L97" i="18" s="1"/>
  <c r="L102" i="18" s="1"/>
  <c r="L104" i="18" s="1"/>
  <c r="L116" i="18" s="1"/>
  <c r="K81" i="17"/>
  <c r="K91" i="17" s="1"/>
  <c r="K93" i="17" s="1"/>
  <c r="K95" i="17" s="1"/>
  <c r="K96" i="17" s="1"/>
  <c r="F91" i="18"/>
  <c r="F93" i="18" s="1"/>
  <c r="F95" i="18" s="1"/>
  <c r="F97" i="18" s="1"/>
  <c r="F102" i="18" s="1"/>
  <c r="F104" i="18" s="1"/>
  <c r="F116" i="18" s="1"/>
  <c r="L146" i="17"/>
  <c r="L145" i="17"/>
  <c r="M141" i="17" s="1"/>
  <c r="H97" i="17"/>
  <c r="H102" i="17" s="1"/>
  <c r="H104" i="17" s="1"/>
  <c r="H116" i="17" s="1"/>
  <c r="Q83" i="16"/>
  <c r="Q83" i="18"/>
  <c r="Q90" i="18" s="1"/>
  <c r="Y83" i="16"/>
  <c r="Y83" i="18"/>
  <c r="Y90" i="18" s="1"/>
  <c r="B11" i="18"/>
  <c r="D117" i="18"/>
  <c r="L138" i="18"/>
  <c r="L125" i="18"/>
  <c r="L137" i="18"/>
  <c r="M133" i="18" s="1"/>
  <c r="F97" i="17"/>
  <c r="F102" i="17" s="1"/>
  <c r="F104" i="17" s="1"/>
  <c r="F116" i="17" s="1"/>
  <c r="I97" i="17"/>
  <c r="I102" i="17" s="1"/>
  <c r="I104" i="17" s="1"/>
  <c r="I116" i="17" s="1"/>
  <c r="E91" i="17"/>
  <c r="E93" i="17" s="1"/>
  <c r="E95" i="17" s="1"/>
  <c r="E96" i="17" s="1"/>
  <c r="Q190" i="15"/>
  <c r="Q191" i="15" s="1"/>
  <c r="M83" i="16"/>
  <c r="M83" i="18"/>
  <c r="M90" i="18" s="1"/>
  <c r="L137" i="17"/>
  <c r="M133" i="17" s="1"/>
  <c r="L125" i="17"/>
  <c r="L138" i="17"/>
  <c r="V83" i="16"/>
  <c r="V83" i="18"/>
  <c r="V90" i="18" s="1"/>
  <c r="E83" i="16"/>
  <c r="E83" i="18"/>
  <c r="E90" i="18" s="1"/>
  <c r="E91" i="18" s="1"/>
  <c r="E93" i="18" s="1"/>
  <c r="E95" i="18" s="1"/>
  <c r="E97" i="18" s="1"/>
  <c r="E102" i="18" s="1"/>
  <c r="E104" i="18" s="1"/>
  <c r="E116" i="18" s="1"/>
  <c r="G97" i="17"/>
  <c r="G102" i="17" s="1"/>
  <c r="G104" i="17" s="1"/>
  <c r="G116" i="17" s="1"/>
  <c r="D91" i="17"/>
  <c r="D93" i="17" s="1"/>
  <c r="D95" i="17" s="1"/>
  <c r="D96" i="17" s="1"/>
  <c r="J91" i="17"/>
  <c r="J93" i="17" s="1"/>
  <c r="J95" i="17" s="1"/>
  <c r="J96" i="17" s="1"/>
  <c r="T83" i="16"/>
  <c r="T83" i="18"/>
  <c r="T90" i="18" s="1"/>
  <c r="H91" i="18"/>
  <c r="H93" i="18" s="1"/>
  <c r="H95" i="18" s="1"/>
  <c r="H97" i="18" s="1"/>
  <c r="H102" i="18" s="1"/>
  <c r="H104" i="18" s="1"/>
  <c r="H116" i="18" s="1"/>
  <c r="K129" i="18"/>
  <c r="K130" i="18"/>
  <c r="I83" i="16"/>
  <c r="I83" i="18"/>
  <c r="I90" i="18" s="1"/>
  <c r="I91" i="18" s="1"/>
  <c r="I93" i="18" s="1"/>
  <c r="I95" i="18" s="1"/>
  <c r="I97" i="18" s="1"/>
  <c r="I102" i="18" s="1"/>
  <c r="I104" i="18" s="1"/>
  <c r="I116" i="18" s="1"/>
  <c r="K129" i="17"/>
  <c r="K130" i="17"/>
  <c r="AE83" i="16"/>
  <c r="AE83" i="18"/>
  <c r="AE90" i="18" s="1"/>
  <c r="G91" i="18"/>
  <c r="G93" i="18" s="1"/>
  <c r="G95" i="18" s="1"/>
  <c r="G97" i="18" s="1"/>
  <c r="G102" i="18" s="1"/>
  <c r="G104" i="18" s="1"/>
  <c r="G116" i="18" s="1"/>
  <c r="J91" i="18"/>
  <c r="J93" i="18" s="1"/>
  <c r="J95" i="18" s="1"/>
  <c r="J97" i="18" s="1"/>
  <c r="J102" i="18" s="1"/>
  <c r="J104" i="18" s="1"/>
  <c r="J116" i="18" s="1"/>
  <c r="L146" i="18"/>
  <c r="L145" i="18"/>
  <c r="M141" i="18" s="1"/>
  <c r="L79" i="17"/>
  <c r="L81" i="17" s="1"/>
  <c r="L91" i="17" s="1"/>
  <c r="L93" i="17" s="1"/>
  <c r="L95" i="17" s="1"/>
  <c r="L96" i="17" s="1"/>
  <c r="M73" i="17"/>
  <c r="Y190" i="15"/>
  <c r="D79" i="12"/>
  <c r="C11" i="15"/>
  <c r="C13" i="15" s="1"/>
  <c r="S179" i="15"/>
  <c r="S180" i="15" s="1"/>
  <c r="S181" i="15" s="1"/>
  <c r="AD179" i="15"/>
  <c r="AD180" i="15" s="1"/>
  <c r="AD181" i="15" s="1"/>
  <c r="E190" i="15"/>
  <c r="E191" i="15" s="1"/>
  <c r="D179" i="15"/>
  <c r="D180" i="15" s="1"/>
  <c r="D181" i="15" s="1"/>
  <c r="M190" i="15"/>
  <c r="AE190" i="15"/>
  <c r="AE191" i="15" s="1"/>
  <c r="I190" i="15"/>
  <c r="I191" i="15" s="1"/>
  <c r="T190" i="15"/>
  <c r="T191" i="15" s="1"/>
  <c r="AG179" i="15"/>
  <c r="AG180" i="15" s="1"/>
  <c r="AG181" i="15" s="1"/>
  <c r="I130" i="16"/>
  <c r="I129" i="16"/>
  <c r="J137" i="16"/>
  <c r="K133" i="16" s="1"/>
  <c r="J125" i="16"/>
  <c r="J138" i="16"/>
  <c r="J145" i="16"/>
  <c r="K141" i="16" s="1"/>
  <c r="J146" i="16"/>
  <c r="E73" i="12"/>
  <c r="E79" i="12" s="1"/>
  <c r="K191" i="15"/>
  <c r="H179" i="15"/>
  <c r="H180" i="15" s="1"/>
  <c r="H181" i="15" s="1"/>
  <c r="N179" i="15"/>
  <c r="N180" i="15" s="1"/>
  <c r="N181" i="15" s="1"/>
  <c r="O179" i="15"/>
  <c r="O180" i="15" s="1"/>
  <c r="O181" i="15" s="1"/>
  <c r="AF179" i="15"/>
  <c r="AF180" i="15" s="1"/>
  <c r="AF181" i="15" s="1"/>
  <c r="U191" i="15"/>
  <c r="S191" i="15"/>
  <c r="M191" i="15"/>
  <c r="L191" i="15"/>
  <c r="X191" i="15"/>
  <c r="Z191" i="15"/>
  <c r="I145" i="15"/>
  <c r="G156" i="15"/>
  <c r="G157" i="15" s="1"/>
  <c r="G158" i="15" s="1"/>
  <c r="P191" i="15"/>
  <c r="AG191" i="15"/>
  <c r="AC191" i="15"/>
  <c r="H191" i="15"/>
  <c r="X179" i="15"/>
  <c r="X180" i="15" s="1"/>
  <c r="X181" i="15" s="1"/>
  <c r="I156" i="15"/>
  <c r="I157" i="15" s="1"/>
  <c r="I158" i="15" s="1"/>
  <c r="N191" i="15"/>
  <c r="Y144" i="15"/>
  <c r="Y145" i="15" s="1"/>
  <c r="K179" i="15"/>
  <c r="K180" i="15" s="1"/>
  <c r="K181" i="15" s="1"/>
  <c r="Z179" i="15"/>
  <c r="Z180" i="15" s="1"/>
  <c r="Z181" i="15" s="1"/>
  <c r="AF191" i="15"/>
  <c r="AA191" i="15"/>
  <c r="AD191" i="15"/>
  <c r="R191" i="15"/>
  <c r="W156" i="15"/>
  <c r="W157" i="15" s="1"/>
  <c r="W158" i="15" s="1"/>
  <c r="U156" i="15"/>
  <c r="U157" i="15" s="1"/>
  <c r="U158" i="15" s="1"/>
  <c r="AB179" i="15"/>
  <c r="AB180" i="15" s="1"/>
  <c r="AB181" i="15" s="1"/>
  <c r="AA179" i="15"/>
  <c r="AA180" i="15" s="1"/>
  <c r="AA181" i="15" s="1"/>
  <c r="O191" i="15"/>
  <c r="AG156" i="15"/>
  <c r="AG157" i="15" s="1"/>
  <c r="AG158" i="15" s="1"/>
  <c r="AF144" i="15"/>
  <c r="AF145" i="15" s="1"/>
  <c r="P179" i="15"/>
  <c r="P180" i="15" s="1"/>
  <c r="P181" i="15" s="1"/>
  <c r="G191" i="15"/>
  <c r="D191" i="15"/>
  <c r="W191" i="15"/>
  <c r="AB191" i="15"/>
  <c r="AD156" i="15"/>
  <c r="AD157" i="15" s="1"/>
  <c r="AD158" i="15" s="1"/>
  <c r="F156" i="15"/>
  <c r="F157" i="15" s="1"/>
  <c r="F158" i="15" s="1"/>
  <c r="V190" i="15"/>
  <c r="V191" i="15" s="1"/>
  <c r="J191" i="15"/>
  <c r="Y191" i="15"/>
  <c r="V156" i="15"/>
  <c r="V157" i="15" s="1"/>
  <c r="V158" i="15" s="1"/>
  <c r="K156" i="15"/>
  <c r="K157" i="15" s="1"/>
  <c r="K158" i="15" s="1"/>
  <c r="J156" i="15"/>
  <c r="J157" i="15" s="1"/>
  <c r="J158" i="15" s="1"/>
  <c r="D156" i="15"/>
  <c r="O156" i="15"/>
  <c r="O157" i="15" s="1"/>
  <c r="O158" i="15" s="1"/>
  <c r="L179" i="15"/>
  <c r="L180" i="15" s="1"/>
  <c r="L181" i="15" s="1"/>
  <c r="M156" i="15"/>
  <c r="M157" i="15" s="1"/>
  <c r="M158" i="15" s="1"/>
  <c r="AE156" i="15"/>
  <c r="AE157" i="15" s="1"/>
  <c r="AB156" i="15"/>
  <c r="AB157" i="15" s="1"/>
  <c r="AB158" i="15" s="1"/>
  <c r="E156" i="15"/>
  <c r="E157" i="15" s="1"/>
  <c r="E158" i="15" s="1"/>
  <c r="R156" i="15"/>
  <c r="R157" i="15" s="1"/>
  <c r="R158" i="15" s="1"/>
  <c r="T156" i="15"/>
  <c r="T157" i="15" s="1"/>
  <c r="T158" i="15" s="1"/>
  <c r="Q156" i="15"/>
  <c r="W179" i="15"/>
  <c r="W180" i="15" s="1"/>
  <c r="W181" i="15" s="1"/>
  <c r="AD144" i="15"/>
  <c r="AD145" i="15" s="1"/>
  <c r="K83" i="12"/>
  <c r="K167" i="15"/>
  <c r="S78" i="12"/>
  <c r="S164" i="15"/>
  <c r="Z83" i="12"/>
  <c r="Z167" i="15"/>
  <c r="Z168" i="15" s="1"/>
  <c r="AB167" i="15"/>
  <c r="AB83" i="12"/>
  <c r="I83" i="12"/>
  <c r="I167" i="15"/>
  <c r="W83" i="12"/>
  <c r="W167" i="15"/>
  <c r="N144" i="15"/>
  <c r="N145" i="15" s="1"/>
  <c r="G78" i="12"/>
  <c r="G164" i="15"/>
  <c r="AF167" i="15"/>
  <c r="AF168" i="15" s="1"/>
  <c r="AF83" i="12"/>
  <c r="S156" i="15"/>
  <c r="AC164" i="15"/>
  <c r="AC78" i="12"/>
  <c r="O78" i="12"/>
  <c r="O164" i="15"/>
  <c r="Y83" i="12"/>
  <c r="Y167" i="15"/>
  <c r="E83" i="12"/>
  <c r="E167" i="15"/>
  <c r="S83" i="12"/>
  <c r="S167" i="15"/>
  <c r="N167" i="15"/>
  <c r="N168" i="15" s="1"/>
  <c r="N83" i="12"/>
  <c r="Y78" i="12"/>
  <c r="Y164" i="15"/>
  <c r="AB164" i="15"/>
  <c r="AB78" i="12"/>
  <c r="AA78" i="12"/>
  <c r="AA164" i="15"/>
  <c r="H156" i="15"/>
  <c r="E78" i="12"/>
  <c r="E164" i="15"/>
  <c r="AG78" i="12"/>
  <c r="AG164" i="15"/>
  <c r="F144" i="15"/>
  <c r="F145" i="15" s="1"/>
  <c r="O83" i="12"/>
  <c r="O167" i="15"/>
  <c r="D164" i="15"/>
  <c r="D78" i="12"/>
  <c r="L156" i="15"/>
  <c r="H144" i="15"/>
  <c r="H145" i="15" s="1"/>
  <c r="M83" i="12"/>
  <c r="M167" i="15"/>
  <c r="AA83" i="12"/>
  <c r="AA167" i="15"/>
  <c r="AC83" i="12"/>
  <c r="AC167" i="15"/>
  <c r="Q78" i="12"/>
  <c r="Q164" i="15"/>
  <c r="X156" i="15"/>
  <c r="J83" i="12"/>
  <c r="J167" i="15"/>
  <c r="Q83" i="12"/>
  <c r="Q167" i="15"/>
  <c r="AE83" i="12"/>
  <c r="AE167" i="15"/>
  <c r="V83" i="12"/>
  <c r="V167" i="15"/>
  <c r="AC156" i="15"/>
  <c r="D83" i="12"/>
  <c r="D90" i="12" s="1"/>
  <c r="D167" i="15"/>
  <c r="V78" i="12"/>
  <c r="V164" i="15"/>
  <c r="H167" i="15"/>
  <c r="H168" i="15" s="1"/>
  <c r="H83" i="12"/>
  <c r="P167" i="15"/>
  <c r="P168" i="15" s="1"/>
  <c r="P83" i="12"/>
  <c r="R83" i="12"/>
  <c r="R167" i="15"/>
  <c r="R168" i="15" s="1"/>
  <c r="Y156" i="15"/>
  <c r="AA156" i="15"/>
  <c r="G83" i="12"/>
  <c r="G167" i="15"/>
  <c r="F83" i="12"/>
  <c r="F167" i="15"/>
  <c r="P156" i="15"/>
  <c r="Z156" i="15"/>
  <c r="T167" i="15"/>
  <c r="T168" i="15" s="1"/>
  <c r="T83" i="12"/>
  <c r="AD83" i="12"/>
  <c r="AD167" i="15"/>
  <c r="R144" i="15"/>
  <c r="R145" i="15" s="1"/>
  <c r="AD78" i="12"/>
  <c r="AD164" i="15"/>
  <c r="F78" i="12"/>
  <c r="F164" i="15"/>
  <c r="L167" i="15"/>
  <c r="L83" i="12"/>
  <c r="N156" i="15"/>
  <c r="V144" i="15"/>
  <c r="V145" i="15" s="1"/>
  <c r="AE144" i="15"/>
  <c r="AE145" i="15" s="1"/>
  <c r="X167" i="15"/>
  <c r="X168" i="15" s="1"/>
  <c r="X83" i="12"/>
  <c r="AG83" i="12"/>
  <c r="AG167" i="15"/>
  <c r="M164" i="15"/>
  <c r="M78" i="12"/>
  <c r="AE78" i="12"/>
  <c r="AE164" i="15"/>
  <c r="U78" i="12"/>
  <c r="U164" i="15"/>
  <c r="U83" i="12"/>
  <c r="U167" i="15"/>
  <c r="I78" i="12"/>
  <c r="I164" i="15"/>
  <c r="L164" i="15"/>
  <c r="L78" i="12"/>
  <c r="K78" i="12"/>
  <c r="K164" i="15"/>
  <c r="J78" i="12"/>
  <c r="J164" i="15"/>
  <c r="AF156" i="15"/>
  <c r="F179" i="15"/>
  <c r="W78" i="12"/>
  <c r="W164" i="15"/>
  <c r="D144" i="15"/>
  <c r="D145" i="15" s="1"/>
  <c r="Y180" i="15"/>
  <c r="Y181" i="15" s="1"/>
  <c r="M180" i="15"/>
  <c r="M181" i="15" s="1"/>
  <c r="Q180" i="15"/>
  <c r="Q181" i="15" s="1"/>
  <c r="T180" i="15"/>
  <c r="T181" i="15" s="1"/>
  <c r="R180" i="15"/>
  <c r="R181" i="15" s="1"/>
  <c r="U180" i="15"/>
  <c r="U181" i="15" s="1"/>
  <c r="AC180" i="15"/>
  <c r="AC181" i="15" s="1"/>
  <c r="AE180" i="15"/>
  <c r="AE181" i="15" s="1"/>
  <c r="I180" i="15"/>
  <c r="I181" i="15" s="1"/>
  <c r="J180" i="15"/>
  <c r="J181" i="15" s="1"/>
  <c r="E180" i="15"/>
  <c r="E181" i="15" s="1"/>
  <c r="B18" i="15"/>
  <c r="B20" i="15" s="1"/>
  <c r="B17" i="15"/>
  <c r="B19" i="15" s="1"/>
  <c r="V126" i="12"/>
  <c r="R126" i="12"/>
  <c r="P126" i="12"/>
  <c r="Y126" i="12"/>
  <c r="W126" i="12"/>
  <c r="AF126" i="12"/>
  <c r="Z126" i="12"/>
  <c r="X126" i="12"/>
  <c r="C104" i="12"/>
  <c r="AD126" i="12"/>
  <c r="AB126" i="12"/>
  <c r="N126" i="12"/>
  <c r="D143" i="12"/>
  <c r="D145" i="12" s="1"/>
  <c r="E141" i="12" s="1"/>
  <c r="AE126" i="12"/>
  <c r="AC126" i="12"/>
  <c r="U126" i="12"/>
  <c r="Q126" i="12"/>
  <c r="O126" i="12"/>
  <c r="Y135" i="12"/>
  <c r="T135" i="12"/>
  <c r="AG135" i="12"/>
  <c r="S135" i="12"/>
  <c r="AC135" i="12"/>
  <c r="T126" i="12"/>
  <c r="AG126" i="12"/>
  <c r="AB135" i="12"/>
  <c r="AA135" i="12"/>
  <c r="U135" i="12"/>
  <c r="Q135" i="12"/>
  <c r="S126" i="12"/>
  <c r="AA126" i="12"/>
  <c r="AF135" i="12"/>
  <c r="AE135" i="12"/>
  <c r="X135" i="12"/>
  <c r="W135" i="12"/>
  <c r="P135" i="12"/>
  <c r="O135" i="12"/>
  <c r="AD135" i="12"/>
  <c r="Z135" i="12"/>
  <c r="V135" i="12"/>
  <c r="R135" i="12"/>
  <c r="N135" i="12"/>
  <c r="N73" i="18" l="1"/>
  <c r="M79" i="18"/>
  <c r="M81" i="18" s="1"/>
  <c r="M91" i="18" s="1"/>
  <c r="M93" i="18" s="1"/>
  <c r="M95" i="18" s="1"/>
  <c r="M97" i="18" s="1"/>
  <c r="M102" i="18" s="1"/>
  <c r="M104" i="18" s="1"/>
  <c r="M116" i="18" s="1"/>
  <c r="M146" i="17"/>
  <c r="M145" i="17"/>
  <c r="N141" i="17" s="1"/>
  <c r="L97" i="17"/>
  <c r="L102" i="17" s="1"/>
  <c r="L104" i="17" s="1"/>
  <c r="L116" i="17" s="1"/>
  <c r="M146" i="18"/>
  <c r="M145" i="18"/>
  <c r="N141" i="18" s="1"/>
  <c r="D97" i="17"/>
  <c r="D102" i="17" s="1"/>
  <c r="D104" i="17" s="1"/>
  <c r="D116" i="17" s="1"/>
  <c r="D119" i="18"/>
  <c r="E117" i="18"/>
  <c r="L129" i="17"/>
  <c r="L130" i="17"/>
  <c r="E97" i="17"/>
  <c r="E102" i="17" s="1"/>
  <c r="E104" i="17" s="1"/>
  <c r="E116" i="17" s="1"/>
  <c r="M138" i="18"/>
  <c r="M137" i="18"/>
  <c r="N133" i="18" s="1"/>
  <c r="M125" i="18"/>
  <c r="N73" i="17"/>
  <c r="M79" i="17"/>
  <c r="M81" i="17" s="1"/>
  <c r="M91" i="17" s="1"/>
  <c r="M93" i="17" s="1"/>
  <c r="M95" i="17" s="1"/>
  <c r="M96" i="17" s="1"/>
  <c r="J97" i="17"/>
  <c r="J102" i="17" s="1"/>
  <c r="J104" i="17" s="1"/>
  <c r="J116" i="17" s="1"/>
  <c r="M138" i="17"/>
  <c r="M137" i="17"/>
  <c r="N133" i="17" s="1"/>
  <c r="M125" i="17"/>
  <c r="K97" i="17"/>
  <c r="K102" i="17" s="1"/>
  <c r="K104" i="17" s="1"/>
  <c r="K116" i="17" s="1"/>
  <c r="L130" i="18"/>
  <c r="L129" i="18"/>
  <c r="F73" i="12"/>
  <c r="G73" i="12" s="1"/>
  <c r="G79" i="12" s="1"/>
  <c r="K137" i="16"/>
  <c r="L133" i="16" s="1"/>
  <c r="K138" i="16"/>
  <c r="K125" i="16"/>
  <c r="K145" i="16"/>
  <c r="L141" i="16" s="1"/>
  <c r="K146" i="16"/>
  <c r="J129" i="16"/>
  <c r="J130" i="16"/>
  <c r="AB90" i="12"/>
  <c r="Y90" i="12"/>
  <c r="AE168" i="15"/>
  <c r="Y168" i="15"/>
  <c r="AB168" i="15"/>
  <c r="E168" i="15"/>
  <c r="J168" i="15"/>
  <c r="F90" i="12"/>
  <c r="M90" i="12"/>
  <c r="L90" i="12"/>
  <c r="S90" i="12"/>
  <c r="I168" i="15"/>
  <c r="M168" i="15"/>
  <c r="Z90" i="12"/>
  <c r="D157" i="15"/>
  <c r="D158" i="15" s="1"/>
  <c r="AE158" i="15"/>
  <c r="J90" i="12"/>
  <c r="AE90" i="12"/>
  <c r="Q157" i="15"/>
  <c r="Q158" i="15" s="1"/>
  <c r="P90" i="12"/>
  <c r="R90" i="12"/>
  <c r="V90" i="12"/>
  <c r="U90" i="12"/>
  <c r="Q90" i="12"/>
  <c r="AC90" i="12"/>
  <c r="L168" i="15"/>
  <c r="AD168" i="15"/>
  <c r="H90" i="12"/>
  <c r="S168" i="15"/>
  <c r="G90" i="12"/>
  <c r="O168" i="15"/>
  <c r="AC168" i="15"/>
  <c r="V168" i="15"/>
  <c r="E17" i="15"/>
  <c r="E19" i="15" s="1"/>
  <c r="E18" i="15"/>
  <c r="E20" i="15" s="1"/>
  <c r="X157" i="15"/>
  <c r="X158" i="15" s="1"/>
  <c r="W90" i="12"/>
  <c r="AF90" i="12"/>
  <c r="F180" i="15"/>
  <c r="F181" i="15" s="1"/>
  <c r="F18" i="15" s="1"/>
  <c r="F20" i="15" s="1"/>
  <c r="U168" i="15"/>
  <c r="Y157" i="15"/>
  <c r="Y158" i="15" s="1"/>
  <c r="D168" i="15"/>
  <c r="G168" i="15"/>
  <c r="X90" i="12"/>
  <c r="O90" i="12"/>
  <c r="AA90" i="12"/>
  <c r="N90" i="12"/>
  <c r="I90" i="12"/>
  <c r="E90" i="12"/>
  <c r="W168" i="15"/>
  <c r="AF157" i="15"/>
  <c r="AF158" i="15" s="1"/>
  <c r="K168" i="15"/>
  <c r="Z157" i="15"/>
  <c r="Z158" i="15" s="1"/>
  <c r="AA157" i="15"/>
  <c r="AA158" i="15" s="1"/>
  <c r="AC157" i="15"/>
  <c r="AC158" i="15" s="1"/>
  <c r="Q168" i="15"/>
  <c r="L157" i="15"/>
  <c r="L158" i="15" s="1"/>
  <c r="AG168" i="15"/>
  <c r="H157" i="15"/>
  <c r="H158" i="15" s="1"/>
  <c r="S157" i="15"/>
  <c r="S158" i="15" s="1"/>
  <c r="K90" i="12"/>
  <c r="T90" i="12"/>
  <c r="D81" i="12"/>
  <c r="AG90" i="12"/>
  <c r="AD90" i="12"/>
  <c r="N157" i="15"/>
  <c r="N158" i="15" s="1"/>
  <c r="F168" i="15"/>
  <c r="P157" i="15"/>
  <c r="P158" i="15" s="1"/>
  <c r="AA168" i="15"/>
  <c r="F23" i="15"/>
  <c r="F24" i="15" s="1"/>
  <c r="E81" i="12"/>
  <c r="E144" i="12"/>
  <c r="E143" i="12" s="1"/>
  <c r="E145" i="12" s="1"/>
  <c r="F141" i="12" s="1"/>
  <c r="E146" i="12"/>
  <c r="B28" i="12"/>
  <c r="B36" i="12" s="1"/>
  <c r="D108" i="12" s="1"/>
  <c r="N79" i="18" l="1"/>
  <c r="N81" i="18" s="1"/>
  <c r="N91" i="18" s="1"/>
  <c r="N93" i="18" s="1"/>
  <c r="N95" i="18" s="1"/>
  <c r="N97" i="18" s="1"/>
  <c r="N102" i="18" s="1"/>
  <c r="N104" i="18" s="1"/>
  <c r="N116" i="18" s="1"/>
  <c r="O73" i="18"/>
  <c r="N146" i="17"/>
  <c r="N145" i="17"/>
  <c r="O141" i="17" s="1"/>
  <c r="O73" i="17"/>
  <c r="N79" i="17"/>
  <c r="N81" i="17" s="1"/>
  <c r="N91" i="17" s="1"/>
  <c r="N93" i="17" s="1"/>
  <c r="N95" i="17" s="1"/>
  <c r="N96" i="17" s="1"/>
  <c r="N145" i="18"/>
  <c r="O141" i="18" s="1"/>
  <c r="N146" i="18"/>
  <c r="N138" i="17"/>
  <c r="N137" i="17"/>
  <c r="O133" i="17" s="1"/>
  <c r="N125" i="17"/>
  <c r="M130" i="18"/>
  <c r="M129" i="18"/>
  <c r="M97" i="17"/>
  <c r="M102" i="17" s="1"/>
  <c r="M104" i="17" s="1"/>
  <c r="M116" i="17" s="1"/>
  <c r="B11" i="17"/>
  <c r="D117" i="17"/>
  <c r="M130" i="17"/>
  <c r="M129" i="17"/>
  <c r="N137" i="18"/>
  <c r="O133" i="18" s="1"/>
  <c r="N125" i="18"/>
  <c r="N138" i="18"/>
  <c r="F117" i="18"/>
  <c r="E119" i="18"/>
  <c r="F79" i="12"/>
  <c r="F81" i="12" s="1"/>
  <c r="F91" i="12" s="1"/>
  <c r="K129" i="16"/>
  <c r="K130" i="16"/>
  <c r="L146" i="16"/>
  <c r="L145" i="16"/>
  <c r="M141" i="16" s="1"/>
  <c r="L138" i="16"/>
  <c r="L137" i="16"/>
  <c r="M133" i="16" s="1"/>
  <c r="L125" i="16"/>
  <c r="F17" i="15"/>
  <c r="F19" i="15" s="1"/>
  <c r="C17" i="15"/>
  <c r="C19" i="15" s="1"/>
  <c r="C18" i="15"/>
  <c r="C20" i="15" s="1"/>
  <c r="E91" i="12"/>
  <c r="F144" i="12"/>
  <c r="F143" i="12" s="1"/>
  <c r="F145" i="12" s="1"/>
  <c r="G141" i="12" s="1"/>
  <c r="F146" i="12"/>
  <c r="B22" i="12"/>
  <c r="B30" i="12" s="1"/>
  <c r="J39" i="12"/>
  <c r="B13" i="12" s="1"/>
  <c r="C23" i="15" s="1"/>
  <c r="C24" i="15" s="1"/>
  <c r="B29" i="12"/>
  <c r="H73" i="12"/>
  <c r="H79" i="12" s="1"/>
  <c r="P73" i="18" l="1"/>
  <c r="O79" i="18"/>
  <c r="O81" i="18" s="1"/>
  <c r="O91" i="18" s="1"/>
  <c r="O93" i="18" s="1"/>
  <c r="O95" i="18" s="1"/>
  <c r="O97" i="18" s="1"/>
  <c r="O102" i="18" s="1"/>
  <c r="O104" i="18" s="1"/>
  <c r="O116" i="18" s="1"/>
  <c r="O146" i="17"/>
  <c r="O145" i="17"/>
  <c r="P141" i="17" s="1"/>
  <c r="N97" i="17"/>
  <c r="N102" i="17" s="1"/>
  <c r="N104" i="17" s="1"/>
  <c r="N116" i="17" s="1"/>
  <c r="N129" i="18"/>
  <c r="N130" i="18"/>
  <c r="D119" i="17"/>
  <c r="E117" i="17"/>
  <c r="O137" i="17"/>
  <c r="P133" i="17" s="1"/>
  <c r="O138" i="17"/>
  <c r="O125" i="17"/>
  <c r="O145" i="18"/>
  <c r="P141" i="18" s="1"/>
  <c r="O146" i="18"/>
  <c r="P73" i="17"/>
  <c r="O79" i="17"/>
  <c r="O81" i="17" s="1"/>
  <c r="O91" i="17" s="1"/>
  <c r="O93" i="17" s="1"/>
  <c r="O95" i="17" s="1"/>
  <c r="O96" i="17" s="1"/>
  <c r="N130" i="17"/>
  <c r="N129" i="17"/>
  <c r="O137" i="18"/>
  <c r="P133" i="18" s="1"/>
  <c r="O138" i="18"/>
  <c r="O125" i="18"/>
  <c r="G117" i="18"/>
  <c r="F119" i="18"/>
  <c r="M138" i="16"/>
  <c r="M125" i="16"/>
  <c r="M137" i="16"/>
  <c r="N133" i="16" s="1"/>
  <c r="M146" i="16"/>
  <c r="M145" i="16"/>
  <c r="N141" i="16" s="1"/>
  <c r="L130" i="16"/>
  <c r="L129" i="16"/>
  <c r="G81" i="12"/>
  <c r="G91" i="12" s="1"/>
  <c r="K39" i="12"/>
  <c r="K36" i="12"/>
  <c r="K37" i="12"/>
  <c r="J38" i="12"/>
  <c r="K38" i="12" s="1"/>
  <c r="G144" i="12"/>
  <c r="G143" i="12" s="1"/>
  <c r="G145" i="12" s="1"/>
  <c r="H141" i="12" s="1"/>
  <c r="H144" i="12" s="1"/>
  <c r="H143" i="12" s="1"/>
  <c r="H145" i="12" s="1"/>
  <c r="I141" i="12" s="1"/>
  <c r="I144" i="12" s="1"/>
  <c r="I143" i="12" s="1"/>
  <c r="G146" i="12"/>
  <c r="D109" i="12"/>
  <c r="B38" i="12"/>
  <c r="I73" i="12"/>
  <c r="I79" i="12" s="1"/>
  <c r="D91" i="12"/>
  <c r="C107" i="12"/>
  <c r="C109" i="12" s="1"/>
  <c r="Q73" i="18" l="1"/>
  <c r="P79" i="18"/>
  <c r="P81" i="18" s="1"/>
  <c r="P91" i="18" s="1"/>
  <c r="P93" i="18" s="1"/>
  <c r="P95" i="18" s="1"/>
  <c r="P97" i="18" s="1"/>
  <c r="P102" i="18" s="1"/>
  <c r="P104" i="18" s="1"/>
  <c r="P116" i="18" s="1"/>
  <c r="P145" i="17"/>
  <c r="Q141" i="17" s="1"/>
  <c r="P146" i="17"/>
  <c r="P138" i="18"/>
  <c r="P137" i="18"/>
  <c r="Q133" i="18" s="1"/>
  <c r="P125" i="18"/>
  <c r="O97" i="17"/>
  <c r="O102" i="17" s="1"/>
  <c r="O104" i="17" s="1"/>
  <c r="O116" i="17" s="1"/>
  <c r="O129" i="17"/>
  <c r="O130" i="17"/>
  <c r="H117" i="18"/>
  <c r="G119" i="18"/>
  <c r="Q73" i="17"/>
  <c r="P79" i="17"/>
  <c r="P81" i="17" s="1"/>
  <c r="P91" i="17" s="1"/>
  <c r="P93" i="17" s="1"/>
  <c r="P95" i="17" s="1"/>
  <c r="P96" i="17" s="1"/>
  <c r="F117" i="17"/>
  <c r="E119" i="17"/>
  <c r="P146" i="18"/>
  <c r="P145" i="18"/>
  <c r="Q141" i="18" s="1"/>
  <c r="O129" i="18"/>
  <c r="O130" i="18"/>
  <c r="P137" i="17"/>
  <c r="Q133" i="17" s="1"/>
  <c r="P125" i="17"/>
  <c r="P138" i="17"/>
  <c r="N145" i="16"/>
  <c r="O141" i="16" s="1"/>
  <c r="N146" i="16"/>
  <c r="N137" i="16"/>
  <c r="O133" i="16" s="1"/>
  <c r="N125" i="16"/>
  <c r="N138" i="16"/>
  <c r="M130" i="16"/>
  <c r="M129" i="16"/>
  <c r="H81" i="12"/>
  <c r="H91" i="12" s="1"/>
  <c r="H146" i="12"/>
  <c r="I145" i="12"/>
  <c r="J141" i="12" s="1"/>
  <c r="J144" i="12" s="1"/>
  <c r="J143" i="12" s="1"/>
  <c r="I146" i="12"/>
  <c r="F92" i="12"/>
  <c r="F103" i="12" s="1"/>
  <c r="H92" i="12"/>
  <c r="H103" i="12" s="1"/>
  <c r="J73" i="12"/>
  <c r="J79" i="12" s="1"/>
  <c r="G92" i="12"/>
  <c r="I92" i="12"/>
  <c r="I103" i="12" s="1"/>
  <c r="D133" i="12"/>
  <c r="C112" i="12"/>
  <c r="C114" i="12" s="1"/>
  <c r="C116" i="12" s="1"/>
  <c r="D92" i="12"/>
  <c r="D103" i="12" s="1"/>
  <c r="E92" i="12"/>
  <c r="R73" i="18" l="1"/>
  <c r="Q79" i="18"/>
  <c r="Q81" i="18" s="1"/>
  <c r="Q91" i="18" s="1"/>
  <c r="Q93" i="18" s="1"/>
  <c r="Q95" i="18" s="1"/>
  <c r="Q97" i="18" s="1"/>
  <c r="Q102" i="18" s="1"/>
  <c r="Q104" i="18" s="1"/>
  <c r="Q116" i="18" s="1"/>
  <c r="Q145" i="17"/>
  <c r="R141" i="17" s="1"/>
  <c r="Q146" i="17"/>
  <c r="H119" i="18"/>
  <c r="I117" i="18"/>
  <c r="P97" i="17"/>
  <c r="P102" i="17" s="1"/>
  <c r="P104" i="17" s="1"/>
  <c r="P116" i="17" s="1"/>
  <c r="P129" i="17"/>
  <c r="P130" i="17"/>
  <c r="Q138" i="17"/>
  <c r="Q125" i="17"/>
  <c r="Q137" i="17"/>
  <c r="R133" i="17" s="1"/>
  <c r="R73" i="17"/>
  <c r="Q79" i="17"/>
  <c r="Q81" i="17" s="1"/>
  <c r="Q91" i="17" s="1"/>
  <c r="Q93" i="17" s="1"/>
  <c r="Q95" i="17" s="1"/>
  <c r="Q96" i="17" s="1"/>
  <c r="G117" i="17"/>
  <c r="F119" i="17"/>
  <c r="Q138" i="18"/>
  <c r="Q137" i="18"/>
  <c r="R133" i="18" s="1"/>
  <c r="Q125" i="18"/>
  <c r="Q146" i="18"/>
  <c r="Q145" i="18"/>
  <c r="R141" i="18" s="1"/>
  <c r="P130" i="18"/>
  <c r="P129" i="18"/>
  <c r="O145" i="16"/>
  <c r="P141" i="16" s="1"/>
  <c r="O146" i="16"/>
  <c r="N129" i="16"/>
  <c r="N130" i="16"/>
  <c r="O137" i="16"/>
  <c r="P133" i="16" s="1"/>
  <c r="O125" i="16"/>
  <c r="O138" i="16"/>
  <c r="I81" i="12"/>
  <c r="I91" i="12" s="1"/>
  <c r="I93" i="12" s="1"/>
  <c r="J146" i="12"/>
  <c r="J145" i="12"/>
  <c r="K141" i="12" s="1"/>
  <c r="K144" i="12" s="1"/>
  <c r="K143" i="12" s="1"/>
  <c r="F93" i="12"/>
  <c r="H93" i="12"/>
  <c r="D134" i="12"/>
  <c r="H134" i="12"/>
  <c r="L134" i="12"/>
  <c r="D136" i="12"/>
  <c r="D128" i="12" s="1"/>
  <c r="D94" i="12" s="1"/>
  <c r="E134" i="12"/>
  <c r="I134" i="12"/>
  <c r="M134" i="12"/>
  <c r="F134" i="12"/>
  <c r="J134" i="12"/>
  <c r="G134" i="12"/>
  <c r="K134" i="12"/>
  <c r="D125" i="12"/>
  <c r="D138" i="12"/>
  <c r="G103" i="12"/>
  <c r="G93" i="12"/>
  <c r="C117" i="12"/>
  <c r="D93" i="12"/>
  <c r="E103" i="12"/>
  <c r="E93" i="12"/>
  <c r="K73" i="12"/>
  <c r="K79" i="12" s="1"/>
  <c r="S73" i="18" l="1"/>
  <c r="R79" i="18"/>
  <c r="R81" i="18" s="1"/>
  <c r="R91" i="18" s="1"/>
  <c r="R93" i="18" s="1"/>
  <c r="R95" i="18" s="1"/>
  <c r="R97" i="18" s="1"/>
  <c r="R102" i="18" s="1"/>
  <c r="R104" i="18" s="1"/>
  <c r="R116" i="18" s="1"/>
  <c r="R146" i="17"/>
  <c r="R145" i="17"/>
  <c r="S141" i="17" s="1"/>
  <c r="Q130" i="18"/>
  <c r="Q129" i="18"/>
  <c r="R137" i="18"/>
  <c r="S133" i="18" s="1"/>
  <c r="R125" i="18"/>
  <c r="R138" i="18"/>
  <c r="Q97" i="17"/>
  <c r="Q102" i="17" s="1"/>
  <c r="Q104" i="17" s="1"/>
  <c r="Q116" i="17" s="1"/>
  <c r="R145" i="18"/>
  <c r="S141" i="18" s="1"/>
  <c r="R146" i="18"/>
  <c r="S73" i="17"/>
  <c r="R79" i="17"/>
  <c r="R81" i="17" s="1"/>
  <c r="R91" i="17" s="1"/>
  <c r="R93" i="17" s="1"/>
  <c r="R95" i="17" s="1"/>
  <c r="R96" i="17" s="1"/>
  <c r="G119" i="17"/>
  <c r="H117" i="17"/>
  <c r="Q130" i="17"/>
  <c r="Q129" i="17"/>
  <c r="R138" i="17"/>
  <c r="R137" i="17"/>
  <c r="S133" i="17" s="1"/>
  <c r="R125" i="17"/>
  <c r="J117" i="18"/>
  <c r="I119" i="18"/>
  <c r="O129" i="16"/>
  <c r="O130" i="16"/>
  <c r="P138" i="16"/>
  <c r="P137" i="16"/>
  <c r="Q133" i="16" s="1"/>
  <c r="P125" i="16"/>
  <c r="P146" i="16"/>
  <c r="P145" i="16"/>
  <c r="Q141" i="16" s="1"/>
  <c r="J81" i="12"/>
  <c r="J91" i="12" s="1"/>
  <c r="J93" i="12" s="1"/>
  <c r="K146" i="12"/>
  <c r="K145" i="12"/>
  <c r="L141" i="12" s="1"/>
  <c r="L144" i="12" s="1"/>
  <c r="L143" i="12" s="1"/>
  <c r="D95" i="12"/>
  <c r="D96" i="12" s="1"/>
  <c r="F126" i="12"/>
  <c r="L126" i="12"/>
  <c r="H126" i="12"/>
  <c r="K126" i="12"/>
  <c r="L73" i="12"/>
  <c r="L79" i="12" s="1"/>
  <c r="M126" i="12"/>
  <c r="C119" i="12"/>
  <c r="G126" i="12"/>
  <c r="I126" i="12"/>
  <c r="J126" i="12"/>
  <c r="E126" i="12"/>
  <c r="D135" i="12"/>
  <c r="D126" i="12"/>
  <c r="D130" i="12" s="1"/>
  <c r="S79" i="18" l="1"/>
  <c r="S81" i="18" s="1"/>
  <c r="S91" i="18" s="1"/>
  <c r="S93" i="18" s="1"/>
  <c r="S95" i="18" s="1"/>
  <c r="S97" i="18" s="1"/>
  <c r="S102" i="18" s="1"/>
  <c r="S104" i="18" s="1"/>
  <c r="S116" i="18" s="1"/>
  <c r="T73" i="18"/>
  <c r="S145" i="17"/>
  <c r="T141" i="17" s="1"/>
  <c r="S146" i="17"/>
  <c r="R97" i="17"/>
  <c r="R102" i="17" s="1"/>
  <c r="R104" i="17" s="1"/>
  <c r="R116" i="17" s="1"/>
  <c r="K117" i="18"/>
  <c r="J119" i="18"/>
  <c r="S79" i="17"/>
  <c r="S81" i="17" s="1"/>
  <c r="S91" i="17" s="1"/>
  <c r="S93" i="17" s="1"/>
  <c r="S95" i="17" s="1"/>
  <c r="S96" i="17" s="1"/>
  <c r="T73" i="17"/>
  <c r="S145" i="18"/>
  <c r="T141" i="18" s="1"/>
  <c r="S146" i="18"/>
  <c r="R129" i="18"/>
  <c r="R130" i="18"/>
  <c r="S137" i="17"/>
  <c r="T133" i="17" s="1"/>
  <c r="S125" i="17"/>
  <c r="S138" i="17"/>
  <c r="R130" i="17"/>
  <c r="R129" i="17"/>
  <c r="H119" i="17"/>
  <c r="I117" i="17"/>
  <c r="S137" i="18"/>
  <c r="T133" i="18" s="1"/>
  <c r="S138" i="18"/>
  <c r="S125" i="18"/>
  <c r="Q146" i="16"/>
  <c r="Q145" i="16"/>
  <c r="R141" i="16" s="1"/>
  <c r="P130" i="16"/>
  <c r="P129" i="16"/>
  <c r="Q138" i="16"/>
  <c r="Q137" i="16"/>
  <c r="R133" i="16" s="1"/>
  <c r="Q125" i="16"/>
  <c r="K81" i="12"/>
  <c r="K91" i="12" s="1"/>
  <c r="D97" i="12"/>
  <c r="L145" i="12"/>
  <c r="M141" i="12" s="1"/>
  <c r="M144" i="12" s="1"/>
  <c r="M143" i="12" s="1"/>
  <c r="L146" i="12"/>
  <c r="D127" i="12"/>
  <c r="D137" i="12"/>
  <c r="E133" i="12" s="1"/>
  <c r="M73" i="12"/>
  <c r="M79" i="12" s="1"/>
  <c r="T79" i="18" l="1"/>
  <c r="T81" i="18" s="1"/>
  <c r="T91" i="18" s="1"/>
  <c r="T93" i="18" s="1"/>
  <c r="T95" i="18" s="1"/>
  <c r="T97" i="18" s="1"/>
  <c r="T102" i="18" s="1"/>
  <c r="T104" i="18" s="1"/>
  <c r="T116" i="18" s="1"/>
  <c r="U73" i="18"/>
  <c r="T146" i="17"/>
  <c r="T145" i="17"/>
  <c r="U141" i="17" s="1"/>
  <c r="T138" i="18"/>
  <c r="T137" i="18"/>
  <c r="U133" i="18" s="1"/>
  <c r="T125" i="18"/>
  <c r="S129" i="17"/>
  <c r="S130" i="17"/>
  <c r="S97" i="17"/>
  <c r="S102" i="17" s="1"/>
  <c r="S104" i="17" s="1"/>
  <c r="S116" i="17" s="1"/>
  <c r="J117" i="17"/>
  <c r="I119" i="17"/>
  <c r="T137" i="17"/>
  <c r="U133" i="17" s="1"/>
  <c r="T125" i="17"/>
  <c r="T138" i="17"/>
  <c r="T146" i="18"/>
  <c r="T145" i="18"/>
  <c r="U141" i="18" s="1"/>
  <c r="L117" i="18"/>
  <c r="K119" i="18"/>
  <c r="S129" i="18"/>
  <c r="S130" i="18"/>
  <c r="T79" i="17"/>
  <c r="T81" i="17" s="1"/>
  <c r="T91" i="17" s="1"/>
  <c r="T93" i="17" s="1"/>
  <c r="T95" i="17" s="1"/>
  <c r="T96" i="17" s="1"/>
  <c r="U73" i="17"/>
  <c r="R137" i="16"/>
  <c r="S133" i="16" s="1"/>
  <c r="R125" i="16"/>
  <c r="R138" i="16"/>
  <c r="R145" i="16"/>
  <c r="S141" i="16" s="1"/>
  <c r="R146" i="16"/>
  <c r="Q130" i="16"/>
  <c r="Q129" i="16"/>
  <c r="L81" i="12"/>
  <c r="L91" i="12" s="1"/>
  <c r="L93" i="12" s="1"/>
  <c r="D102" i="12"/>
  <c r="D104" i="12" s="1"/>
  <c r="M145" i="12"/>
  <c r="N141" i="12" s="1"/>
  <c r="N144" i="12" s="1"/>
  <c r="M146" i="12"/>
  <c r="K93" i="12"/>
  <c r="E136" i="12"/>
  <c r="E125" i="12"/>
  <c r="E138" i="12"/>
  <c r="N73" i="12"/>
  <c r="N79" i="12" s="1"/>
  <c r="D113" i="12"/>
  <c r="D114" i="12" s="1"/>
  <c r="D129" i="12"/>
  <c r="V73" i="18" l="1"/>
  <c r="U79" i="18"/>
  <c r="U81" i="18" s="1"/>
  <c r="U91" i="18" s="1"/>
  <c r="U93" i="18" s="1"/>
  <c r="U95" i="18" s="1"/>
  <c r="U97" i="18" s="1"/>
  <c r="U102" i="18" s="1"/>
  <c r="U104" i="18" s="1"/>
  <c r="U116" i="18" s="1"/>
  <c r="U146" i="17"/>
  <c r="U145" i="17"/>
  <c r="V141" i="17" s="1"/>
  <c r="T130" i="18"/>
  <c r="T129" i="18"/>
  <c r="T97" i="17"/>
  <c r="T102" i="17" s="1"/>
  <c r="T104" i="17" s="1"/>
  <c r="T116" i="17" s="1"/>
  <c r="T129" i="17"/>
  <c r="T130" i="17"/>
  <c r="U146" i="18"/>
  <c r="U145" i="18"/>
  <c r="V141" i="18" s="1"/>
  <c r="U138" i="17"/>
  <c r="U137" i="17"/>
  <c r="V133" i="17" s="1"/>
  <c r="U125" i="17"/>
  <c r="K117" i="17"/>
  <c r="J119" i="17"/>
  <c r="U138" i="18"/>
  <c r="U137" i="18"/>
  <c r="V133" i="18" s="1"/>
  <c r="U125" i="18"/>
  <c r="U79" i="17"/>
  <c r="U81" i="17" s="1"/>
  <c r="U91" i="17" s="1"/>
  <c r="U93" i="17" s="1"/>
  <c r="U95" i="17" s="1"/>
  <c r="U96" i="17" s="1"/>
  <c r="V73" i="17"/>
  <c r="L119" i="18"/>
  <c r="M117" i="18"/>
  <c r="R129" i="16"/>
  <c r="R130" i="16"/>
  <c r="S145" i="16"/>
  <c r="T141" i="16" s="1"/>
  <c r="S146" i="16"/>
  <c r="S137" i="16"/>
  <c r="T133" i="16" s="1"/>
  <c r="S138" i="16"/>
  <c r="S125" i="16"/>
  <c r="M81" i="12"/>
  <c r="M91" i="12" s="1"/>
  <c r="M93" i="12" s="1"/>
  <c r="D116" i="12"/>
  <c r="N143" i="12"/>
  <c r="N127" i="12" s="1"/>
  <c r="N113" i="12" s="1"/>
  <c r="N114" i="12" s="1"/>
  <c r="N128" i="12"/>
  <c r="N94" i="12" s="1"/>
  <c r="N146" i="12"/>
  <c r="E130" i="12"/>
  <c r="E128" i="12"/>
  <c r="E94" i="12" s="1"/>
  <c r="E95" i="12" s="1"/>
  <c r="E96" i="12" s="1"/>
  <c r="E135" i="12"/>
  <c r="O73" i="12"/>
  <c r="O79" i="12" s="1"/>
  <c r="W73" i="18" l="1"/>
  <c r="V79" i="18"/>
  <c r="V81" i="18" s="1"/>
  <c r="V91" i="18" s="1"/>
  <c r="V93" i="18" s="1"/>
  <c r="V95" i="18" s="1"/>
  <c r="V97" i="18" s="1"/>
  <c r="V102" i="18" s="1"/>
  <c r="V104" i="18" s="1"/>
  <c r="V116" i="18" s="1"/>
  <c r="V146" i="17"/>
  <c r="V145" i="17"/>
  <c r="W141" i="17" s="1"/>
  <c r="K119" i="17"/>
  <c r="L117" i="17"/>
  <c r="V145" i="18"/>
  <c r="W141" i="18" s="1"/>
  <c r="V146" i="18"/>
  <c r="U97" i="17"/>
  <c r="U102" i="17" s="1"/>
  <c r="U104" i="17" s="1"/>
  <c r="U116" i="17" s="1"/>
  <c r="U130" i="17"/>
  <c r="U129" i="17"/>
  <c r="V79" i="17"/>
  <c r="V81" i="17" s="1"/>
  <c r="V91" i="17" s="1"/>
  <c r="V93" i="17" s="1"/>
  <c r="V95" i="17" s="1"/>
  <c r="V96" i="17" s="1"/>
  <c r="W73" i="17"/>
  <c r="V138" i="17"/>
  <c r="V137" i="17"/>
  <c r="W133" i="17" s="1"/>
  <c r="V125" i="17"/>
  <c r="N117" i="18"/>
  <c r="M119" i="18"/>
  <c r="U129" i="18"/>
  <c r="U130" i="18"/>
  <c r="V137" i="18"/>
  <c r="W133" i="18" s="1"/>
  <c r="V125" i="18"/>
  <c r="V138" i="18"/>
  <c r="T138" i="16"/>
  <c r="T125" i="16"/>
  <c r="T137" i="16"/>
  <c r="U133" i="16" s="1"/>
  <c r="S129" i="16"/>
  <c r="S130" i="16"/>
  <c r="T146" i="16"/>
  <c r="T145" i="16"/>
  <c r="U141" i="16" s="1"/>
  <c r="B11" i="12"/>
  <c r="N81" i="12"/>
  <c r="N91" i="12" s="1"/>
  <c r="N93" i="12" s="1"/>
  <c r="N95" i="12" s="1"/>
  <c r="N96" i="12" s="1"/>
  <c r="D117" i="12"/>
  <c r="D119" i="12" s="1"/>
  <c r="N145" i="12"/>
  <c r="O141" i="12" s="1"/>
  <c r="O144" i="12" s="1"/>
  <c r="O128" i="12" s="1"/>
  <c r="O94" i="12" s="1"/>
  <c r="P73" i="12"/>
  <c r="P79" i="12" s="1"/>
  <c r="E127" i="12"/>
  <c r="E137" i="12"/>
  <c r="F133" i="12" s="1"/>
  <c r="X73" i="18" l="1"/>
  <c r="W79" i="18"/>
  <c r="W81" i="18" s="1"/>
  <c r="W91" i="18" s="1"/>
  <c r="W93" i="18" s="1"/>
  <c r="W95" i="18" s="1"/>
  <c r="W97" i="18" s="1"/>
  <c r="W102" i="18" s="1"/>
  <c r="W104" i="18" s="1"/>
  <c r="W116" i="18" s="1"/>
  <c r="W146" i="17"/>
  <c r="W145" i="17"/>
  <c r="X141" i="17" s="1"/>
  <c r="V129" i="18"/>
  <c r="V130" i="18"/>
  <c r="W145" i="18"/>
  <c r="X141" i="18" s="1"/>
  <c r="W146" i="18"/>
  <c r="W137" i="17"/>
  <c r="X133" i="17" s="1"/>
  <c r="W138" i="17"/>
  <c r="W125" i="17"/>
  <c r="W137" i="18"/>
  <c r="X133" i="18" s="1"/>
  <c r="W138" i="18"/>
  <c r="W125" i="18"/>
  <c r="O117" i="18"/>
  <c r="N119" i="18"/>
  <c r="X73" i="17"/>
  <c r="W79" i="17"/>
  <c r="W81" i="17" s="1"/>
  <c r="W91" i="17" s="1"/>
  <c r="W93" i="17" s="1"/>
  <c r="W95" i="17" s="1"/>
  <c r="W96" i="17" s="1"/>
  <c r="L119" i="17"/>
  <c r="M117" i="17"/>
  <c r="V130" i="17"/>
  <c r="V129" i="17"/>
  <c r="V97" i="17"/>
  <c r="V102" i="17" s="1"/>
  <c r="V104" i="17" s="1"/>
  <c r="V116" i="17" s="1"/>
  <c r="U146" i="16"/>
  <c r="U145" i="16"/>
  <c r="V141" i="16" s="1"/>
  <c r="U138" i="16"/>
  <c r="U125" i="16"/>
  <c r="U137" i="16"/>
  <c r="V133" i="16" s="1"/>
  <c r="T130" i="16"/>
  <c r="T129" i="16"/>
  <c r="O81" i="12"/>
  <c r="O91" i="12" s="1"/>
  <c r="O93" i="12" s="1"/>
  <c r="O95" i="12" s="1"/>
  <c r="O96" i="12" s="1"/>
  <c r="O143" i="12"/>
  <c r="O127" i="12" s="1"/>
  <c r="O113" i="12" s="1"/>
  <c r="O114" i="12" s="1"/>
  <c r="O146" i="12"/>
  <c r="N97" i="12"/>
  <c r="E97" i="12"/>
  <c r="E102" i="12" s="1"/>
  <c r="E104" i="12" s="1"/>
  <c r="F136" i="12"/>
  <c r="F125" i="12"/>
  <c r="F138" i="12"/>
  <c r="E113" i="12"/>
  <c r="E114" i="12" s="1"/>
  <c r="E129" i="12"/>
  <c r="Q73" i="12"/>
  <c r="Q79" i="12" s="1"/>
  <c r="O145" i="12" l="1"/>
  <c r="P141" i="12" s="1"/>
  <c r="P144" i="12" s="1"/>
  <c r="P128" i="12" s="1"/>
  <c r="P94" i="12" s="1"/>
  <c r="X80" i="18"/>
  <c r="X81" i="18" s="1"/>
  <c r="X91" i="18" s="1"/>
  <c r="X93" i="18" s="1"/>
  <c r="X95" i="18" s="1"/>
  <c r="X97" i="18" s="1"/>
  <c r="X102" i="18" s="1"/>
  <c r="X104" i="18" s="1"/>
  <c r="X116" i="18" s="1"/>
  <c r="Y73" i="18"/>
  <c r="X146" i="17"/>
  <c r="X145" i="17"/>
  <c r="Y141" i="17" s="1"/>
  <c r="X138" i="18"/>
  <c r="X125" i="18"/>
  <c r="X137" i="18"/>
  <c r="Y133" i="18" s="1"/>
  <c r="P117" i="18"/>
  <c r="O119" i="18"/>
  <c r="W129" i="17"/>
  <c r="W130" i="17"/>
  <c r="X146" i="18"/>
  <c r="X145" i="18"/>
  <c r="Y141" i="18" s="1"/>
  <c r="N117" i="17"/>
  <c r="M119" i="17"/>
  <c r="W97" i="17"/>
  <c r="W102" i="17" s="1"/>
  <c r="W104" i="17" s="1"/>
  <c r="W116" i="17" s="1"/>
  <c r="W130" i="18"/>
  <c r="W129" i="18"/>
  <c r="Y73" i="17"/>
  <c r="X80" i="17"/>
  <c r="X81" i="17" s="1"/>
  <c r="X91" i="17" s="1"/>
  <c r="X93" i="17" s="1"/>
  <c r="X95" i="17" s="1"/>
  <c r="X96" i="17" s="1"/>
  <c r="X137" i="17"/>
  <c r="Y133" i="17" s="1"/>
  <c r="X125" i="17"/>
  <c r="X138" i="17"/>
  <c r="V145" i="16"/>
  <c r="W141" i="16" s="1"/>
  <c r="V146" i="16"/>
  <c r="V137" i="16"/>
  <c r="W133" i="16" s="1"/>
  <c r="V125" i="16"/>
  <c r="V138" i="16"/>
  <c r="U130" i="16"/>
  <c r="U129" i="16"/>
  <c r="P81" i="12"/>
  <c r="P91" i="12" s="1"/>
  <c r="P93" i="12" s="1"/>
  <c r="E116" i="12"/>
  <c r="O97" i="12"/>
  <c r="N102" i="12"/>
  <c r="N104" i="12" s="1"/>
  <c r="N116" i="12" s="1"/>
  <c r="P146" i="12"/>
  <c r="R73" i="12"/>
  <c r="R79" i="12" s="1"/>
  <c r="F130" i="12"/>
  <c r="F128" i="12"/>
  <c r="F94" i="12" s="1"/>
  <c r="F95" i="12" s="1"/>
  <c r="F96" i="12" s="1"/>
  <c r="F135" i="12"/>
  <c r="P143" i="12" l="1"/>
  <c r="P127" i="12" s="1"/>
  <c r="P113" i="12" s="1"/>
  <c r="P114" i="12" s="1"/>
  <c r="Y80" i="18"/>
  <c r="Y81" i="18" s="1"/>
  <c r="Y91" i="18" s="1"/>
  <c r="Y93" i="18" s="1"/>
  <c r="Y95" i="18" s="1"/>
  <c r="Y97" i="18" s="1"/>
  <c r="Y102" i="18" s="1"/>
  <c r="Y104" i="18" s="1"/>
  <c r="Y116" i="18" s="1"/>
  <c r="Z73" i="18"/>
  <c r="Y145" i="17"/>
  <c r="Z141" i="17" s="1"/>
  <c r="Y146" i="17"/>
  <c r="X129" i="17"/>
  <c r="X130" i="17"/>
  <c r="Y146" i="18"/>
  <c r="Y145" i="18"/>
  <c r="Z141" i="18" s="1"/>
  <c r="Y138" i="18"/>
  <c r="Y137" i="18"/>
  <c r="Z133" i="18" s="1"/>
  <c r="Y125" i="18"/>
  <c r="Z73" i="17"/>
  <c r="Y80" i="17"/>
  <c r="Y81" i="17" s="1"/>
  <c r="Y91" i="17" s="1"/>
  <c r="Y93" i="17" s="1"/>
  <c r="Y95" i="17" s="1"/>
  <c r="Y96" i="17" s="1"/>
  <c r="Y138" i="17"/>
  <c r="Y125" i="17"/>
  <c r="Y137" i="17"/>
  <c r="Z133" i="17" s="1"/>
  <c r="P119" i="18"/>
  <c r="Q117" i="18"/>
  <c r="X130" i="18"/>
  <c r="X129" i="18"/>
  <c r="O117" i="17"/>
  <c r="N119" i="17"/>
  <c r="X97" i="17"/>
  <c r="X102" i="17" s="1"/>
  <c r="X104" i="17" s="1"/>
  <c r="X116" i="17" s="1"/>
  <c r="V129" i="16"/>
  <c r="V130" i="16"/>
  <c r="W137" i="16"/>
  <c r="X133" i="16" s="1"/>
  <c r="W138" i="16"/>
  <c r="W125" i="16"/>
  <c r="W145" i="16"/>
  <c r="X141" i="16" s="1"/>
  <c r="W146" i="16"/>
  <c r="E117" i="12"/>
  <c r="E119" i="12" s="1"/>
  <c r="Q81" i="12"/>
  <c r="Q91" i="12" s="1"/>
  <c r="Q93" i="12" s="1"/>
  <c r="F97" i="12"/>
  <c r="O102" i="12"/>
  <c r="O104" i="12" s="1"/>
  <c r="O116" i="12" s="1"/>
  <c r="P95" i="12"/>
  <c r="P96" i="12" s="1"/>
  <c r="P145" i="12"/>
  <c r="Q141" i="12" s="1"/>
  <c r="F127" i="12"/>
  <c r="F137" i="12"/>
  <c r="G133" i="12" s="1"/>
  <c r="S73" i="12"/>
  <c r="S79" i="12" s="1"/>
  <c r="AA73" i="18" l="1"/>
  <c r="Z80" i="18"/>
  <c r="Z81" i="18" s="1"/>
  <c r="Z91" i="18" s="1"/>
  <c r="Z93" i="18" s="1"/>
  <c r="Z95" i="18" s="1"/>
  <c r="Z97" i="18" s="1"/>
  <c r="Z102" i="18" s="1"/>
  <c r="Z104" i="18" s="1"/>
  <c r="Z116" i="18" s="1"/>
  <c r="Z146" i="17"/>
  <c r="Z145" i="17"/>
  <c r="AA141" i="17" s="1"/>
  <c r="Y130" i="17"/>
  <c r="Y129" i="17"/>
  <c r="Y97" i="17"/>
  <c r="Y102" i="17" s="1"/>
  <c r="Y104" i="17" s="1"/>
  <c r="Y116" i="17" s="1"/>
  <c r="Z137" i="18"/>
  <c r="AA133" i="18" s="1"/>
  <c r="Z125" i="18"/>
  <c r="Z138" i="18"/>
  <c r="R117" i="18"/>
  <c r="Q119" i="18"/>
  <c r="Z80" i="17"/>
  <c r="Z81" i="17" s="1"/>
  <c r="Z91" i="17" s="1"/>
  <c r="Z93" i="17" s="1"/>
  <c r="Z95" i="17" s="1"/>
  <c r="Z96" i="17" s="1"/>
  <c r="AA73" i="17"/>
  <c r="Z145" i="18"/>
  <c r="AA141" i="18" s="1"/>
  <c r="Z146" i="18"/>
  <c r="Z138" i="17"/>
  <c r="Z137" i="17"/>
  <c r="AA133" i="17" s="1"/>
  <c r="Z125" i="17"/>
  <c r="O119" i="17"/>
  <c r="P117" i="17"/>
  <c r="Y129" i="18"/>
  <c r="Y130" i="18"/>
  <c r="X138" i="16"/>
  <c r="X137" i="16"/>
  <c r="Y133" i="16" s="1"/>
  <c r="X125" i="16"/>
  <c r="X146" i="16"/>
  <c r="X145" i="16"/>
  <c r="Y141" i="16" s="1"/>
  <c r="W129" i="16"/>
  <c r="W130" i="16"/>
  <c r="R81" i="12"/>
  <c r="R91" i="12" s="1"/>
  <c r="R93" i="12" s="1"/>
  <c r="F102" i="12"/>
  <c r="F104" i="12" s="1"/>
  <c r="Q144" i="12"/>
  <c r="Q146" i="12"/>
  <c r="G136" i="12"/>
  <c r="G125" i="12"/>
  <c r="G138" i="12"/>
  <c r="F113" i="12"/>
  <c r="F114" i="12" s="1"/>
  <c r="F129" i="12"/>
  <c r="T73" i="12"/>
  <c r="T79" i="12" s="1"/>
  <c r="AA80" i="18" l="1"/>
  <c r="AA81" i="18" s="1"/>
  <c r="AA91" i="18" s="1"/>
  <c r="AA93" i="18" s="1"/>
  <c r="AA95" i="18" s="1"/>
  <c r="AA97" i="18" s="1"/>
  <c r="AA102" i="18" s="1"/>
  <c r="AA104" i="18" s="1"/>
  <c r="AA116" i="18" s="1"/>
  <c r="AB73" i="18"/>
  <c r="AA145" i="17"/>
  <c r="AB141" i="17" s="1"/>
  <c r="AA146" i="17"/>
  <c r="P119" i="17"/>
  <c r="Q117" i="17"/>
  <c r="Z129" i="18"/>
  <c r="Z130" i="18"/>
  <c r="AA137" i="18"/>
  <c r="AB133" i="18" s="1"/>
  <c r="AA138" i="18"/>
  <c r="AA125" i="18"/>
  <c r="Z97" i="17"/>
  <c r="Z102" i="17" s="1"/>
  <c r="Z104" i="17" s="1"/>
  <c r="Z116" i="17" s="1"/>
  <c r="Z130" i="17"/>
  <c r="Z129" i="17"/>
  <c r="AA145" i="18"/>
  <c r="AB141" i="18" s="1"/>
  <c r="AA146" i="18"/>
  <c r="S117" i="18"/>
  <c r="R119" i="18"/>
  <c r="AA137" i="17"/>
  <c r="AB133" i="17" s="1"/>
  <c r="AA125" i="17"/>
  <c r="AA138" i="17"/>
  <c r="AB73" i="17"/>
  <c r="AA80" i="17"/>
  <c r="AA81" i="17" s="1"/>
  <c r="AA91" i="17" s="1"/>
  <c r="AA93" i="17" s="1"/>
  <c r="AA95" i="17" s="1"/>
  <c r="AA96" i="17" s="1"/>
  <c r="Y138" i="16"/>
  <c r="Y137" i="16"/>
  <c r="Z133" i="16" s="1"/>
  <c r="Y125" i="16"/>
  <c r="Y146" i="16"/>
  <c r="Y145" i="16"/>
  <c r="Z141" i="16" s="1"/>
  <c r="X130" i="16"/>
  <c r="X129" i="16"/>
  <c r="S81" i="12"/>
  <c r="S91" i="12" s="1"/>
  <c r="S93" i="12" s="1"/>
  <c r="F116" i="12"/>
  <c r="P97" i="12"/>
  <c r="P102" i="12" s="1"/>
  <c r="P104" i="12" s="1"/>
  <c r="P116" i="12" s="1"/>
  <c r="Q143" i="12"/>
  <c r="Q128" i="12"/>
  <c r="Q94" i="12" s="1"/>
  <c r="Q95" i="12" s="1"/>
  <c r="Q96" i="12" s="1"/>
  <c r="U73" i="12"/>
  <c r="U79" i="12" s="1"/>
  <c r="G130" i="12"/>
  <c r="G128" i="12"/>
  <c r="G94" i="12" s="1"/>
  <c r="G95" i="12" s="1"/>
  <c r="G96" i="12" s="1"/>
  <c r="G135" i="12"/>
  <c r="AB80" i="18" l="1"/>
  <c r="AB81" i="18" s="1"/>
  <c r="AB91" i="18" s="1"/>
  <c r="AB93" i="18" s="1"/>
  <c r="AB95" i="18" s="1"/>
  <c r="AB97" i="18" s="1"/>
  <c r="AB102" i="18" s="1"/>
  <c r="AB104" i="18" s="1"/>
  <c r="AB116" i="18" s="1"/>
  <c r="AC73" i="18"/>
  <c r="AB145" i="17"/>
  <c r="AC141" i="17" s="1"/>
  <c r="AB146" i="17"/>
  <c r="AA129" i="17"/>
  <c r="AA130" i="17"/>
  <c r="AA129" i="18"/>
  <c r="AA130" i="18"/>
  <c r="AB146" i="18"/>
  <c r="AB145" i="18"/>
  <c r="AC141" i="18" s="1"/>
  <c r="AA97" i="17"/>
  <c r="AA102" i="17" s="1"/>
  <c r="AA104" i="17" s="1"/>
  <c r="AA116" i="17" s="1"/>
  <c r="AB137" i="17"/>
  <c r="AC133" i="17" s="1"/>
  <c r="AB125" i="17"/>
  <c r="AB138" i="17"/>
  <c r="T117" i="18"/>
  <c r="S119" i="18"/>
  <c r="R117" i="17"/>
  <c r="Q119" i="17"/>
  <c r="AB80" i="17"/>
  <c r="AB81" i="17" s="1"/>
  <c r="AB91" i="17" s="1"/>
  <c r="AB93" i="17" s="1"/>
  <c r="AB95" i="17" s="1"/>
  <c r="AB96" i="17" s="1"/>
  <c r="AC73" i="17"/>
  <c r="AB138" i="18"/>
  <c r="AB125" i="18"/>
  <c r="AB137" i="18"/>
  <c r="AC133" i="18" s="1"/>
  <c r="Z145" i="16"/>
  <c r="AA141" i="16" s="1"/>
  <c r="Z146" i="16"/>
  <c r="Y130" i="16"/>
  <c r="Y129" i="16"/>
  <c r="Z137" i="16"/>
  <c r="AA133" i="16" s="1"/>
  <c r="Z125" i="16"/>
  <c r="Z138" i="16"/>
  <c r="F117" i="12"/>
  <c r="F119" i="12" s="1"/>
  <c r="T81" i="12"/>
  <c r="T91" i="12" s="1"/>
  <c r="T93" i="12" s="1"/>
  <c r="Q97" i="12"/>
  <c r="Q127" i="12"/>
  <c r="Q113" i="12" s="1"/>
  <c r="Q114" i="12" s="1"/>
  <c r="Q145" i="12"/>
  <c r="R141" i="12" s="1"/>
  <c r="V73" i="12"/>
  <c r="V79" i="12" s="1"/>
  <c r="G127" i="12"/>
  <c r="G137" i="12"/>
  <c r="H133" i="12" s="1"/>
  <c r="AD73" i="18" l="1"/>
  <c r="AC80" i="18"/>
  <c r="AC81" i="18" s="1"/>
  <c r="AC91" i="18" s="1"/>
  <c r="AC93" i="18" s="1"/>
  <c r="AC95" i="18" s="1"/>
  <c r="AC97" i="18" s="1"/>
  <c r="AC102" i="18" s="1"/>
  <c r="AC104" i="18" s="1"/>
  <c r="AC116" i="18" s="1"/>
  <c r="AC146" i="17"/>
  <c r="AC145" i="17"/>
  <c r="AD141" i="17" s="1"/>
  <c r="S117" i="17"/>
  <c r="R119" i="17"/>
  <c r="AC146" i="18"/>
  <c r="AC145" i="18"/>
  <c r="AD141" i="18" s="1"/>
  <c r="AB130" i="18"/>
  <c r="AB129" i="18"/>
  <c r="AC138" i="17"/>
  <c r="AC137" i="17"/>
  <c r="AD133" i="17" s="1"/>
  <c r="AC125" i="17"/>
  <c r="AC138" i="18"/>
  <c r="AC137" i="18"/>
  <c r="AD133" i="18" s="1"/>
  <c r="AC125" i="18"/>
  <c r="AB97" i="17"/>
  <c r="AB102" i="17" s="1"/>
  <c r="AB104" i="17" s="1"/>
  <c r="AB116" i="17" s="1"/>
  <c r="AB129" i="17"/>
  <c r="AB130" i="17"/>
  <c r="T119" i="18"/>
  <c r="U117" i="18"/>
  <c r="AD73" i="17"/>
  <c r="AC80" i="17"/>
  <c r="AC81" i="17" s="1"/>
  <c r="AC91" i="17" s="1"/>
  <c r="AC93" i="17" s="1"/>
  <c r="AC95" i="17" s="1"/>
  <c r="AC96" i="17" s="1"/>
  <c r="AA145" i="16"/>
  <c r="AB141" i="16" s="1"/>
  <c r="AA146" i="16"/>
  <c r="Z129" i="16"/>
  <c r="Z130" i="16"/>
  <c r="AA137" i="16"/>
  <c r="AB133" i="16" s="1"/>
  <c r="AA138" i="16"/>
  <c r="AA125" i="16"/>
  <c r="U81" i="12"/>
  <c r="U91" i="12" s="1"/>
  <c r="U93" i="12" s="1"/>
  <c r="Q102" i="12"/>
  <c r="Q104" i="12" s="1"/>
  <c r="Q116" i="12" s="1"/>
  <c r="G97" i="12"/>
  <c r="G102" i="12" s="1"/>
  <c r="G104" i="12" s="1"/>
  <c r="R144" i="12"/>
  <c r="R146" i="12"/>
  <c r="G113" i="12"/>
  <c r="G114" i="12" s="1"/>
  <c r="G129" i="12"/>
  <c r="H136" i="12"/>
  <c r="H125" i="12"/>
  <c r="H138" i="12"/>
  <c r="W73" i="12"/>
  <c r="W79" i="12" s="1"/>
  <c r="AE73" i="18" l="1"/>
  <c r="AD80" i="18"/>
  <c r="AD81" i="18" s="1"/>
  <c r="AD91" i="18" s="1"/>
  <c r="AD93" i="18" s="1"/>
  <c r="AD95" i="18" s="1"/>
  <c r="AD97" i="18" s="1"/>
  <c r="AD102" i="18" s="1"/>
  <c r="AD104" i="18" s="1"/>
  <c r="AD116" i="18" s="1"/>
  <c r="AD146" i="17"/>
  <c r="AD145" i="17"/>
  <c r="AE141" i="17" s="1"/>
  <c r="AC130" i="17"/>
  <c r="AC129" i="17"/>
  <c r="AD145" i="18"/>
  <c r="AE141" i="18" s="1"/>
  <c r="AD146" i="18"/>
  <c r="AC130" i="18"/>
  <c r="AC129" i="18"/>
  <c r="AD138" i="17"/>
  <c r="AD125" i="17"/>
  <c r="AD137" i="17"/>
  <c r="AE133" i="17" s="1"/>
  <c r="V117" i="18"/>
  <c r="U119" i="18"/>
  <c r="AC97" i="17"/>
  <c r="AC102" i="17" s="1"/>
  <c r="AC104" i="17" s="1"/>
  <c r="AC116" i="17" s="1"/>
  <c r="AD80" i="17"/>
  <c r="AD81" i="17" s="1"/>
  <c r="AD91" i="17" s="1"/>
  <c r="AD93" i="17" s="1"/>
  <c r="AD95" i="17" s="1"/>
  <c r="AD96" i="17" s="1"/>
  <c r="AE73" i="17"/>
  <c r="AD137" i="18"/>
  <c r="AE133" i="18" s="1"/>
  <c r="AD125" i="18"/>
  <c r="AD138" i="18"/>
  <c r="S119" i="17"/>
  <c r="T117" i="17"/>
  <c r="AB138" i="16"/>
  <c r="AB137" i="16"/>
  <c r="AC133" i="16" s="1"/>
  <c r="AB125" i="16"/>
  <c r="AA129" i="16"/>
  <c r="AA130" i="16"/>
  <c r="AB146" i="16"/>
  <c r="AB145" i="16"/>
  <c r="AC141" i="16" s="1"/>
  <c r="V81" i="12"/>
  <c r="V91" i="12" s="1"/>
  <c r="V93" i="12" s="1"/>
  <c r="G116" i="12"/>
  <c r="R128" i="12"/>
  <c r="R94" i="12" s="1"/>
  <c r="R95" i="12" s="1"/>
  <c r="R96" i="12" s="1"/>
  <c r="R143" i="12"/>
  <c r="H130" i="12"/>
  <c r="X73" i="12"/>
  <c r="X80" i="12" s="1"/>
  <c r="H128" i="12"/>
  <c r="H94" i="12" s="1"/>
  <c r="H95" i="12" s="1"/>
  <c r="H96" i="12" s="1"/>
  <c r="H135" i="12"/>
  <c r="AF73" i="18" l="1"/>
  <c r="AE80" i="18"/>
  <c r="AE81" i="18" s="1"/>
  <c r="AE91" i="18" s="1"/>
  <c r="AE93" i="18" s="1"/>
  <c r="AE95" i="18" s="1"/>
  <c r="AE97" i="18" s="1"/>
  <c r="AE102" i="18" s="1"/>
  <c r="AE104" i="18" s="1"/>
  <c r="AE116" i="18" s="1"/>
  <c r="AE145" i="17"/>
  <c r="AF141" i="17" s="1"/>
  <c r="AE146" i="17"/>
  <c r="AF73" i="17"/>
  <c r="AE80" i="17"/>
  <c r="AE81" i="17" s="1"/>
  <c r="AE91" i="17" s="1"/>
  <c r="AE93" i="17" s="1"/>
  <c r="AE95" i="17" s="1"/>
  <c r="AE96" i="17" s="1"/>
  <c r="AE145" i="18"/>
  <c r="AF141" i="18" s="1"/>
  <c r="AE146" i="18"/>
  <c r="AD97" i="17"/>
  <c r="AD102" i="17" s="1"/>
  <c r="AD104" i="17" s="1"/>
  <c r="AD116" i="17" s="1"/>
  <c r="W117" i="18"/>
  <c r="V119" i="18"/>
  <c r="AD129" i="18"/>
  <c r="AD130" i="18"/>
  <c r="AE137" i="17"/>
  <c r="AF133" i="17" s="1"/>
  <c r="AE138" i="17"/>
  <c r="AE125" i="17"/>
  <c r="U117" i="17"/>
  <c r="T119" i="17"/>
  <c r="AE137" i="18"/>
  <c r="AF133" i="18" s="1"/>
  <c r="AE138" i="18"/>
  <c r="AE125" i="18"/>
  <c r="AD130" i="17"/>
  <c r="AD129" i="17"/>
  <c r="AC138" i="16"/>
  <c r="AC125" i="16"/>
  <c r="AC137" i="16"/>
  <c r="AD133" i="16" s="1"/>
  <c r="AC146" i="16"/>
  <c r="AC145" i="16"/>
  <c r="AD141" i="16" s="1"/>
  <c r="AB130" i="16"/>
  <c r="AB129" i="16"/>
  <c r="W81" i="12"/>
  <c r="W91" i="12" s="1"/>
  <c r="W93" i="12" s="1"/>
  <c r="G117" i="12"/>
  <c r="G119" i="12" s="1"/>
  <c r="R97" i="12"/>
  <c r="H97" i="12"/>
  <c r="R127" i="12"/>
  <c r="R113" i="12" s="1"/>
  <c r="R114" i="12" s="1"/>
  <c r="R145" i="12"/>
  <c r="S141" i="12" s="1"/>
  <c r="H127" i="12"/>
  <c r="H137" i="12"/>
  <c r="I133" i="12" s="1"/>
  <c r="Y73" i="12"/>
  <c r="Y80" i="12" s="1"/>
  <c r="AG73" i="18" l="1"/>
  <c r="AF80" i="18"/>
  <c r="AF81" i="18" s="1"/>
  <c r="AF91" i="18" s="1"/>
  <c r="AF93" i="18" s="1"/>
  <c r="AF95" i="18" s="1"/>
  <c r="AF97" i="18" s="1"/>
  <c r="AF102" i="18" s="1"/>
  <c r="AF104" i="18" s="1"/>
  <c r="AF116" i="18" s="1"/>
  <c r="AF145" i="17"/>
  <c r="AG141" i="17" s="1"/>
  <c r="AF146" i="17"/>
  <c r="AE129" i="17"/>
  <c r="AE130" i="17"/>
  <c r="X117" i="18"/>
  <c r="W119" i="18"/>
  <c r="AF146" i="18"/>
  <c r="AF145" i="18"/>
  <c r="AG141" i="18" s="1"/>
  <c r="AE129" i="18"/>
  <c r="AE130" i="18"/>
  <c r="AE97" i="17"/>
  <c r="AE102" i="17" s="1"/>
  <c r="AE104" i="17" s="1"/>
  <c r="AE116" i="17" s="1"/>
  <c r="V117" i="17"/>
  <c r="U119" i="17"/>
  <c r="AF138" i="18"/>
  <c r="AF137" i="18"/>
  <c r="AG133" i="18" s="1"/>
  <c r="AF125" i="18"/>
  <c r="AF137" i="17"/>
  <c r="AG133" i="17" s="1"/>
  <c r="AF125" i="17"/>
  <c r="AF138" i="17"/>
  <c r="AG73" i="17"/>
  <c r="AF80" i="17"/>
  <c r="AF81" i="17" s="1"/>
  <c r="AF91" i="17" s="1"/>
  <c r="AF93" i="17" s="1"/>
  <c r="AF95" i="17" s="1"/>
  <c r="AF96" i="17" s="1"/>
  <c r="AD137" i="16"/>
  <c r="AE133" i="16" s="1"/>
  <c r="AD125" i="16"/>
  <c r="AD138" i="16"/>
  <c r="AC130" i="16"/>
  <c r="AC129" i="16"/>
  <c r="AD145" i="16"/>
  <c r="AE141" i="16" s="1"/>
  <c r="AD146" i="16"/>
  <c r="X81" i="12"/>
  <c r="X91" i="12" s="1"/>
  <c r="X93" i="12" s="1"/>
  <c r="H102" i="12"/>
  <c r="H104" i="12" s="1"/>
  <c r="R102" i="12"/>
  <c r="R104" i="12" s="1"/>
  <c r="R116" i="12" s="1"/>
  <c r="S144" i="12"/>
  <c r="S146" i="12"/>
  <c r="I136" i="12"/>
  <c r="I125" i="12"/>
  <c r="I138" i="12"/>
  <c r="H113" i="12"/>
  <c r="H114" i="12" s="1"/>
  <c r="H129" i="12"/>
  <c r="Z73" i="12"/>
  <c r="Z80" i="12" s="1"/>
  <c r="AG80" i="18" l="1"/>
  <c r="AG81" i="18" s="1"/>
  <c r="AG91" i="18" s="1"/>
  <c r="AG93" i="18" s="1"/>
  <c r="AG95" i="18" s="1"/>
  <c r="AG97" i="18" s="1"/>
  <c r="AG102" i="18" s="1"/>
  <c r="AG104" i="18" s="1"/>
  <c r="AG116" i="18" s="1"/>
  <c r="B10" i="18" s="1"/>
  <c r="G28" i="15" s="1"/>
  <c r="AH73" i="18"/>
  <c r="G12" i="15" s="1"/>
  <c r="G14" i="15" s="1"/>
  <c r="AG146" i="17"/>
  <c r="AG145" i="17"/>
  <c r="AG80" i="17"/>
  <c r="AG81" i="17" s="1"/>
  <c r="AG91" i="17" s="1"/>
  <c r="AG93" i="17" s="1"/>
  <c r="AG95" i="17" s="1"/>
  <c r="AG96" i="17" s="1"/>
  <c r="AH73" i="17"/>
  <c r="D12" i="15" s="1"/>
  <c r="D14" i="15" s="1"/>
  <c r="AF130" i="18"/>
  <c r="AF129" i="18"/>
  <c r="W117" i="17"/>
  <c r="V119" i="17"/>
  <c r="X119" i="18"/>
  <c r="Y117" i="18"/>
  <c r="AG146" i="18"/>
  <c r="AG145" i="18"/>
  <c r="AF97" i="17"/>
  <c r="AF102" i="17" s="1"/>
  <c r="AF104" i="17" s="1"/>
  <c r="AF116" i="17" s="1"/>
  <c r="AG138" i="17"/>
  <c r="AG125" i="17"/>
  <c r="AG137" i="17"/>
  <c r="AG138" i="18"/>
  <c r="AG137" i="18"/>
  <c r="AG125" i="18"/>
  <c r="AF129" i="17"/>
  <c r="AF130" i="17"/>
  <c r="AE145" i="16"/>
  <c r="AF141" i="16" s="1"/>
  <c r="AE146" i="16"/>
  <c r="AD129" i="16"/>
  <c r="AD130" i="16"/>
  <c r="AE137" i="16"/>
  <c r="AF133" i="16" s="1"/>
  <c r="AE125" i="16"/>
  <c r="AE138" i="16"/>
  <c r="H116" i="12"/>
  <c r="H117" i="12" s="1"/>
  <c r="Y81" i="12"/>
  <c r="Y91" i="12" s="1"/>
  <c r="Y93" i="12" s="1"/>
  <c r="S128" i="12"/>
  <c r="S94" i="12" s="1"/>
  <c r="S95" i="12" s="1"/>
  <c r="S96" i="12" s="1"/>
  <c r="S143" i="12"/>
  <c r="I128" i="12"/>
  <c r="I94" i="12" s="1"/>
  <c r="I95" i="12" s="1"/>
  <c r="I96" i="12" s="1"/>
  <c r="I135" i="12"/>
  <c r="AA73" i="12"/>
  <c r="AA80" i="12" s="1"/>
  <c r="I130" i="12"/>
  <c r="B14" i="18" l="1"/>
  <c r="G25" i="15" s="1"/>
  <c r="B15" i="18"/>
  <c r="G26" i="15" s="1"/>
  <c r="AG130" i="18"/>
  <c r="AG129" i="18"/>
  <c r="AG130" i="17"/>
  <c r="AG129" i="17"/>
  <c r="W119" i="17"/>
  <c r="X117" i="17"/>
  <c r="AG97" i="17"/>
  <c r="AG102" i="17" s="1"/>
  <c r="AG104" i="17" s="1"/>
  <c r="AG116" i="17" s="1"/>
  <c r="Z117" i="18"/>
  <c r="Y119" i="18"/>
  <c r="AE129" i="16"/>
  <c r="AE130" i="16"/>
  <c r="AF138" i="16"/>
  <c r="AF137" i="16"/>
  <c r="AG133" i="16" s="1"/>
  <c r="AF125" i="16"/>
  <c r="AF146" i="16"/>
  <c r="AF145" i="16"/>
  <c r="AG141" i="16" s="1"/>
  <c r="Z81" i="12"/>
  <c r="Z91" i="12" s="1"/>
  <c r="Z93" i="12" s="1"/>
  <c r="S97" i="12"/>
  <c r="S127" i="12"/>
  <c r="S113" i="12" s="1"/>
  <c r="S114" i="12" s="1"/>
  <c r="S145" i="12"/>
  <c r="T141" i="12" s="1"/>
  <c r="I127" i="12"/>
  <c r="I137" i="12"/>
  <c r="J133" i="12" s="1"/>
  <c r="H119" i="12"/>
  <c r="AB73" i="12"/>
  <c r="B10" i="17" l="1"/>
  <c r="D28" i="15" s="1"/>
  <c r="B15" i="17"/>
  <c r="D26" i="15" s="1"/>
  <c r="B14" i="17"/>
  <c r="D25" i="15" s="1"/>
  <c r="X119" i="17"/>
  <c r="Y117" i="17"/>
  <c r="AA117" i="18"/>
  <c r="Z119" i="18"/>
  <c r="AF130" i="16"/>
  <c r="AF129" i="16"/>
  <c r="AG138" i="16"/>
  <c r="AG137" i="16"/>
  <c r="AG125" i="16"/>
  <c r="AG146" i="16"/>
  <c r="AG145" i="16"/>
  <c r="AC73" i="12"/>
  <c r="AC80" i="12" s="1"/>
  <c r="AB80" i="12"/>
  <c r="AA81" i="12"/>
  <c r="AA91" i="12" s="1"/>
  <c r="AA93" i="12" s="1"/>
  <c r="S102" i="12"/>
  <c r="S104" i="12" s="1"/>
  <c r="S116" i="12" s="1"/>
  <c r="I97" i="12"/>
  <c r="I102" i="12" s="1"/>
  <c r="I104" i="12" s="1"/>
  <c r="T144" i="12"/>
  <c r="T146" i="12"/>
  <c r="I113" i="12"/>
  <c r="I114" i="12" s="1"/>
  <c r="I129" i="12"/>
  <c r="J136" i="12"/>
  <c r="J125" i="12"/>
  <c r="J138" i="12"/>
  <c r="AB117" i="18" l="1"/>
  <c r="AA119" i="18"/>
  <c r="Z117" i="17"/>
  <c r="Y119" i="17"/>
  <c r="AG130" i="16"/>
  <c r="AG129" i="16"/>
  <c r="AD73" i="12"/>
  <c r="AD80" i="12" s="1"/>
  <c r="AB81" i="12"/>
  <c r="AB91" i="12" s="1"/>
  <c r="AB93" i="12" s="1"/>
  <c r="AC81" i="12"/>
  <c r="AC91" i="12" s="1"/>
  <c r="AC93" i="12" s="1"/>
  <c r="I116" i="12"/>
  <c r="I117" i="12" s="1"/>
  <c r="T128" i="12"/>
  <c r="T94" i="12" s="1"/>
  <c r="T95" i="12" s="1"/>
  <c r="T96" i="12" s="1"/>
  <c r="T143" i="12"/>
  <c r="J128" i="12"/>
  <c r="J94" i="12" s="1"/>
  <c r="J95" i="12" s="1"/>
  <c r="J96" i="12" s="1"/>
  <c r="J135" i="12"/>
  <c r="J130" i="12"/>
  <c r="AA117" i="17" l="1"/>
  <c r="Z119" i="17"/>
  <c r="AB119" i="18"/>
  <c r="AC117" i="18"/>
  <c r="AE73" i="12"/>
  <c r="AE80" i="12" s="1"/>
  <c r="AD81" i="12"/>
  <c r="AD91" i="12" s="1"/>
  <c r="AD93" i="12" s="1"/>
  <c r="J97" i="12"/>
  <c r="T97" i="12"/>
  <c r="T127" i="12"/>
  <c r="T113" i="12" s="1"/>
  <c r="T114" i="12" s="1"/>
  <c r="T145" i="12"/>
  <c r="U141" i="12" s="1"/>
  <c r="J127" i="12"/>
  <c r="J137" i="12"/>
  <c r="K133" i="12" s="1"/>
  <c r="I119" i="12"/>
  <c r="AD117" i="18" l="1"/>
  <c r="AC119" i="18"/>
  <c r="AA119" i="17"/>
  <c r="AB117" i="17"/>
  <c r="AF73" i="12"/>
  <c r="AF80" i="12" s="1"/>
  <c r="AE81" i="12"/>
  <c r="AE91" i="12" s="1"/>
  <c r="AE93" i="12" s="1"/>
  <c r="T102" i="12"/>
  <c r="T104" i="12" s="1"/>
  <c r="T116" i="12" s="1"/>
  <c r="J102" i="12"/>
  <c r="J104" i="12" s="1"/>
  <c r="U144" i="12"/>
  <c r="U146" i="12"/>
  <c r="K136" i="12"/>
  <c r="K125" i="12"/>
  <c r="K138" i="12"/>
  <c r="J113" i="12"/>
  <c r="J114" i="12" s="1"/>
  <c r="J129" i="12"/>
  <c r="AB119" i="17" l="1"/>
  <c r="AC117" i="17"/>
  <c r="AE117" i="18"/>
  <c r="AD119" i="18"/>
  <c r="AG73" i="12"/>
  <c r="AF81" i="12"/>
  <c r="AF91" i="12" s="1"/>
  <c r="AF93" i="12" s="1"/>
  <c r="J116" i="12"/>
  <c r="J117" i="12" s="1"/>
  <c r="U128" i="12"/>
  <c r="U94" i="12" s="1"/>
  <c r="U95" i="12" s="1"/>
  <c r="U96" i="12" s="1"/>
  <c r="U143" i="12"/>
  <c r="K130" i="12"/>
  <c r="K128" i="12"/>
  <c r="K94" i="12" s="1"/>
  <c r="K95" i="12" s="1"/>
  <c r="K96" i="12" s="1"/>
  <c r="K135" i="12"/>
  <c r="AF117" i="18" l="1"/>
  <c r="AE119" i="18"/>
  <c r="AD117" i="17"/>
  <c r="AC119" i="17"/>
  <c r="AG80" i="12"/>
  <c r="AG81" i="12" s="1"/>
  <c r="AG91" i="12" s="1"/>
  <c r="AG93" i="12" s="1"/>
  <c r="AH73" i="12"/>
  <c r="C12" i="15" s="1"/>
  <c r="C14" i="15" s="1"/>
  <c r="K97" i="12"/>
  <c r="U97" i="12"/>
  <c r="U127" i="12"/>
  <c r="U113" i="12" s="1"/>
  <c r="U114" i="12" s="1"/>
  <c r="U145" i="12"/>
  <c r="V141" i="12" s="1"/>
  <c r="K127" i="12"/>
  <c r="K137" i="12"/>
  <c r="L133" i="12" s="1"/>
  <c r="J119" i="12"/>
  <c r="AE117" i="17" l="1"/>
  <c r="AD119" i="17"/>
  <c r="AF119" i="18"/>
  <c r="AG117" i="18"/>
  <c r="AG119" i="18" s="1"/>
  <c r="U102" i="12"/>
  <c r="U104" i="12" s="1"/>
  <c r="U116" i="12" s="1"/>
  <c r="K102" i="12"/>
  <c r="K104" i="12" s="1"/>
  <c r="V144" i="12"/>
  <c r="V146" i="12"/>
  <c r="L136" i="12"/>
  <c r="L125" i="12"/>
  <c r="L138" i="12"/>
  <c r="K113" i="12"/>
  <c r="K114" i="12" s="1"/>
  <c r="K129" i="12"/>
  <c r="B120" i="18" l="1"/>
  <c r="B12" i="18" s="1"/>
  <c r="G27" i="15" s="1"/>
  <c r="AE119" i="17"/>
  <c r="AF117" i="17"/>
  <c r="K116" i="12"/>
  <c r="K117" i="12" s="1"/>
  <c r="V128" i="12"/>
  <c r="V94" i="12" s="1"/>
  <c r="V95" i="12" s="1"/>
  <c r="V96" i="12" s="1"/>
  <c r="V143" i="12"/>
  <c r="L128" i="12"/>
  <c r="L94" i="12" s="1"/>
  <c r="L95" i="12" s="1"/>
  <c r="L96" i="12" s="1"/>
  <c r="L135" i="12"/>
  <c r="L130" i="12"/>
  <c r="AF119" i="17" l="1"/>
  <c r="AG117" i="17"/>
  <c r="AG119" i="17" s="1"/>
  <c r="B120" i="17" s="1"/>
  <c r="L97" i="12"/>
  <c r="V97" i="12"/>
  <c r="V127" i="12"/>
  <c r="V113" i="12" s="1"/>
  <c r="V114" i="12" s="1"/>
  <c r="V145" i="12"/>
  <c r="W141" i="12" s="1"/>
  <c r="K119" i="12"/>
  <c r="L127" i="12"/>
  <c r="L137" i="12"/>
  <c r="M133" i="12" s="1"/>
  <c r="B12" i="17" l="1"/>
  <c r="D27" i="15"/>
  <c r="V102" i="12"/>
  <c r="V104" i="12" s="1"/>
  <c r="V116" i="12" s="1"/>
  <c r="L102" i="12"/>
  <c r="L104" i="12" s="1"/>
  <c r="W144" i="12"/>
  <c r="W146" i="12"/>
  <c r="L113" i="12"/>
  <c r="L114" i="12" s="1"/>
  <c r="L129" i="12"/>
  <c r="M136" i="12"/>
  <c r="M125" i="12"/>
  <c r="M138" i="12"/>
  <c r="L116" i="12" l="1"/>
  <c r="L117" i="12" s="1"/>
  <c r="W143" i="12"/>
  <c r="W128" i="12"/>
  <c r="W94" i="12" s="1"/>
  <c r="W95" i="12" s="1"/>
  <c r="W96" i="12" s="1"/>
  <c r="M130" i="12"/>
  <c r="M128" i="12"/>
  <c r="M94" i="12" s="1"/>
  <c r="M95" i="12" s="1"/>
  <c r="M96" i="12" s="1"/>
  <c r="M135" i="12"/>
  <c r="W97" i="12" l="1"/>
  <c r="M97" i="12"/>
  <c r="W127" i="12"/>
  <c r="W113" i="12" s="1"/>
  <c r="W114" i="12" s="1"/>
  <c r="W145" i="12"/>
  <c r="X141" i="12" s="1"/>
  <c r="M127" i="12"/>
  <c r="M137" i="12"/>
  <c r="N133" i="12" s="1"/>
  <c r="L119" i="12"/>
  <c r="M102" i="12" l="1"/>
  <c r="M104" i="12" s="1"/>
  <c r="W102" i="12"/>
  <c r="W104" i="12" s="1"/>
  <c r="W116" i="12" s="1"/>
  <c r="X144" i="12"/>
  <c r="X146" i="12"/>
  <c r="N137" i="12"/>
  <c r="O133" i="12" s="1"/>
  <c r="N138" i="12"/>
  <c r="N125" i="12"/>
  <c r="M113" i="12"/>
  <c r="M114" i="12" s="1"/>
  <c r="M129" i="12"/>
  <c r="M116" i="12" l="1"/>
  <c r="M117" i="12" s="1"/>
  <c r="X128" i="12"/>
  <c r="X94" i="12" s="1"/>
  <c r="X95" i="12" s="1"/>
  <c r="X96" i="12" s="1"/>
  <c r="X143" i="12"/>
  <c r="N129" i="12"/>
  <c r="N130" i="12"/>
  <c r="O137" i="12"/>
  <c r="P133" i="12" s="1"/>
  <c r="O125" i="12"/>
  <c r="O138" i="12"/>
  <c r="X97" i="12" l="1"/>
  <c r="X127" i="12"/>
  <c r="X113" i="12" s="1"/>
  <c r="X114" i="12" s="1"/>
  <c r="X145" i="12"/>
  <c r="Y141" i="12" s="1"/>
  <c r="P138" i="12"/>
  <c r="P137" i="12"/>
  <c r="Q133" i="12" s="1"/>
  <c r="P125" i="12"/>
  <c r="O129" i="12"/>
  <c r="O130" i="12"/>
  <c r="N117" i="12"/>
  <c r="M119" i="12"/>
  <c r="X102" i="12" l="1"/>
  <c r="X104" i="12" s="1"/>
  <c r="X116" i="12" s="1"/>
  <c r="Y144" i="12"/>
  <c r="Y146" i="12"/>
  <c r="O117" i="12"/>
  <c r="N119" i="12"/>
  <c r="P130" i="12"/>
  <c r="P129" i="12"/>
  <c r="Q137" i="12"/>
  <c r="R133" i="12" s="1"/>
  <c r="Q138" i="12"/>
  <c r="Q125" i="12"/>
  <c r="Y143" i="12" l="1"/>
  <c r="Y128" i="12"/>
  <c r="Y94" i="12" s="1"/>
  <c r="Y95" i="12" s="1"/>
  <c r="Y96" i="12" s="1"/>
  <c r="Q130" i="12"/>
  <c r="Q129" i="12"/>
  <c r="P117" i="12"/>
  <c r="O119" i="12"/>
  <c r="R137" i="12"/>
  <c r="S133" i="12" s="1"/>
  <c r="R138" i="12"/>
  <c r="R125" i="12"/>
  <c r="Y97" i="12" l="1"/>
  <c r="Y127" i="12"/>
  <c r="Y113" i="12" s="1"/>
  <c r="Y114" i="12" s="1"/>
  <c r="Y145" i="12"/>
  <c r="Z141" i="12" s="1"/>
  <c r="R129" i="12"/>
  <c r="R130" i="12"/>
  <c r="S138" i="12"/>
  <c r="S137" i="12"/>
  <c r="T133" i="12" s="1"/>
  <c r="S125" i="12"/>
  <c r="P119" i="12"/>
  <c r="Q117" i="12"/>
  <c r="Y102" i="12" l="1"/>
  <c r="Y104" i="12" s="1"/>
  <c r="Y116" i="12" s="1"/>
  <c r="Z144" i="12"/>
  <c r="Z146" i="12"/>
  <c r="S129" i="12"/>
  <c r="S130" i="12"/>
  <c r="T138" i="12"/>
  <c r="T137" i="12"/>
  <c r="U133" i="12" s="1"/>
  <c r="T125" i="12"/>
  <c r="R117" i="12"/>
  <c r="Q119" i="12"/>
  <c r="Z128" i="12" l="1"/>
  <c r="Z94" i="12" s="1"/>
  <c r="Z95" i="12" s="1"/>
  <c r="Z96" i="12" s="1"/>
  <c r="Z143" i="12"/>
  <c r="U137" i="12"/>
  <c r="V133" i="12" s="1"/>
  <c r="U138" i="12"/>
  <c r="U125" i="12"/>
  <c r="T130" i="12"/>
  <c r="T129" i="12"/>
  <c r="S117" i="12"/>
  <c r="R119" i="12"/>
  <c r="Z127" i="12" l="1"/>
  <c r="Z113" i="12" s="1"/>
  <c r="Z114" i="12" s="1"/>
  <c r="Z145" i="12"/>
  <c r="AA141" i="12" s="1"/>
  <c r="U130" i="12"/>
  <c r="U129" i="12"/>
  <c r="V137" i="12"/>
  <c r="W133" i="12" s="1"/>
  <c r="V125" i="12"/>
  <c r="V138" i="12"/>
  <c r="T117" i="12"/>
  <c r="S119" i="12"/>
  <c r="Z97" i="12" l="1"/>
  <c r="Z102" i="12" s="1"/>
  <c r="Z104" i="12" s="1"/>
  <c r="Z116" i="12" s="1"/>
  <c r="AA144" i="12"/>
  <c r="AA146" i="12"/>
  <c r="W138" i="12"/>
  <c r="W137" i="12"/>
  <c r="X133" i="12" s="1"/>
  <c r="W125" i="12"/>
  <c r="T119" i="12"/>
  <c r="U117" i="12"/>
  <c r="V129" i="12"/>
  <c r="V130" i="12"/>
  <c r="AA128" i="12" l="1"/>
  <c r="AA94" i="12" s="1"/>
  <c r="AA95" i="12" s="1"/>
  <c r="AA96" i="12" s="1"/>
  <c r="AA143" i="12"/>
  <c r="W129" i="12"/>
  <c r="W130" i="12"/>
  <c r="X138" i="12"/>
  <c r="X137" i="12"/>
  <c r="Y133" i="12" s="1"/>
  <c r="X125" i="12"/>
  <c r="V117" i="12"/>
  <c r="U119" i="12"/>
  <c r="AA97" i="12" l="1"/>
  <c r="AA127" i="12"/>
  <c r="AA113" i="12" s="1"/>
  <c r="AA114" i="12" s="1"/>
  <c r="AA145" i="12"/>
  <c r="AB141" i="12" s="1"/>
  <c r="X130" i="12"/>
  <c r="X129" i="12"/>
  <c r="Y137" i="12"/>
  <c r="Z133" i="12" s="1"/>
  <c r="Y138" i="12"/>
  <c r="Y125" i="12"/>
  <c r="V119" i="12"/>
  <c r="W117" i="12"/>
  <c r="AA102" i="12" l="1"/>
  <c r="AA104" i="12" s="1"/>
  <c r="AA116" i="12" s="1"/>
  <c r="AB144" i="12"/>
  <c r="AB146" i="12"/>
  <c r="Z137" i="12"/>
  <c r="AA133" i="12" s="1"/>
  <c r="Z125" i="12"/>
  <c r="Z138" i="12"/>
  <c r="W119" i="12"/>
  <c r="X117" i="12"/>
  <c r="Y130" i="12"/>
  <c r="Y129" i="12"/>
  <c r="AB128" i="12" l="1"/>
  <c r="AB94" i="12" s="1"/>
  <c r="AB95" i="12" s="1"/>
  <c r="AB96" i="12" s="1"/>
  <c r="AB143" i="12"/>
  <c r="X119" i="12"/>
  <c r="Y117" i="12"/>
  <c r="Z129" i="12"/>
  <c r="Z130" i="12"/>
  <c r="AA138" i="12"/>
  <c r="AA137" i="12"/>
  <c r="AB133" i="12" s="1"/>
  <c r="AA125" i="12"/>
  <c r="AB97" i="12" l="1"/>
  <c r="AB127" i="12"/>
  <c r="AB113" i="12" s="1"/>
  <c r="AB114" i="12" s="1"/>
  <c r="AB145" i="12"/>
  <c r="AC141" i="12" s="1"/>
  <c r="AA129" i="12"/>
  <c r="AA130" i="12"/>
  <c r="AB138" i="12"/>
  <c r="AB137" i="12"/>
  <c r="AC133" i="12" s="1"/>
  <c r="AB125" i="12"/>
  <c r="Z117" i="12"/>
  <c r="Y119" i="12"/>
  <c r="AB102" i="12" l="1"/>
  <c r="AB104" i="12" s="1"/>
  <c r="AB116" i="12" s="1"/>
  <c r="AC144" i="12"/>
  <c r="AC146" i="12"/>
  <c r="Z119" i="12"/>
  <c r="AA117" i="12"/>
  <c r="AB130" i="12"/>
  <c r="AB129" i="12"/>
  <c r="AC137" i="12"/>
  <c r="AD133" i="12" s="1"/>
  <c r="AC138" i="12"/>
  <c r="AC125" i="12"/>
  <c r="AC128" i="12" l="1"/>
  <c r="AC94" i="12" s="1"/>
  <c r="AC95" i="12" s="1"/>
  <c r="AC96" i="12" s="1"/>
  <c r="AC143" i="12"/>
  <c r="AC130" i="12"/>
  <c r="AA119" i="12"/>
  <c r="AB117" i="12"/>
  <c r="AD137" i="12"/>
  <c r="AE133" i="12" s="1"/>
  <c r="AD138" i="12"/>
  <c r="AC97" i="12" l="1"/>
  <c r="AC127" i="12"/>
  <c r="AC145" i="12"/>
  <c r="AD141" i="12" s="1"/>
  <c r="AE138" i="12"/>
  <c r="AE137" i="12"/>
  <c r="AF133" i="12" s="1"/>
  <c r="AB119" i="12"/>
  <c r="AC102" i="12" l="1"/>
  <c r="AC104" i="12" s="1"/>
  <c r="AD144" i="12"/>
  <c r="AD146" i="12"/>
  <c r="AD125" i="12"/>
  <c r="AC113" i="12"/>
  <c r="AC114" i="12" s="1"/>
  <c r="AC129" i="12"/>
  <c r="AF138" i="12"/>
  <c r="AF137" i="12"/>
  <c r="AG133" i="12" s="1"/>
  <c r="AC116" i="12" l="1"/>
  <c r="AC117" i="12" s="1"/>
  <c r="AC119" i="12" s="1"/>
  <c r="AD143" i="12"/>
  <c r="AD128" i="12"/>
  <c r="AD94" i="12" s="1"/>
  <c r="AD95" i="12" s="1"/>
  <c r="AD96" i="12" s="1"/>
  <c r="AD130" i="12"/>
  <c r="AG138" i="12"/>
  <c r="AG137" i="12"/>
  <c r="AD97" i="12" l="1"/>
  <c r="AD127" i="12"/>
  <c r="AD145" i="12"/>
  <c r="AE141" i="12" s="1"/>
  <c r="AD102" i="12" l="1"/>
  <c r="AD104" i="12" s="1"/>
  <c r="AD113" i="12"/>
  <c r="AD114" i="12" s="1"/>
  <c r="AD129" i="12"/>
  <c r="AE144" i="12"/>
  <c r="AE146" i="12"/>
  <c r="AE125" i="12"/>
  <c r="AD116" i="12" l="1"/>
  <c r="AD117" i="12" s="1"/>
  <c r="AD119" i="12" s="1"/>
  <c r="AE143" i="12"/>
  <c r="AE128" i="12"/>
  <c r="AE94" i="12" s="1"/>
  <c r="AE95" i="12" s="1"/>
  <c r="AE96" i="12" s="1"/>
  <c r="AE130" i="12"/>
  <c r="AE97" i="12" l="1"/>
  <c r="AE127" i="12"/>
  <c r="AE145" i="12"/>
  <c r="AF141" i="12" s="1"/>
  <c r="AE102" i="12" l="1"/>
  <c r="AE104" i="12" s="1"/>
  <c r="AF144" i="12"/>
  <c r="AF146" i="12"/>
  <c r="AF125" i="12"/>
  <c r="AE113" i="12"/>
  <c r="AE114" i="12" s="1"/>
  <c r="AE129" i="12"/>
  <c r="AE116" i="12" l="1"/>
  <c r="AE117" i="12" s="1"/>
  <c r="AE119" i="12" s="1"/>
  <c r="AF143" i="12"/>
  <c r="AF128" i="12"/>
  <c r="AF94" i="12" s="1"/>
  <c r="AF95" i="12" s="1"/>
  <c r="AF96" i="12" s="1"/>
  <c r="AF130" i="12"/>
  <c r="AF127" i="12" l="1"/>
  <c r="AF145" i="12"/>
  <c r="AG141" i="12" s="1"/>
  <c r="AF97" i="12" l="1"/>
  <c r="AF102" i="12" s="1"/>
  <c r="AF104" i="12" s="1"/>
  <c r="AG144" i="12"/>
  <c r="AG146" i="12"/>
  <c r="AG125" i="12"/>
  <c r="AF113" i="12"/>
  <c r="AF114" i="12" s="1"/>
  <c r="AF129" i="12"/>
  <c r="AF116" i="12" l="1"/>
  <c r="AF117" i="12" s="1"/>
  <c r="AF119" i="12" s="1"/>
  <c r="AG128" i="12"/>
  <c r="AG94" i="12" s="1"/>
  <c r="AG95" i="12" s="1"/>
  <c r="AG96" i="12" s="1"/>
  <c r="AG143" i="12"/>
  <c r="AG130" i="12"/>
  <c r="AG97" i="12" l="1"/>
  <c r="AG127" i="12"/>
  <c r="AG145" i="12"/>
  <c r="AG102" i="12" l="1"/>
  <c r="AG104" i="12" s="1"/>
  <c r="AG113" i="12"/>
  <c r="AG114" i="12" s="1"/>
  <c r="AG129" i="12"/>
  <c r="AG116" i="12" l="1"/>
  <c r="B10" i="12" s="1"/>
  <c r="C28" i="15" s="1"/>
  <c r="AG117" i="12" l="1"/>
  <c r="AG119" i="12" s="1"/>
  <c r="B120" i="12" s="1"/>
  <c r="B14" i="12"/>
  <c r="C25" i="15" s="1"/>
  <c r="B15" i="12"/>
  <c r="C26" i="15" s="1"/>
  <c r="L85" i="16"/>
  <c r="R89" i="16"/>
  <c r="N87" i="16"/>
  <c r="J85" i="16"/>
  <c r="G88" i="16"/>
  <c r="AG85" i="16"/>
  <c r="T87" i="16"/>
  <c r="M88" i="16"/>
  <c r="D89" i="16"/>
  <c r="AG88" i="16"/>
  <c r="AC85" i="16"/>
  <c r="G89" i="16"/>
  <c r="U86" i="16"/>
  <c r="AD89" i="16"/>
  <c r="Z87" i="16"/>
  <c r="V85" i="16"/>
  <c r="Q87" i="16"/>
  <c r="J86" i="16"/>
  <c r="X87" i="16"/>
  <c r="Q88" i="16"/>
  <c r="J89" i="16"/>
  <c r="F87" i="16"/>
  <c r="AG89" i="16"/>
  <c r="AC87" i="16"/>
  <c r="Y85" i="16"/>
  <c r="D87" i="16"/>
  <c r="AA87" i="16"/>
  <c r="R88" i="16"/>
  <c r="I87" i="16"/>
  <c r="AB87" i="16"/>
  <c r="O85" i="16"/>
  <c r="AB85" i="16"/>
  <c r="V89" i="16"/>
  <c r="R87" i="16"/>
  <c r="N85" i="16"/>
  <c r="Y87" i="16"/>
  <c r="Z86" i="16"/>
  <c r="K85" i="16"/>
  <c r="I88" i="16"/>
  <c r="AF88" i="16"/>
  <c r="AB86" i="16"/>
  <c r="Y89" i="16"/>
  <c r="U87" i="16"/>
  <c r="Q85" i="16"/>
  <c r="R86" i="16"/>
  <c r="K87" i="16"/>
  <c r="AF87" i="16"/>
  <c r="U89" i="16"/>
  <c r="P89" i="16"/>
  <c r="AG86" i="16"/>
  <c r="G87" i="16"/>
  <c r="N89" i="16"/>
  <c r="J87" i="16"/>
  <c r="F85" i="16"/>
  <c r="O86" i="16"/>
  <c r="E88" i="16"/>
  <c r="M86" i="16"/>
  <c r="T85" i="16"/>
  <c r="X88" i="16"/>
  <c r="T86" i="16"/>
  <c r="Q89" i="16"/>
  <c r="M87" i="16"/>
  <c r="I85" i="16"/>
  <c r="AF85" i="16"/>
  <c r="Y86" i="16"/>
  <c r="P87" i="16"/>
  <c r="G86" i="16"/>
  <c r="X85" i="16"/>
  <c r="L89" i="16"/>
  <c r="N86" i="16"/>
  <c r="F89" i="16"/>
  <c r="AF86" i="16"/>
  <c r="AC89" i="16"/>
  <c r="W86" i="16"/>
  <c r="U88" i="16"/>
  <c r="S89" i="16"/>
  <c r="AD87" i="16"/>
  <c r="W88" i="16"/>
  <c r="V88" i="16"/>
  <c r="G85" i="16"/>
  <c r="AE86" i="16"/>
  <c r="S85" i="16"/>
  <c r="L88" i="16"/>
  <c r="S88" i="16"/>
  <c r="AB89" i="16"/>
  <c r="Z89" i="16"/>
  <c r="R85" i="16"/>
  <c r="K86" i="16"/>
  <c r="AC88" i="16"/>
  <c r="AA88" i="16"/>
  <c r="S87" i="16"/>
  <c r="AA89" i="16"/>
  <c r="AD85" i="16"/>
  <c r="AD88" i="16"/>
  <c r="V86" i="16"/>
  <c r="L86" i="16"/>
  <c r="E87" i="16"/>
  <c r="P85" i="16"/>
  <c r="AD86" i="16"/>
  <c r="L87" i="16"/>
  <c r="D85" i="16"/>
  <c r="X86" i="16"/>
  <c r="M85" i="16"/>
  <c r="O87" i="16"/>
  <c r="H88" i="16"/>
  <c r="AE88" i="16"/>
  <c r="H89" i="16"/>
  <c r="W85" i="16"/>
  <c r="E85" i="16"/>
  <c r="H87" i="16"/>
  <c r="T88" i="16"/>
  <c r="M89" i="16"/>
  <c r="Q86" i="16"/>
  <c r="E86" i="16"/>
  <c r="Z85" i="16"/>
  <c r="S86" i="16"/>
  <c r="O89" i="16"/>
  <c r="AA85" i="16"/>
  <c r="H85" i="16"/>
  <c r="W87" i="16"/>
  <c r="H86" i="16"/>
  <c r="N88" i="16"/>
  <c r="K89" i="16"/>
  <c r="V87" i="16"/>
  <c r="O88" i="16"/>
  <c r="F88" i="16"/>
  <c r="T89" i="16"/>
  <c r="AF89" i="16"/>
  <c r="AE87" i="16"/>
  <c r="D88" i="16"/>
  <c r="K88" i="16"/>
  <c r="J88" i="16"/>
  <c r="P88" i="16"/>
  <c r="AG87" i="16"/>
  <c r="AE85" i="16"/>
  <c r="AE89" i="16"/>
  <c r="P86" i="16"/>
  <c r="I89" i="16"/>
  <c r="Z88" i="16"/>
  <c r="Y88" i="16"/>
  <c r="AC86" i="16"/>
  <c r="U85" i="16"/>
  <c r="I86" i="16"/>
  <c r="AA86" i="16"/>
  <c r="X89" i="16"/>
  <c r="AB88" i="16"/>
  <c r="W89" i="16"/>
  <c r="E89" i="16"/>
  <c r="F86" i="16"/>
  <c r="D86" i="16"/>
  <c r="E73" i="16"/>
  <c r="AC84" i="16"/>
  <c r="M84" i="16"/>
  <c r="V84" i="16"/>
  <c r="R84" i="16"/>
  <c r="O84" i="16"/>
  <c r="AA84" i="16"/>
  <c r="K84" i="16"/>
  <c r="J84" i="16"/>
  <c r="D84" i="16"/>
  <c r="AF84" i="16"/>
  <c r="AE84" i="16"/>
  <c r="T84" i="16"/>
  <c r="E84" i="16"/>
  <c r="X84" i="16"/>
  <c r="S84" i="16"/>
  <c r="Z84" i="16"/>
  <c r="AD84" i="16"/>
  <c r="H84" i="16"/>
  <c r="G84" i="16"/>
  <c r="U84" i="16"/>
  <c r="Y84" i="16"/>
  <c r="P84" i="16"/>
  <c r="AB84" i="16"/>
  <c r="AG84" i="16"/>
  <c r="AG90" i="16" s="1"/>
  <c r="Q84" i="16"/>
  <c r="W84" i="16"/>
  <c r="L84" i="16"/>
  <c r="N84" i="16"/>
  <c r="I84" i="16"/>
  <c r="F84" i="16"/>
  <c r="B8" i="16"/>
  <c r="D81" i="16"/>
  <c r="E79" i="16" l="1"/>
  <c r="E81" i="16" s="1"/>
  <c r="N90" i="16"/>
  <c r="B12" i="12"/>
  <c r="C27" i="15"/>
  <c r="D90" i="16"/>
  <c r="D91" i="16" s="1"/>
  <c r="D93" i="16" s="1"/>
  <c r="D95" i="16" s="1"/>
  <c r="F73" i="16"/>
  <c r="F79" i="16" s="1"/>
  <c r="AD90" i="16"/>
  <c r="K90" i="16"/>
  <c r="M90" i="16"/>
  <c r="P90" i="16"/>
  <c r="S90" i="16"/>
  <c r="AE90" i="16"/>
  <c r="W90" i="16"/>
  <c r="O90" i="16"/>
  <c r="Z90" i="16"/>
  <c r="Y90" i="16"/>
  <c r="U90" i="16"/>
  <c r="L90" i="16"/>
  <c r="AB90" i="16"/>
  <c r="Q90" i="16"/>
  <c r="T90" i="16"/>
  <c r="AC90" i="16"/>
  <c r="G90" i="16"/>
  <c r="F90" i="16"/>
  <c r="AA90" i="16"/>
  <c r="E90" i="16"/>
  <c r="X90" i="16"/>
  <c r="H90" i="16"/>
  <c r="I90" i="16"/>
  <c r="V90" i="16"/>
  <c r="R90" i="16"/>
  <c r="J90" i="16"/>
  <c r="F81" i="16"/>
  <c r="G73" i="16"/>
  <c r="G79" i="16" s="1"/>
  <c r="AF90" i="16"/>
  <c r="E91" i="16" l="1"/>
  <c r="E93" i="16" s="1"/>
  <c r="E95" i="16" s="1"/>
  <c r="F91" i="16"/>
  <c r="F93" i="16" s="1"/>
  <c r="F95" i="16" s="1"/>
  <c r="F97" i="16" s="1"/>
  <c r="F102" i="16" s="1"/>
  <c r="F104" i="16" s="1"/>
  <c r="F116" i="16" s="1"/>
  <c r="H73" i="16"/>
  <c r="H79" i="16" s="1"/>
  <c r="G81" i="16"/>
  <c r="G91" i="16" s="1"/>
  <c r="G93" i="16" s="1"/>
  <c r="G95" i="16" s="1"/>
  <c r="D97" i="16"/>
  <c r="D102" i="16" s="1"/>
  <c r="D104" i="16" s="1"/>
  <c r="D116" i="16" s="1"/>
  <c r="E97" i="16"/>
  <c r="E102" i="16" s="1"/>
  <c r="E104" i="16" s="1"/>
  <c r="E116" i="16" s="1"/>
  <c r="D117" i="16" l="1"/>
  <c r="B11" i="16"/>
  <c r="G97" i="16"/>
  <c r="G102" i="16" s="1"/>
  <c r="G104" i="16" s="1"/>
  <c r="G116" i="16" s="1"/>
  <c r="I73" i="16"/>
  <c r="I79" i="16" s="1"/>
  <c r="H81" i="16"/>
  <c r="H91" i="16" s="1"/>
  <c r="H93" i="16" s="1"/>
  <c r="H95" i="16" s="1"/>
  <c r="J73" i="16" l="1"/>
  <c r="J79" i="16" s="1"/>
  <c r="I81" i="16"/>
  <c r="I91" i="16" s="1"/>
  <c r="I93" i="16" s="1"/>
  <c r="I95" i="16" s="1"/>
  <c r="H97" i="16"/>
  <c r="H102" i="16" s="1"/>
  <c r="H104" i="16" s="1"/>
  <c r="H116" i="16" s="1"/>
  <c r="D119" i="16"/>
  <c r="E117" i="16"/>
  <c r="I97" i="16" l="1"/>
  <c r="I102" i="16" s="1"/>
  <c r="I104" i="16" s="1"/>
  <c r="I116" i="16" s="1"/>
  <c r="J81" i="16"/>
  <c r="J91" i="16" s="1"/>
  <c r="J93" i="16" s="1"/>
  <c r="J95" i="16" s="1"/>
  <c r="K73" i="16"/>
  <c r="K79" i="16" s="1"/>
  <c r="E119" i="16"/>
  <c r="F117" i="16"/>
  <c r="J97" i="16" l="1"/>
  <c r="J102" i="16" s="1"/>
  <c r="J104" i="16" s="1"/>
  <c r="J116" i="16" s="1"/>
  <c r="F119" i="16"/>
  <c r="G117" i="16"/>
  <c r="L73" i="16"/>
  <c r="L79" i="16" s="1"/>
  <c r="K81" i="16"/>
  <c r="K91" i="16" s="1"/>
  <c r="K93" i="16" s="1"/>
  <c r="K95" i="16" s="1"/>
  <c r="H117" i="16" l="1"/>
  <c r="G119" i="16"/>
  <c r="K97" i="16"/>
  <c r="K102" i="16" s="1"/>
  <c r="K104" i="16" s="1"/>
  <c r="K116" i="16" s="1"/>
  <c r="M73" i="16"/>
  <c r="M79" i="16" s="1"/>
  <c r="L81" i="16"/>
  <c r="L91" i="16" s="1"/>
  <c r="L93" i="16" s="1"/>
  <c r="L95" i="16" s="1"/>
  <c r="N73" i="16" l="1"/>
  <c r="N79" i="16" s="1"/>
  <c r="M81" i="16"/>
  <c r="M91" i="16" s="1"/>
  <c r="M93" i="16" s="1"/>
  <c r="M95" i="16" s="1"/>
  <c r="H119" i="16"/>
  <c r="I117" i="16"/>
  <c r="L97" i="16"/>
  <c r="L102" i="16" s="1"/>
  <c r="L104" i="16" s="1"/>
  <c r="L116" i="16" s="1"/>
  <c r="M97" i="16" l="1"/>
  <c r="M102" i="16" s="1"/>
  <c r="M104" i="16" s="1"/>
  <c r="M116" i="16" s="1"/>
  <c r="O73" i="16"/>
  <c r="O79" i="16" s="1"/>
  <c r="N81" i="16"/>
  <c r="N91" i="16" s="1"/>
  <c r="N93" i="16" s="1"/>
  <c r="N95" i="16" s="1"/>
  <c r="I119" i="16"/>
  <c r="J117" i="16"/>
  <c r="N97" i="16" l="1"/>
  <c r="N102" i="16" s="1"/>
  <c r="N104" i="16" s="1"/>
  <c r="N116" i="16" s="1"/>
  <c r="P73" i="16"/>
  <c r="P79" i="16" s="1"/>
  <c r="O81" i="16"/>
  <c r="O91" i="16" s="1"/>
  <c r="O93" i="16" s="1"/>
  <c r="O95" i="16" s="1"/>
  <c r="J119" i="16"/>
  <c r="K117" i="16"/>
  <c r="O97" i="16" l="1"/>
  <c r="O102" i="16" s="1"/>
  <c r="O104" i="16" s="1"/>
  <c r="O116" i="16" s="1"/>
  <c r="Q73" i="16"/>
  <c r="Q79" i="16" s="1"/>
  <c r="P81" i="16"/>
  <c r="P91" i="16" s="1"/>
  <c r="P93" i="16" s="1"/>
  <c r="P95" i="16" s="1"/>
  <c r="L117" i="16"/>
  <c r="K119" i="16"/>
  <c r="P97" i="16" l="1"/>
  <c r="P102" i="16" s="1"/>
  <c r="P104" i="16" s="1"/>
  <c r="P116" i="16" s="1"/>
  <c r="R73" i="16"/>
  <c r="R79" i="16" s="1"/>
  <c r="Q81" i="16"/>
  <c r="Q91" i="16" s="1"/>
  <c r="Q93" i="16" s="1"/>
  <c r="Q95" i="16" s="1"/>
  <c r="L119" i="16"/>
  <c r="M117" i="16"/>
  <c r="Q97" i="16" l="1"/>
  <c r="Q102" i="16" s="1"/>
  <c r="Q104" i="16" s="1"/>
  <c r="Q116" i="16" s="1"/>
  <c r="R81" i="16"/>
  <c r="R91" i="16" s="1"/>
  <c r="R93" i="16" s="1"/>
  <c r="R95" i="16" s="1"/>
  <c r="S73" i="16"/>
  <c r="S79" i="16" s="1"/>
  <c r="M119" i="16"/>
  <c r="N117" i="16"/>
  <c r="T73" i="16" l="1"/>
  <c r="T79" i="16" s="1"/>
  <c r="S81" i="16"/>
  <c r="S91" i="16" s="1"/>
  <c r="S93" i="16" s="1"/>
  <c r="S95" i="16" s="1"/>
  <c r="R97" i="16"/>
  <c r="R102" i="16" s="1"/>
  <c r="R104" i="16" s="1"/>
  <c r="R116" i="16" s="1"/>
  <c r="N119" i="16"/>
  <c r="O117" i="16"/>
  <c r="P117" i="16" l="1"/>
  <c r="O119" i="16"/>
  <c r="S97" i="16"/>
  <c r="S102" i="16" s="1"/>
  <c r="S104" i="16" s="1"/>
  <c r="S116" i="16" s="1"/>
  <c r="T81" i="16"/>
  <c r="T91" i="16" s="1"/>
  <c r="T93" i="16" s="1"/>
  <c r="T95" i="16" s="1"/>
  <c r="U73" i="16"/>
  <c r="U79" i="16" s="1"/>
  <c r="V73" i="16" l="1"/>
  <c r="V79" i="16" s="1"/>
  <c r="U81" i="16"/>
  <c r="U91" i="16" s="1"/>
  <c r="U93" i="16" s="1"/>
  <c r="U95" i="16" s="1"/>
  <c r="T97" i="16"/>
  <c r="T102" i="16" s="1"/>
  <c r="T104" i="16" s="1"/>
  <c r="T116" i="16" s="1"/>
  <c r="P119" i="16"/>
  <c r="Q117" i="16"/>
  <c r="Q119" i="16" l="1"/>
  <c r="R117" i="16"/>
  <c r="U97" i="16"/>
  <c r="U102" i="16" s="1"/>
  <c r="U104" i="16" s="1"/>
  <c r="U116" i="16" s="1"/>
  <c r="V81" i="16"/>
  <c r="V91" i="16" s="1"/>
  <c r="V93" i="16" s="1"/>
  <c r="V95" i="16" s="1"/>
  <c r="W73" i="16"/>
  <c r="W79" i="16" s="1"/>
  <c r="X73" i="16" l="1"/>
  <c r="W81" i="16"/>
  <c r="W91" i="16" s="1"/>
  <c r="W93" i="16" s="1"/>
  <c r="W95" i="16" s="1"/>
  <c r="R119" i="16"/>
  <c r="S117" i="16"/>
  <c r="V97" i="16"/>
  <c r="V102" i="16" s="1"/>
  <c r="V104" i="16" s="1"/>
  <c r="V116" i="16" s="1"/>
  <c r="W97" i="16" l="1"/>
  <c r="W102" i="16" s="1"/>
  <c r="W104" i="16" s="1"/>
  <c r="W116" i="16" s="1"/>
  <c r="T117" i="16"/>
  <c r="S119" i="16"/>
  <c r="Y73" i="16"/>
  <c r="X80" i="16"/>
  <c r="X81" i="16" s="1"/>
  <c r="X91" i="16" s="1"/>
  <c r="X93" i="16" s="1"/>
  <c r="X95" i="16" s="1"/>
  <c r="X97" i="16" l="1"/>
  <c r="X102" i="16" s="1"/>
  <c r="X104" i="16" s="1"/>
  <c r="X116" i="16" s="1"/>
  <c r="T119" i="16"/>
  <c r="U117" i="16"/>
  <c r="Y80" i="16"/>
  <c r="Y81" i="16" s="1"/>
  <c r="Y91" i="16" s="1"/>
  <c r="Y93" i="16" s="1"/>
  <c r="Y95" i="16" s="1"/>
  <c r="Z73" i="16"/>
  <c r="Z80" i="16" l="1"/>
  <c r="Z81" i="16" s="1"/>
  <c r="Z91" i="16" s="1"/>
  <c r="Z93" i="16" s="1"/>
  <c r="Z95" i="16" s="1"/>
  <c r="AA73" i="16"/>
  <c r="U119" i="16"/>
  <c r="V117" i="16"/>
  <c r="Y97" i="16"/>
  <c r="Y102" i="16" s="1"/>
  <c r="Y104" i="16" s="1"/>
  <c r="Y116" i="16" s="1"/>
  <c r="V119" i="16" l="1"/>
  <c r="W117" i="16"/>
  <c r="AB73" i="16"/>
  <c r="AA80" i="16"/>
  <c r="AA81" i="16" s="1"/>
  <c r="AA91" i="16" s="1"/>
  <c r="AA93" i="16" s="1"/>
  <c r="AA95" i="16" s="1"/>
  <c r="Z97" i="16"/>
  <c r="Z102" i="16" s="1"/>
  <c r="Z104" i="16" s="1"/>
  <c r="Z116" i="16" s="1"/>
  <c r="AA97" i="16" l="1"/>
  <c r="AA102" i="16" s="1"/>
  <c r="AA104" i="16" s="1"/>
  <c r="AA116" i="16" s="1"/>
  <c r="AB80" i="16"/>
  <c r="AB81" i="16" s="1"/>
  <c r="AB91" i="16" s="1"/>
  <c r="AB93" i="16" s="1"/>
  <c r="AB95" i="16" s="1"/>
  <c r="AC73" i="16"/>
  <c r="W119" i="16"/>
  <c r="X117" i="16"/>
  <c r="AB97" i="16" l="1"/>
  <c r="AB102" i="16" s="1"/>
  <c r="AB104" i="16" s="1"/>
  <c r="AB116" i="16" s="1"/>
  <c r="AD73" i="16"/>
  <c r="AC80" i="16"/>
  <c r="AC81" i="16" s="1"/>
  <c r="AC91" i="16" s="1"/>
  <c r="AC93" i="16" s="1"/>
  <c r="AC95" i="16" s="1"/>
  <c r="Y117" i="16"/>
  <c r="X119" i="16"/>
  <c r="AC97" i="16" l="1"/>
  <c r="AC102" i="16" s="1"/>
  <c r="AC104" i="16" s="1"/>
  <c r="AC116" i="16" s="1"/>
  <c r="AE73" i="16"/>
  <c r="AD80" i="16"/>
  <c r="AD81" i="16" s="1"/>
  <c r="AD91" i="16" s="1"/>
  <c r="AD93" i="16" s="1"/>
  <c r="AD95" i="16" s="1"/>
  <c r="Y119" i="16"/>
  <c r="Z117" i="16"/>
  <c r="AD97" i="16" l="1"/>
  <c r="AD102" i="16" s="1"/>
  <c r="AD104" i="16" s="1"/>
  <c r="AD116" i="16" s="1"/>
  <c r="AF73" i="16"/>
  <c r="AE80" i="16"/>
  <c r="AE81" i="16" s="1"/>
  <c r="AE91" i="16" s="1"/>
  <c r="AE93" i="16" s="1"/>
  <c r="AE95" i="16" s="1"/>
  <c r="Z119" i="16"/>
  <c r="AA117" i="16"/>
  <c r="AF80" i="16" l="1"/>
  <c r="AF81" i="16" s="1"/>
  <c r="AF91" i="16" s="1"/>
  <c r="AF93" i="16" s="1"/>
  <c r="AF95" i="16" s="1"/>
  <c r="AG73" i="16"/>
  <c r="AE97" i="16"/>
  <c r="AE102" i="16" s="1"/>
  <c r="AE104" i="16" s="1"/>
  <c r="AE116" i="16" s="1"/>
  <c r="AB117" i="16"/>
  <c r="AA119" i="16"/>
  <c r="AG80" i="16" l="1"/>
  <c r="AG81" i="16" s="1"/>
  <c r="AG91" i="16" s="1"/>
  <c r="AG93" i="16" s="1"/>
  <c r="AG95" i="16" s="1"/>
  <c r="AG97" i="16" s="1"/>
  <c r="AG102" i="16" s="1"/>
  <c r="AG104" i="16" s="1"/>
  <c r="AG116" i="16" s="1"/>
  <c r="AH73" i="16"/>
  <c r="F12" i="15" s="1"/>
  <c r="F14" i="15" s="1"/>
  <c r="AB119" i="16"/>
  <c r="AC117" i="16"/>
  <c r="AF97" i="16"/>
  <c r="AF102" i="16" s="1"/>
  <c r="AF104" i="16" s="1"/>
  <c r="AF116" i="16" s="1"/>
  <c r="B15" i="16" l="1"/>
  <c r="F26" i="15" s="1"/>
  <c r="B10" i="16"/>
  <c r="F28" i="15" s="1"/>
  <c r="B14" i="16"/>
  <c r="F25" i="15" s="1"/>
  <c r="AC119" i="16"/>
  <c r="AD117" i="16"/>
  <c r="AE117" i="16" l="1"/>
  <c r="AD119" i="16"/>
  <c r="AE119" i="16" l="1"/>
  <c r="AF117" i="16"/>
  <c r="AF119" i="16" l="1"/>
  <c r="AG117" i="16"/>
  <c r="AG119" i="16" s="1"/>
  <c r="B120" i="16" l="1"/>
  <c r="B12" i="16" l="1"/>
  <c r="F27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Jonathan Abe</author>
  </authors>
  <commentList>
    <comment ref="A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Jonathan Abe:</t>
        </r>
        <r>
          <rPr>
            <sz val="9"/>
            <color indexed="81"/>
            <rFont val="Tahoma"/>
            <family val="2"/>
          </rPr>
          <t xml:space="preserve">
https://www.epa.gov/energy/greenhouse-gas-equivalencies-calculator</t>
        </r>
      </text>
    </comment>
  </commentList>
</comments>
</file>

<file path=xl/sharedStrings.xml><?xml version="1.0" encoding="utf-8"?>
<sst xmlns="http://schemas.openxmlformats.org/spreadsheetml/2006/main" count="1712" uniqueCount="262">
  <si>
    <t>Insurance</t>
  </si>
  <si>
    <t>Net Income</t>
  </si>
  <si>
    <t>Project Life</t>
  </si>
  <si>
    <t>Revenue</t>
  </si>
  <si>
    <t>Debt Service Coverage Ratio</t>
  </si>
  <si>
    <t>Ending Balance</t>
  </si>
  <si>
    <t>Interest</t>
  </si>
  <si>
    <t>Principal</t>
  </si>
  <si>
    <t>Debt Service</t>
  </si>
  <si>
    <t>Beginning Balance</t>
  </si>
  <si>
    <t>Loan #2: Debt Schedule</t>
  </si>
  <si>
    <t>Loan #1: Debt Schedule</t>
  </si>
  <si>
    <t>Total Debt Service Coverage Ratio</t>
  </si>
  <si>
    <t>Total Debt Schedule</t>
  </si>
  <si>
    <t>Year</t>
  </si>
  <si>
    <t>DEBT SCHEDULE</t>
  </si>
  <si>
    <t>Project Equity Payback Year</t>
  </si>
  <si>
    <t>Project Equity Payback Year Calculation</t>
  </si>
  <si>
    <t>Cumulative Cash Flow</t>
  </si>
  <si>
    <t>Annual Cash Flow</t>
  </si>
  <si>
    <t>Cash Flow From Financing</t>
  </si>
  <si>
    <t>Loan Repayment (Principal)</t>
  </si>
  <si>
    <t>Loan Disbursement</t>
  </si>
  <si>
    <t>Cash From Financing</t>
  </si>
  <si>
    <t>Cash Flow From Investing</t>
  </si>
  <si>
    <t>One Time Federal Solar Investment Tax Credit</t>
  </si>
  <si>
    <t>Total Project Cost</t>
  </si>
  <si>
    <t>Cash From Investing</t>
  </si>
  <si>
    <t>Cash Flow From Operations</t>
  </si>
  <si>
    <t>Federal Depreciation Expense</t>
  </si>
  <si>
    <t>Cash From Operations</t>
  </si>
  <si>
    <t>Start-Up</t>
  </si>
  <si>
    <t>PROJECT CASH FLOW STATEMENT</t>
  </si>
  <si>
    <t>Federal taxes saved/(incurred)</t>
  </si>
  <si>
    <t>EBT</t>
  </si>
  <si>
    <t>Interest Expense</t>
  </si>
  <si>
    <t xml:space="preserve">EBIT </t>
  </si>
  <si>
    <t>EBITDA</t>
  </si>
  <si>
    <t>Total Operating Expenses</t>
  </si>
  <si>
    <t>Inverter Replacement Expense</t>
  </si>
  <si>
    <t>Land Lease</t>
  </si>
  <si>
    <t>Operations &amp; Maintenance Expenses</t>
  </si>
  <si>
    <t>Operating Expenses</t>
  </si>
  <si>
    <t>Total Revenue</t>
  </si>
  <si>
    <t>PROJECT INCOME STATEMENT</t>
  </si>
  <si>
    <t>Annual Generation (kWh)</t>
  </si>
  <si>
    <t>Project Output</t>
  </si>
  <si>
    <t>PRODUCTION ESTIMATE</t>
  </si>
  <si>
    <t>Inverter Life, Replace Every X Years</t>
  </si>
  <si>
    <t>Future Inverter Replacement Cost</t>
  </si>
  <si>
    <t>Land Lease Inflation Rate</t>
  </si>
  <si>
    <t>%</t>
  </si>
  <si>
    <t>Insurance Inflation Rate</t>
  </si>
  <si>
    <t>Insurance Cost</t>
  </si>
  <si>
    <t>Operations &amp; Maintenance Inflation Rate</t>
  </si>
  <si>
    <t>Operations &amp; Maintenance Cost</t>
  </si>
  <si>
    <t>Asset Management Fee Inflation Rate</t>
  </si>
  <si>
    <t>Operating Expense Assumptions</t>
  </si>
  <si>
    <t>$/kWh</t>
  </si>
  <si>
    <t>Years</t>
  </si>
  <si>
    <t>Annual Production Degradation</t>
  </si>
  <si>
    <t>kW (DC STC) to kWh AC</t>
  </si>
  <si>
    <t>Annual Net Capacity Factor</t>
  </si>
  <si>
    <t>Project Performance and Revenue Assumptions</t>
  </si>
  <si>
    <t>Investor Equity (Cash)</t>
  </si>
  <si>
    <t>Total Cost Basis/EPC Cost</t>
  </si>
  <si>
    <t>Loan #2</t>
  </si>
  <si>
    <t>Capital Requirement  ($)</t>
  </si>
  <si>
    <t>Loan #1</t>
  </si>
  <si>
    <t>Cost Basis for ITC and MACRS ($)</t>
  </si>
  <si>
    <t>Capitalization Table - Capital Requirement Net Development Fee</t>
  </si>
  <si>
    <t>Project Development Costs and Fee ($)</t>
  </si>
  <si>
    <t>ITC Ineligible Financing Cost ($)</t>
  </si>
  <si>
    <t>Years (must be between 5 and 10 years)</t>
  </si>
  <si>
    <t>Loan Period</t>
  </si>
  <si>
    <t>ITC Ineligible EPC Cost ($)</t>
  </si>
  <si>
    <t>Loan Interest Rate</t>
  </si>
  <si>
    <t>ITC Eligible EPC Cost ($)</t>
  </si>
  <si>
    <t>Loan Amount</t>
  </si>
  <si>
    <t>EPC Cost ($)</t>
  </si>
  <si>
    <t>Loan 2</t>
  </si>
  <si>
    <t xml:space="preserve">Total Project Cost ($) </t>
  </si>
  <si>
    <t>Cost Basis for ITC and MACRS ($/watt)</t>
  </si>
  <si>
    <t>Project Development Costs and Fee ($/watt)</t>
  </si>
  <si>
    <t>Loan 1</t>
  </si>
  <si>
    <t>ITC Ineligible Financing Cost ($/watt)</t>
  </si>
  <si>
    <t>ITC Ineligible EPC Cost ($/watt)</t>
  </si>
  <si>
    <t>ITC Eligible EPC Cost ($/watt)</t>
  </si>
  <si>
    <t>EPC Cost ($/watt)</t>
  </si>
  <si>
    <t>Total Project Cost ($/Watt DC)</t>
  </si>
  <si>
    <t>Watts (AC STC)</t>
  </si>
  <si>
    <t>Solar Photovoltaic System Size</t>
  </si>
  <si>
    <t>Watts (DC STC)</t>
  </si>
  <si>
    <t>Accelerated Depreciation Schedule (MACRS)</t>
  </si>
  <si>
    <t>Project Cost Assumptions</t>
  </si>
  <si>
    <t>Federal Tax Credit</t>
  </si>
  <si>
    <t>Effective Tax Rate</t>
  </si>
  <si>
    <t>State Tax Rate</t>
  </si>
  <si>
    <t>Federal Tax Rate</t>
  </si>
  <si>
    <t>Entry Cells</t>
  </si>
  <si>
    <t>Tax Assumptions</t>
  </si>
  <si>
    <t>.</t>
  </si>
  <si>
    <t>Key</t>
  </si>
  <si>
    <t>Investor Payback Period</t>
  </si>
  <si>
    <t>% of Investment Recovered by End of Year One</t>
  </si>
  <si>
    <t>Investor After-Tax IRR</t>
  </si>
  <si>
    <t>Date of Most Recent Modification</t>
  </si>
  <si>
    <t>Project Name</t>
  </si>
  <si>
    <t>Capital Requirement ($/watt)</t>
  </si>
  <si>
    <t>Asset Management Expenses</t>
  </si>
  <si>
    <t>MA FARM SOLAR</t>
  </si>
  <si>
    <t>SOLAR FINANCIAL SUMMARY</t>
  </si>
  <si>
    <t xml:space="preserve">SOLAR PROJECT DATA ENTRY </t>
  </si>
  <si>
    <t>COST BENEFIT SUMMARY</t>
  </si>
  <si>
    <t>Annual Escalator</t>
  </si>
  <si>
    <t>$/Year</t>
  </si>
  <si>
    <t>Avoided Real Property Tax Per Acre of Farmland</t>
  </si>
  <si>
    <t>Net Income Per Acre of Farmland</t>
  </si>
  <si>
    <t>Solar Rent per Acre</t>
  </si>
  <si>
    <t>N/A</t>
  </si>
  <si>
    <t>Solar Rent per MW</t>
  </si>
  <si>
    <t>Solar Project Size</t>
  </si>
  <si>
    <t>Farmer as Project Owner (IRR)</t>
  </si>
  <si>
    <t>Personal Property Tax Inflation Rate</t>
  </si>
  <si>
    <t xml:space="preserve">Personal Property Tax </t>
  </si>
  <si>
    <t>Farming Income</t>
  </si>
  <si>
    <t>Solar Rent</t>
  </si>
  <si>
    <t>Real Property Tax</t>
  </si>
  <si>
    <t>Farmer as Project Owner (Total Capital)</t>
  </si>
  <si>
    <t>Farmer as Project Owner (Average Annual Cash Flow)</t>
  </si>
  <si>
    <t>Farmer as Project Owner (Total Cash Flow)</t>
  </si>
  <si>
    <t>Solar Acres</t>
  </si>
  <si>
    <t xml:space="preserve">Project Life </t>
  </si>
  <si>
    <t>Personal Property Tax</t>
  </si>
  <si>
    <t>Farming Income (Loss)</t>
  </si>
  <si>
    <t>SOLAR PROJECT OWNERSHIP COST BENEFIT MODEL</t>
  </si>
  <si>
    <t>Solar per Acre</t>
  </si>
  <si>
    <t>Acres</t>
  </si>
  <si>
    <t>Definitions of Scenarios</t>
  </si>
  <si>
    <t>Traditional Solar Project</t>
  </si>
  <si>
    <t>Dual Use Solar Project</t>
  </si>
  <si>
    <t>Net Income (same as Operating Cash Flow)</t>
  </si>
  <si>
    <t>Farmer as Solar Project Owner</t>
  </si>
  <si>
    <t xml:space="preserve">Real Property Tax </t>
  </si>
  <si>
    <t>Real Property Tax Increase</t>
  </si>
  <si>
    <t>Average Annual Cash Flow</t>
  </si>
  <si>
    <t>Total Cash Flow</t>
  </si>
  <si>
    <t>Total Capital Investment</t>
  </si>
  <si>
    <t>Scenario A - Landlord</t>
  </si>
  <si>
    <t>Scenario B - Landlord</t>
  </si>
  <si>
    <t>SCENARIO A - SOLAR OWN</t>
  </si>
  <si>
    <t>SCENARIO B - SOLAR OWN</t>
  </si>
  <si>
    <t>Scenario A - Solar Owner - (EBITDA feeds into  Solar Own model)</t>
  </si>
  <si>
    <t>Scenario B - Solar Owner - (EBITDA feeds into  Solar Own model)</t>
  </si>
  <si>
    <t>Financing Costs</t>
  </si>
  <si>
    <t>Inverter</t>
  </si>
  <si>
    <t>Mounting</t>
  </si>
  <si>
    <t>Labor</t>
  </si>
  <si>
    <t>Project Management</t>
  </si>
  <si>
    <t>Interconnection</t>
  </si>
  <si>
    <t>$/watt</t>
  </si>
  <si>
    <t>Other</t>
  </si>
  <si>
    <t>SMART Incentive</t>
  </si>
  <si>
    <t>Post SMART Electricity Value Assumption</t>
  </si>
  <si>
    <t>$/kWh for 20 years</t>
  </si>
  <si>
    <t xml:space="preserve">All Scenarios </t>
  </si>
  <si>
    <t>COST BENEFIT ASSUMPTIONS &amp; DATA ENTRY</t>
  </si>
  <si>
    <t>No Solar Status Quo Adjusted for Acreage to Compare to Scenario A: Traditional Solar</t>
  </si>
  <si>
    <t>No Solar Status Quo Adjusted for Acreage to Compare to Scenario B: Dual Use Solar Project</t>
  </si>
  <si>
    <t xml:space="preserve">Scenario A and Scenario B: Status Quo </t>
  </si>
  <si>
    <t>Land Use Assumptions</t>
  </si>
  <si>
    <t>$/kWh for year 21 and on</t>
  </si>
  <si>
    <t>$</t>
  </si>
  <si>
    <t>For each of the Solar Project Scenarios, options for the Farmer as Landlord and Project Owner are examined</t>
  </si>
  <si>
    <t xml:space="preserve">Solar Rent per MW </t>
  </si>
  <si>
    <t xml:space="preserve">$ </t>
  </si>
  <si>
    <t>Revenue - Solar Project</t>
  </si>
  <si>
    <t>Post SMART Revenue</t>
  </si>
  <si>
    <t>Total</t>
  </si>
  <si>
    <t>Permitting</t>
  </si>
  <si>
    <t>Legal</t>
  </si>
  <si>
    <t>SG&amp;A and Profit</t>
  </si>
  <si>
    <t>Contingency</t>
  </si>
  <si>
    <t>EPC - Hardware</t>
  </si>
  <si>
    <t>Module</t>
  </si>
  <si>
    <t>BOS</t>
  </si>
  <si>
    <t>Engineering</t>
  </si>
  <si>
    <t xml:space="preserve">Project Origination </t>
  </si>
  <si>
    <t xml:space="preserve">Project Engineering </t>
  </si>
  <si>
    <t xml:space="preserve">Asset Management Fee </t>
  </si>
  <si>
    <t>$ in Year 1</t>
  </si>
  <si>
    <t xml:space="preserve">Revenue - Farm Operations </t>
  </si>
  <si>
    <t>Development Costs - Solar</t>
  </si>
  <si>
    <t>EPC Costs (ITC Eligible) - Solar</t>
  </si>
  <si>
    <t>Financing Costs - Solar</t>
  </si>
  <si>
    <t>EPC Costs (ITC Ineligible) - Solar</t>
  </si>
  <si>
    <t>SMART Incentive - Base</t>
  </si>
  <si>
    <t>SMART Incentive - Canopy Adder</t>
  </si>
  <si>
    <t>SMART Incentive - Total</t>
  </si>
  <si>
    <t>Operating Costs - Solar</t>
  </si>
  <si>
    <t>Technical Assumptions</t>
  </si>
  <si>
    <t>Site Civil</t>
  </si>
  <si>
    <t>$ in Replacement Year</t>
  </si>
  <si>
    <t>NOTES</t>
  </si>
  <si>
    <t>Farmer  as Solar Project Landlord</t>
  </si>
  <si>
    <t>Solar Project Size (Watts DC STC)</t>
  </si>
  <si>
    <t>Acres of Farmland (Acres)</t>
  </si>
  <si>
    <t>Lifetime Electricity Production</t>
  </si>
  <si>
    <t>Farmer as Project Owner ($/watt)</t>
  </si>
  <si>
    <t>FARM OPERATIONS COST BENEFIT - TAXABLE</t>
  </si>
  <si>
    <t>Tax Efficient</t>
  </si>
  <si>
    <t>Tax Inefficient</t>
  </si>
  <si>
    <t>Scenario A: Traditional Solar - Tax Efficient</t>
  </si>
  <si>
    <t>Scenario A: Traditional Solar - Tax Inefficient</t>
  </si>
  <si>
    <t>Scenario B: Dual Use Solar - Tax Efficient</t>
  </si>
  <si>
    <t>Scenario B: Dual Use Solar - Tax Inefficient</t>
  </si>
  <si>
    <t>SOLAR DUAL USE FINANCIAL MODEL</t>
  </si>
  <si>
    <t>Not for Entry Cells</t>
  </si>
  <si>
    <t>-R99C*R20C10</t>
  </si>
  <si>
    <t>-R99C*R20C11</t>
  </si>
  <si>
    <t>-R99C*R20C12</t>
  </si>
  <si>
    <t>-R99C*R20C13</t>
  </si>
  <si>
    <t>-R99C*R20C14</t>
  </si>
  <si>
    <t>-R99C*R20C15</t>
  </si>
  <si>
    <t>-R99C*R20C16</t>
  </si>
  <si>
    <t>-R99C*R20C17</t>
  </si>
  <si>
    <t>-R99C*R20C18</t>
  </si>
  <si>
    <t>-R99C*R20C19</t>
  </si>
  <si>
    <t>-R99C*R20C20</t>
  </si>
  <si>
    <t>-R99C*R20C21</t>
  </si>
  <si>
    <t>-R99C*R20C22</t>
  </si>
  <si>
    <t>-R99C*R20C23</t>
  </si>
  <si>
    <t>-R99C*R20C24</t>
  </si>
  <si>
    <t>-R99C*R20C25</t>
  </si>
  <si>
    <t>-R99C*R20C26</t>
  </si>
  <si>
    <t>-R99C*R20C27</t>
  </si>
  <si>
    <t>-R99C*R20C28</t>
  </si>
  <si>
    <t>-R99C*R20C29</t>
  </si>
  <si>
    <t>-R99C*R20C30</t>
  </si>
  <si>
    <t>-R99C*R20C31</t>
  </si>
  <si>
    <t>-R99C*R20C32</t>
  </si>
  <si>
    <t>-R99C*R20C33</t>
  </si>
  <si>
    <t>-R99C*R20C34</t>
  </si>
  <si>
    <t>-R99C*R20C35</t>
  </si>
  <si>
    <t>-R99C*R20C36</t>
  </si>
  <si>
    <t>-R99C*R20C37</t>
  </si>
  <si>
    <t>-R99C*R20C38</t>
  </si>
  <si>
    <t>-R99C*R20C39</t>
  </si>
  <si>
    <t>Taxes saved/(incurred)</t>
  </si>
  <si>
    <t>Annual Electricity Production (Year 1)</t>
  </si>
  <si>
    <t>Assumes immediate use of all tax solar benefits</t>
  </si>
  <si>
    <t>Annual Carbon Reduction (Metric Tons)</t>
  </si>
  <si>
    <t>Lifetime Carbon Reduction (Metric Tons)</t>
  </si>
  <si>
    <t>Scenario A: No Solar</t>
  </si>
  <si>
    <t>Scenario B: No Solar</t>
  </si>
  <si>
    <t>Farmer  (Average Annual Cash Flow)</t>
  </si>
  <si>
    <t>Farmer (Total Lifetime Cash Flow)</t>
  </si>
  <si>
    <t>Farmer (Average Annual Cash Flow Per Acre)</t>
  </si>
  <si>
    <t>Farmer (Total Lifetime Cash Flow Per Acre)</t>
  </si>
  <si>
    <t>Assumes inefficient use of solar tax benefits, but assumes no taxes are paid over the life of solar project due to carry forward of tax benefits</t>
  </si>
  <si>
    <t>Farmer as Project Owner (Simple Payback - Years)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</si>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</sst>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_(&quot;$&quot;* #,##0.000_);_(&quot;$&quot;* \(#,##0.000\);_(&quot;$&quot;* &quot;-&quot;??_);_(@_)"/>
    <numFmt numFmtId="168" formatCode="0.000"/>
    <numFmt numFmtId="169" formatCode="_(&quot;$&quot;* #,##0.0000_);_(&quot;$&quot;* \(#,##0.0000\);_(&quot;$&quot;* &quot;-&quot;??_);_(@_)"/>
    <numFmt numFmtId="170" formatCode="_(&quot;$&quot;* #,##0_);_(&quot;$&quot;* \(#,##0\);_(&quot;$&quot;* &quot;-&quot;???_);_(@_)"/>
    <numFmt numFmtId="171" formatCode="_(&quot;$&quot;* #,##0.0_);_(&quot;$&quot;* \(#,##0.0\);_(&quot;$&quot;* &quot;-&quot;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3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20"/>
      <color indexed="9"/>
      <name val="Calibri"/>
      <family val="2"/>
      <scheme val="minor"/>
    </font>
    <font>
      <sz val="12"/>
      <color theme="3"/>
      <name val="Calibri"/>
      <family val="2"/>
      <scheme val="minor"/>
    </font>
    <font>
      <sz val="12"/>
      <color indexed="57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indexed="9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32"/>
      <name val="Calibri"/>
      <family val="2"/>
      <scheme val="minor"/>
    </font>
    <font>
      <sz val="32"/>
      <color indexed="9"/>
      <name val="Calibri"/>
      <family val="2"/>
      <scheme val="minor"/>
    </font>
    <font>
      <b/>
      <sz val="32"/>
      <color indexed="9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12" applyNumberFormat="0" applyFill="0" applyAlignment="0" applyProtection="0"/>
    <xf numFmtId="0" fontId="4" fillId="0" borderId="0" applyNumberFormat="0" applyFill="0" applyBorder="0" applyAlignment="0" applyProtection="0"/>
  </cellStyleXfs>
  <cellXfs count="377">
    <xf numFmtId="0" fontId="0" fillId="0" borderId="0" xfId="0"/>
    <xf numFmtId="0" fontId="2" fillId="0" borderId="0" xfId="0" applyFont="1" applyBorder="1"/>
    <xf numFmtId="0" fontId="5" fillId="0" borderId="0" xfId="0" applyFont="1"/>
    <xf numFmtId="44" fontId="5" fillId="0" borderId="0" xfId="3" applyFont="1"/>
    <xf numFmtId="165" fontId="5" fillId="0" borderId="0" xfId="3" applyNumberFormat="1" applyFont="1"/>
    <xf numFmtId="165" fontId="5" fillId="0" borderId="0" xfId="3" applyNumberFormat="1" applyFont="1" applyBorder="1"/>
    <xf numFmtId="0" fontId="5" fillId="0" borderId="0" xfId="0" applyFont="1" applyBorder="1"/>
    <xf numFmtId="43" fontId="5" fillId="0" borderId="10" xfId="1" applyFont="1" applyBorder="1"/>
    <xf numFmtId="43" fontId="5" fillId="0" borderId="9" xfId="1" applyFont="1" applyBorder="1"/>
    <xf numFmtId="0" fontId="5" fillId="0" borderId="9" xfId="0" applyFont="1" applyBorder="1"/>
    <xf numFmtId="165" fontId="5" fillId="0" borderId="9" xfId="3" applyNumberFormat="1" applyFont="1" applyBorder="1"/>
    <xf numFmtId="0" fontId="5" fillId="0" borderId="8" xfId="0" applyFont="1" applyBorder="1"/>
    <xf numFmtId="0" fontId="6" fillId="0" borderId="0" xfId="0" applyFont="1" applyBorder="1"/>
    <xf numFmtId="43" fontId="6" fillId="0" borderId="0" xfId="0" applyNumberFormat="1" applyFont="1" applyBorder="1"/>
    <xf numFmtId="43" fontId="6" fillId="0" borderId="6" xfId="1" applyFont="1" applyBorder="1"/>
    <xf numFmtId="43" fontId="6" fillId="0" borderId="0" xfId="1" applyFont="1" applyBorder="1"/>
    <xf numFmtId="165" fontId="6" fillId="0" borderId="0" xfId="3" applyNumberFormat="1" applyFont="1" applyBorder="1"/>
    <xf numFmtId="0" fontId="7" fillId="0" borderId="5" xfId="0" applyFont="1" applyBorder="1" applyAlignment="1">
      <alignment horizontal="left" indent="2"/>
    </xf>
    <xf numFmtId="165" fontId="7" fillId="0" borderId="6" xfId="3" applyNumberFormat="1" applyFont="1" applyBorder="1"/>
    <xf numFmtId="165" fontId="7" fillId="0" borderId="0" xfId="3" applyNumberFormat="1" applyFont="1" applyBorder="1"/>
    <xf numFmtId="0" fontId="7" fillId="0" borderId="0" xfId="0" applyFont="1"/>
    <xf numFmtId="165" fontId="6" fillId="0" borderId="6" xfId="3" applyNumberFormat="1" applyFont="1" applyBorder="1"/>
    <xf numFmtId="0" fontId="6" fillId="0" borderId="5" xfId="0" applyFont="1" applyBorder="1" applyAlignment="1">
      <alignment horizontal="left" indent="2"/>
    </xf>
    <xf numFmtId="0" fontId="6" fillId="0" borderId="0" xfId="0" applyFont="1"/>
    <xf numFmtId="0" fontId="7" fillId="0" borderId="6" xfId="3" applyNumberFormat="1" applyFont="1" applyBorder="1" applyAlignment="1">
      <alignment horizontal="center"/>
    </xf>
    <xf numFmtId="0" fontId="7" fillId="0" borderId="0" xfId="3" applyNumberFormat="1" applyFont="1" applyBorder="1" applyAlignment="1">
      <alignment horizontal="center"/>
    </xf>
    <xf numFmtId="0" fontId="7" fillId="0" borderId="5" xfId="0" applyFont="1" applyBorder="1" applyAlignment="1">
      <alignment horizontal="left" indent="1"/>
    </xf>
    <xf numFmtId="0" fontId="6" fillId="0" borderId="5" xfId="0" applyFont="1" applyBorder="1" applyAlignment="1">
      <alignment horizontal="left" indent="1"/>
    </xf>
    <xf numFmtId="0" fontId="7" fillId="0" borderId="0" xfId="0" applyFont="1" applyBorder="1"/>
    <xf numFmtId="0" fontId="7" fillId="0" borderId="6" xfId="1" applyNumberFormat="1" applyFont="1" applyBorder="1" applyAlignment="1">
      <alignment horizontal="center"/>
    </xf>
    <xf numFmtId="0" fontId="7" fillId="0" borderId="0" xfId="1" applyNumberFormat="1" applyFont="1" applyBorder="1" applyAlignment="1">
      <alignment horizontal="center"/>
    </xf>
    <xf numFmtId="0" fontId="6" fillId="0" borderId="5" xfId="0" applyFont="1" applyBorder="1"/>
    <xf numFmtId="165" fontId="8" fillId="0" borderId="6" xfId="3" applyNumberFormat="1" applyFont="1" applyBorder="1" applyAlignment="1">
      <alignment horizontal="center"/>
    </xf>
    <xf numFmtId="165" fontId="8" fillId="0" borderId="0" xfId="3" applyNumberFormat="1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44" fontId="5" fillId="0" borderId="0" xfId="3" applyFont="1" applyBorder="1"/>
    <xf numFmtId="0" fontId="11" fillId="0" borderId="0" xfId="0" applyFont="1" applyFill="1" applyBorder="1"/>
    <xf numFmtId="0" fontId="11" fillId="0" borderId="6" xfId="3" applyNumberFormat="1" applyFont="1" applyFill="1" applyBorder="1"/>
    <xf numFmtId="0" fontId="11" fillId="0" borderId="0" xfId="3" applyNumberFormat="1" applyFont="1" applyFill="1" applyBorder="1"/>
    <xf numFmtId="43" fontId="11" fillId="0" borderId="0" xfId="3" applyNumberFormat="1" applyFont="1" applyFill="1" applyBorder="1" applyAlignment="1">
      <alignment horizontal="right"/>
    </xf>
    <xf numFmtId="0" fontId="11" fillId="0" borderId="5" xfId="3" applyNumberFormat="1" applyFont="1" applyFill="1" applyBorder="1" applyAlignment="1">
      <alignment horizontal="right"/>
    </xf>
    <xf numFmtId="0" fontId="11" fillId="0" borderId="0" xfId="0" applyNumberFormat="1" applyFont="1" applyFill="1" applyBorder="1"/>
    <xf numFmtId="43" fontId="11" fillId="0" borderId="0" xfId="1" applyFont="1" applyFill="1" applyBorder="1" applyAlignment="1">
      <alignment horizontal="center"/>
    </xf>
    <xf numFmtId="0" fontId="11" fillId="0" borderId="5" xfId="0" applyFont="1" applyFill="1" applyBorder="1" applyAlignment="1">
      <alignment horizontal="right"/>
    </xf>
    <xf numFmtId="0" fontId="12" fillId="0" borderId="0" xfId="0" applyFont="1" applyFill="1"/>
    <xf numFmtId="165" fontId="12" fillId="0" borderId="0" xfId="0" applyNumberFormat="1" applyFont="1" applyFill="1"/>
    <xf numFmtId="165" fontId="5" fillId="0" borderId="0" xfId="3" applyNumberFormat="1" applyFont="1" applyFill="1" applyBorder="1"/>
    <xf numFmtId="0" fontId="5" fillId="0" borderId="5" xfId="0" applyFont="1" applyFill="1" applyBorder="1" applyAlignment="1">
      <alignment horizontal="right"/>
    </xf>
    <xf numFmtId="165" fontId="5" fillId="0" borderId="6" xfId="3" applyNumberFormat="1" applyFont="1" applyFill="1" applyBorder="1"/>
    <xf numFmtId="9" fontId="5" fillId="0" borderId="0" xfId="2" applyFont="1" applyFill="1" applyBorder="1"/>
    <xf numFmtId="0" fontId="8" fillId="0" borderId="0" xfId="0" applyFont="1"/>
    <xf numFmtId="165" fontId="8" fillId="0" borderId="0" xfId="0" applyNumberFormat="1" applyFont="1"/>
    <xf numFmtId="165" fontId="8" fillId="0" borderId="6" xfId="3" applyNumberFormat="1" applyFont="1" applyBorder="1"/>
    <xf numFmtId="165" fontId="8" fillId="0" borderId="0" xfId="3" applyNumberFormat="1" applyFont="1" applyBorder="1"/>
    <xf numFmtId="9" fontId="8" fillId="0" borderId="0" xfId="2" applyFont="1" applyFill="1" applyBorder="1"/>
    <xf numFmtId="0" fontId="8" fillId="0" borderId="5" xfId="0" applyFont="1" applyBorder="1" applyAlignment="1">
      <alignment horizontal="right"/>
    </xf>
    <xf numFmtId="165" fontId="5" fillId="0" borderId="6" xfId="3" applyNumberFormat="1" applyFont="1" applyBorder="1"/>
    <xf numFmtId="0" fontId="5" fillId="0" borderId="5" xfId="0" applyFont="1" applyBorder="1" applyAlignment="1">
      <alignment horizontal="left"/>
    </xf>
    <xf numFmtId="165" fontId="5" fillId="0" borderId="13" xfId="3" applyNumberFormat="1" applyFont="1" applyBorder="1"/>
    <xf numFmtId="165" fontId="5" fillId="0" borderId="1" xfId="3" applyNumberFormat="1" applyFont="1" applyBorder="1"/>
    <xf numFmtId="0" fontId="5" fillId="0" borderId="7" xfId="0" applyFont="1" applyBorder="1" applyAlignment="1">
      <alignment horizontal="left" indent="1"/>
    </xf>
    <xf numFmtId="0" fontId="5" fillId="0" borderId="5" xfId="0" applyFont="1" applyBorder="1" applyAlignment="1">
      <alignment horizontal="left" indent="1"/>
    </xf>
    <xf numFmtId="0" fontId="8" fillId="0" borderId="5" xfId="0" applyFont="1" applyBorder="1" applyAlignment="1">
      <alignment horizontal="left" indent="1"/>
    </xf>
    <xf numFmtId="0" fontId="5" fillId="0" borderId="5" xfId="0" applyFont="1" applyFill="1" applyBorder="1" applyAlignment="1">
      <alignment horizontal="left"/>
    </xf>
    <xf numFmtId="0" fontId="5" fillId="0" borderId="0" xfId="0" applyFont="1" applyFill="1"/>
    <xf numFmtId="165" fontId="8" fillId="0" borderId="6" xfId="3" applyNumberFormat="1" applyFont="1" applyFill="1" applyBorder="1"/>
    <xf numFmtId="165" fontId="8" fillId="0" borderId="0" xfId="3" applyNumberFormat="1" applyFont="1" applyFill="1" applyBorder="1"/>
    <xf numFmtId="0" fontId="8" fillId="0" borderId="5" xfId="0" applyFont="1" applyFill="1" applyBorder="1" applyAlignment="1">
      <alignment horizontal="right"/>
    </xf>
    <xf numFmtId="0" fontId="8" fillId="0" borderId="0" xfId="0" applyFont="1" applyFill="1"/>
    <xf numFmtId="165" fontId="5" fillId="0" borderId="13" xfId="3" applyNumberFormat="1" applyFont="1" applyFill="1" applyBorder="1"/>
    <xf numFmtId="165" fontId="5" fillId="0" borderId="1" xfId="3" applyNumberFormat="1" applyFont="1" applyFill="1" applyBorder="1"/>
    <xf numFmtId="165" fontId="6" fillId="0" borderId="1" xfId="3" applyNumberFormat="1" applyFont="1" applyFill="1" applyBorder="1"/>
    <xf numFmtId="0" fontId="8" fillId="0" borderId="1" xfId="0" applyFont="1" applyFill="1" applyBorder="1"/>
    <xf numFmtId="0" fontId="5" fillId="0" borderId="7" xfId="0" applyFont="1" applyFill="1" applyBorder="1" applyAlignment="1">
      <alignment horizontal="left" indent="1"/>
    </xf>
    <xf numFmtId="0" fontId="13" fillId="0" borderId="0" xfId="0" applyFont="1" applyFill="1"/>
    <xf numFmtId="165" fontId="13" fillId="0" borderId="6" xfId="3" applyNumberFormat="1" applyFont="1" applyFill="1" applyBorder="1"/>
    <xf numFmtId="165" fontId="13" fillId="0" borderId="0" xfId="3" applyNumberFormat="1" applyFont="1" applyFill="1" applyBorder="1"/>
    <xf numFmtId="44" fontId="13" fillId="0" borderId="0" xfId="3" applyNumberFormat="1" applyFont="1" applyFill="1" applyBorder="1"/>
    <xf numFmtId="42" fontId="6" fillId="0" borderId="0" xfId="3" applyNumberFormat="1" applyFont="1" applyFill="1" applyBorder="1"/>
    <xf numFmtId="165" fontId="6" fillId="0" borderId="0" xfId="3" applyNumberFormat="1" applyFont="1" applyFill="1" applyBorder="1"/>
    <xf numFmtId="0" fontId="6" fillId="0" borderId="5" xfId="0" applyFont="1" applyFill="1" applyBorder="1" applyAlignment="1">
      <alignment horizontal="left" indent="1"/>
    </xf>
    <xf numFmtId="0" fontId="8" fillId="0" borderId="5" xfId="0" applyFont="1" applyFill="1" applyBorder="1" applyAlignment="1">
      <alignment horizontal="left" indent="1"/>
    </xf>
    <xf numFmtId="0" fontId="5" fillId="0" borderId="5" xfId="0" applyFont="1" applyFill="1" applyBorder="1" applyAlignment="1">
      <alignment horizontal="left" indent="1"/>
    </xf>
    <xf numFmtId="0" fontId="5" fillId="0" borderId="0" xfId="0" applyFont="1" applyFill="1" applyBorder="1"/>
    <xf numFmtId="0" fontId="8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3" applyNumberFormat="1" applyFont="1" applyBorder="1" applyAlignment="1">
      <alignment horizontal="center"/>
    </xf>
    <xf numFmtId="1" fontId="8" fillId="0" borderId="0" xfId="3" applyNumberFormat="1" applyFont="1" applyBorder="1" applyAlignment="1">
      <alignment horizontal="center"/>
    </xf>
    <xf numFmtId="44" fontId="8" fillId="0" borderId="0" xfId="3" applyFont="1" applyBorder="1" applyAlignment="1">
      <alignment horizontal="center"/>
    </xf>
    <xf numFmtId="0" fontId="8" fillId="0" borderId="5" xfId="0" applyFont="1" applyBorder="1"/>
    <xf numFmtId="8" fontId="5" fillId="0" borderId="0" xfId="0" applyNumberFormat="1" applyFont="1" applyBorder="1"/>
    <xf numFmtId="0" fontId="5" fillId="0" borderId="5" xfId="0" applyFont="1" applyBorder="1" applyAlignment="1">
      <alignment horizontal="right"/>
    </xf>
    <xf numFmtId="165" fontId="6" fillId="0" borderId="13" xfId="3" applyNumberFormat="1" applyFont="1" applyBorder="1"/>
    <xf numFmtId="165" fontId="6" fillId="0" borderId="1" xfId="3" applyNumberFormat="1" applyFont="1" applyBorder="1"/>
    <xf numFmtId="0" fontId="6" fillId="0" borderId="7" xfId="0" applyFont="1" applyBorder="1" applyAlignment="1">
      <alignment horizontal="left" indent="1"/>
    </xf>
    <xf numFmtId="9" fontId="5" fillId="0" borderId="1" xfId="2" applyFont="1" applyFill="1" applyBorder="1"/>
    <xf numFmtId="0" fontId="14" fillId="0" borderId="0" xfId="0" applyFont="1"/>
    <xf numFmtId="164" fontId="5" fillId="0" borderId="6" xfId="1" applyNumberFormat="1" applyFont="1" applyBorder="1"/>
    <xf numFmtId="164" fontId="5" fillId="0" borderId="0" xfId="1" applyNumberFormat="1" applyFont="1" applyBorder="1"/>
    <xf numFmtId="164" fontId="6" fillId="0" borderId="0" xfId="1" applyNumberFormat="1" applyFont="1" applyBorder="1"/>
    <xf numFmtId="0" fontId="8" fillId="0" borderId="1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3" applyNumberFormat="1" applyFont="1" applyBorder="1" applyAlignment="1">
      <alignment horizontal="center"/>
    </xf>
    <xf numFmtId="1" fontId="8" fillId="0" borderId="1" xfId="3" applyNumberFormat="1" applyFont="1" applyBorder="1" applyAlignment="1">
      <alignment horizontal="center"/>
    </xf>
    <xf numFmtId="0" fontId="8" fillId="0" borderId="7" xfId="0" applyFont="1" applyBorder="1" applyAlignment="1">
      <alignment horizontal="left" indent="1"/>
    </xf>
    <xf numFmtId="0" fontId="8" fillId="0" borderId="6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166" fontId="5" fillId="0" borderId="0" xfId="2" applyNumberFormat="1" applyFont="1" applyFill="1" applyBorder="1"/>
    <xf numFmtId="167" fontId="5" fillId="0" borderId="0" xfId="3" applyNumberFormat="1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166" fontId="6" fillId="0" borderId="0" xfId="2" applyNumberFormat="1" applyFont="1" applyFill="1" applyBorder="1"/>
    <xf numFmtId="167" fontId="6" fillId="0" borderId="0" xfId="3" applyNumberFormat="1" applyFont="1" applyFill="1" applyBorder="1"/>
    <xf numFmtId="0" fontId="6" fillId="0" borderId="6" xfId="0" applyFont="1" applyBorder="1"/>
    <xf numFmtId="166" fontId="6" fillId="0" borderId="0" xfId="2" applyNumberFormat="1" applyFont="1" applyFill="1" applyBorder="1" applyAlignment="1">
      <alignment vertical="center"/>
    </xf>
    <xf numFmtId="167" fontId="6" fillId="0" borderId="0" xfId="3" applyNumberFormat="1" applyFont="1" applyFill="1" applyBorder="1" applyAlignment="1">
      <alignment vertical="center"/>
    </xf>
    <xf numFmtId="168" fontId="6" fillId="0" borderId="0" xfId="0" applyNumberFormat="1" applyFont="1" applyBorder="1"/>
    <xf numFmtId="166" fontId="7" fillId="0" borderId="0" xfId="2" applyNumberFormat="1" applyFont="1" applyBorder="1"/>
    <xf numFmtId="0" fontId="6" fillId="0" borderId="0" xfId="0" applyFont="1" applyFill="1" applyBorder="1"/>
    <xf numFmtId="44" fontId="6" fillId="0" borderId="0" xfId="3" applyFont="1" applyFill="1" applyBorder="1"/>
    <xf numFmtId="165" fontId="7" fillId="0" borderId="11" xfId="3" applyNumberFormat="1" applyFont="1" applyFill="1" applyBorder="1"/>
    <xf numFmtId="165" fontId="7" fillId="3" borderId="11" xfId="3" applyNumberFormat="1" applyFont="1" applyFill="1" applyBorder="1"/>
    <xf numFmtId="0" fontId="7" fillId="0" borderId="0" xfId="0" applyFont="1" applyFill="1" applyBorder="1"/>
    <xf numFmtId="49" fontId="7" fillId="0" borderId="0" xfId="0" applyNumberFormat="1" applyFont="1" applyFill="1" applyBorder="1" applyAlignment="1">
      <alignment horizontal="left" vertical="center" indent="1"/>
    </xf>
    <xf numFmtId="10" fontId="6" fillId="0" borderId="0" xfId="2" applyNumberFormat="1" applyFont="1" applyBorder="1"/>
    <xf numFmtId="166" fontId="6" fillId="0" borderId="0" xfId="2" applyNumberFormat="1" applyFont="1" applyFill="1" applyBorder="1" applyAlignment="1">
      <alignment horizontal="right"/>
    </xf>
    <xf numFmtId="44" fontId="6" fillId="0" borderId="0" xfId="3" applyFont="1" applyBorder="1"/>
    <xf numFmtId="10" fontId="6" fillId="0" borderId="0" xfId="0" applyNumberFormat="1" applyFont="1" applyBorder="1"/>
    <xf numFmtId="0" fontId="6" fillId="0" borderId="0" xfId="0" applyFont="1" applyAlignment="1">
      <alignment vertical="center"/>
    </xf>
    <xf numFmtId="168" fontId="6" fillId="0" borderId="6" xfId="0" applyNumberFormat="1" applyFont="1" applyBorder="1" applyAlignment="1">
      <alignment vertical="center"/>
    </xf>
    <xf numFmtId="168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5" fontId="6" fillId="0" borderId="0" xfId="3" applyNumberFormat="1" applyFont="1" applyFill="1" applyBorder="1" applyAlignment="1">
      <alignment vertical="center"/>
    </xf>
    <xf numFmtId="10" fontId="6" fillId="0" borderId="0" xfId="2" applyNumberFormat="1" applyFont="1" applyBorder="1" applyAlignment="1">
      <alignment vertical="center"/>
    </xf>
    <xf numFmtId="44" fontId="6" fillId="0" borderId="0" xfId="3" applyNumberFormat="1" applyFont="1" applyFill="1" applyBorder="1"/>
    <xf numFmtId="166" fontId="6" fillId="0" borderId="0" xfId="2" applyNumberFormat="1" applyFont="1" applyFill="1" applyBorder="1" applyAlignment="1">
      <alignment horizontal="left" indent="1"/>
    </xf>
    <xf numFmtId="0" fontId="15" fillId="0" borderId="0" xfId="0" applyFont="1"/>
    <xf numFmtId="168" fontId="15" fillId="0" borderId="6" xfId="0" applyNumberFormat="1" applyFont="1" applyBorder="1"/>
    <xf numFmtId="168" fontId="15" fillId="0" borderId="0" xfId="0" applyNumberFormat="1" applyFont="1" applyBorder="1"/>
    <xf numFmtId="0" fontId="15" fillId="0" borderId="0" xfId="0" applyFont="1" applyBorder="1"/>
    <xf numFmtId="165" fontId="15" fillId="0" borderId="0" xfId="3" applyNumberFormat="1" applyFont="1" applyFill="1" applyBorder="1"/>
    <xf numFmtId="168" fontId="5" fillId="0" borderId="6" xfId="0" applyNumberFormat="1" applyFont="1" applyBorder="1"/>
    <xf numFmtId="168" fontId="5" fillId="0" borderId="0" xfId="0" applyNumberFormat="1" applyFont="1" applyBorder="1"/>
    <xf numFmtId="10" fontId="5" fillId="0" borderId="0" xfId="2" applyNumberFormat="1" applyFont="1" applyBorder="1"/>
    <xf numFmtId="166" fontId="5" fillId="0" borderId="0" xfId="2" applyNumberFormat="1" applyFont="1" applyFill="1" applyBorder="1" applyAlignment="1">
      <alignment horizontal="right"/>
    </xf>
    <xf numFmtId="166" fontId="16" fillId="0" borderId="0" xfId="2" applyNumberFormat="1" applyFont="1" applyFill="1" applyBorder="1" applyAlignment="1">
      <alignment horizontal="right"/>
    </xf>
    <xf numFmtId="44" fontId="5" fillId="0" borderId="0" xfId="3" applyNumberFormat="1" applyFont="1" applyFill="1" applyBorder="1"/>
    <xf numFmtId="49" fontId="5" fillId="0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5" fillId="0" borderId="0" xfId="3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165" fontId="18" fillId="0" borderId="0" xfId="3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44" fontId="5" fillId="0" borderId="6" xfId="3" applyFont="1" applyBorder="1"/>
    <xf numFmtId="167" fontId="5" fillId="0" borderId="0" xfId="0" applyNumberFormat="1" applyFont="1" applyBorder="1"/>
    <xf numFmtId="166" fontId="19" fillId="0" borderId="0" xfId="3" applyNumberFormat="1" applyFont="1" applyFill="1" applyBorder="1"/>
    <xf numFmtId="166" fontId="15" fillId="0" borderId="0" xfId="2" applyNumberFormat="1" applyFont="1" applyBorder="1"/>
    <xf numFmtId="0" fontId="15" fillId="0" borderId="0" xfId="0" applyFont="1" applyFill="1" applyBorder="1"/>
    <xf numFmtId="170" fontId="15" fillId="0" borderId="0" xfId="0" applyNumberFormat="1" applyFont="1" applyFill="1" applyBorder="1"/>
    <xf numFmtId="167" fontId="18" fillId="3" borderId="11" xfId="3" applyNumberFormat="1" applyFont="1" applyFill="1" applyBorder="1"/>
    <xf numFmtId="170" fontId="13" fillId="0" borderId="0" xfId="0" applyNumberFormat="1" applyFont="1" applyFill="1" applyBorder="1"/>
    <xf numFmtId="9" fontId="5" fillId="0" borderId="0" xfId="2" applyFont="1" applyBorder="1"/>
    <xf numFmtId="167" fontId="5" fillId="0" borderId="0" xfId="0" applyNumberFormat="1" applyFont="1" applyFill="1" applyBorder="1"/>
    <xf numFmtId="10" fontId="4" fillId="0" borderId="0" xfId="5" applyNumberFormat="1" applyFont="1" applyFill="1" applyBorder="1"/>
    <xf numFmtId="165" fontId="4" fillId="0" borderId="0" xfId="3" applyNumberFormat="1" applyFont="1" applyFill="1" applyBorder="1"/>
    <xf numFmtId="44" fontId="4" fillId="0" borderId="0" xfId="5" applyNumberFormat="1" applyFont="1" applyFill="1" applyBorder="1" applyAlignment="1">
      <alignment horizontal="right"/>
    </xf>
    <xf numFmtId="0" fontId="3" fillId="0" borderId="0" xfId="4" applyFont="1" applyFill="1" applyBorder="1"/>
    <xf numFmtId="169" fontId="5" fillId="0" borderId="0" xfId="3" applyNumberFormat="1" applyFont="1" applyFill="1" applyBorder="1"/>
    <xf numFmtId="44" fontId="5" fillId="0" borderId="0" xfId="3" applyFont="1" applyFill="1" applyBorder="1"/>
    <xf numFmtId="0" fontId="18" fillId="3" borderId="11" xfId="3" applyNumberFormat="1" applyFont="1" applyFill="1" applyBorder="1"/>
    <xf numFmtId="10" fontId="18" fillId="3" borderId="11" xfId="2" applyNumberFormat="1" applyFont="1" applyFill="1" applyBorder="1"/>
    <xf numFmtId="10" fontId="7" fillId="3" borderId="11" xfId="2" applyNumberFormat="1" applyFont="1" applyFill="1" applyBorder="1"/>
    <xf numFmtId="165" fontId="14" fillId="0" borderId="0" xfId="0" applyNumberFormat="1" applyFont="1" applyFill="1" applyBorder="1"/>
    <xf numFmtId="0" fontId="20" fillId="0" borderId="0" xfId="0" applyFont="1" applyBorder="1"/>
    <xf numFmtId="165" fontId="18" fillId="0" borderId="0" xfId="3" applyNumberFormat="1" applyFont="1" applyBorder="1"/>
    <xf numFmtId="166" fontId="18" fillId="0" borderId="11" xfId="2" applyNumberFormat="1" applyFont="1" applyBorder="1"/>
    <xf numFmtId="165" fontId="8" fillId="0" borderId="11" xfId="0" applyNumberFormat="1" applyFont="1" applyBorder="1"/>
    <xf numFmtId="0" fontId="5" fillId="0" borderId="0" xfId="0" applyFont="1" applyBorder="1" applyAlignment="1">
      <alignment horizontal="left" indent="2"/>
    </xf>
    <xf numFmtId="166" fontId="15" fillId="0" borderId="11" xfId="2" applyNumberFormat="1" applyFont="1" applyBorder="1"/>
    <xf numFmtId="165" fontId="5" fillId="0" borderId="11" xfId="0" applyNumberFormat="1" applyFont="1" applyBorder="1"/>
    <xf numFmtId="0" fontId="20" fillId="0" borderId="0" xfId="0" applyFont="1" applyFill="1" applyBorder="1"/>
    <xf numFmtId="0" fontId="3" fillId="0" borderId="0" xfId="4" applyFont="1" applyBorder="1"/>
    <xf numFmtId="9" fontId="8" fillId="0" borderId="11" xfId="2" applyNumberFormat="1" applyFont="1" applyFill="1" applyBorder="1"/>
    <xf numFmtId="10" fontId="15" fillId="0" borderId="0" xfId="2" applyNumberFormat="1" applyFont="1" applyFill="1" applyBorder="1"/>
    <xf numFmtId="165" fontId="15" fillId="0" borderId="11" xfId="0" applyNumberFormat="1" applyFont="1" applyBorder="1"/>
    <xf numFmtId="0" fontId="15" fillId="0" borderId="0" xfId="0" applyFont="1" applyBorder="1" applyAlignment="1">
      <alignment horizontal="left" indent="2"/>
    </xf>
    <xf numFmtId="44" fontId="20" fillId="0" borderId="0" xfId="3" applyFont="1" applyFill="1" applyBorder="1"/>
    <xf numFmtId="165" fontId="21" fillId="0" borderId="11" xfId="0" applyNumberFormat="1" applyFont="1" applyBorder="1"/>
    <xf numFmtId="0" fontId="22" fillId="0" borderId="5" xfId="0" applyFont="1" applyBorder="1" applyAlignment="1">
      <alignment horizontal="left" indent="3"/>
    </xf>
    <xf numFmtId="166" fontId="15" fillId="0" borderId="11" xfId="2" applyNumberFormat="1" applyFont="1" applyBorder="1" applyAlignment="1">
      <alignment vertical="center"/>
    </xf>
    <xf numFmtId="165" fontId="15" fillId="0" borderId="11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 indent="2"/>
    </xf>
    <xf numFmtId="171" fontId="5" fillId="0" borderId="0" xfId="0" applyNumberFormat="1" applyFont="1" applyBorder="1"/>
    <xf numFmtId="165" fontId="23" fillId="2" borderId="11" xfId="3" applyNumberFormat="1" applyFont="1" applyFill="1" applyBorder="1"/>
    <xf numFmtId="0" fontId="24" fillId="0" borderId="5" xfId="0" applyFont="1" applyFill="1" applyBorder="1" applyAlignment="1">
      <alignment horizontal="left" indent="3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indent="1"/>
    </xf>
    <xf numFmtId="0" fontId="15" fillId="0" borderId="0" xfId="0" applyFont="1" applyFill="1" applyBorder="1" applyAlignment="1">
      <alignment horizontal="left"/>
    </xf>
    <xf numFmtId="44" fontId="8" fillId="0" borderId="0" xfId="3" applyFont="1" applyFill="1" applyBorder="1" applyAlignment="1">
      <alignment horizontal="left"/>
    </xf>
    <xf numFmtId="165" fontId="7" fillId="2" borderId="11" xfId="3" applyNumberFormat="1" applyFont="1" applyFill="1" applyBorder="1"/>
    <xf numFmtId="0" fontId="6" fillId="0" borderId="5" xfId="0" applyFont="1" applyFill="1" applyBorder="1" applyAlignment="1">
      <alignment horizontal="left" indent="3"/>
    </xf>
    <xf numFmtId="0" fontId="5" fillId="0" borderId="0" xfId="0" applyFont="1" applyFill="1" applyBorder="1" applyAlignment="1">
      <alignment horizontal="left" indent="2"/>
    </xf>
    <xf numFmtId="44" fontId="13" fillId="0" borderId="0" xfId="3" applyFont="1" applyBorder="1"/>
    <xf numFmtId="0" fontId="6" fillId="0" borderId="5" xfId="0" applyFont="1" applyBorder="1" applyAlignment="1">
      <alignment horizontal="left" indent="4"/>
    </xf>
    <xf numFmtId="165" fontId="18" fillId="3" borderId="11" xfId="3" applyNumberFormat="1" applyFont="1" applyFill="1" applyBorder="1"/>
    <xf numFmtId="0" fontId="8" fillId="0" borderId="0" xfId="0" applyFont="1" applyFill="1" applyBorder="1"/>
    <xf numFmtId="0" fontId="8" fillId="0" borderId="0" xfId="0" applyFont="1" applyBorder="1" applyAlignment="1">
      <alignment horizontal="left" indent="1"/>
    </xf>
    <xf numFmtId="0" fontId="6" fillId="0" borderId="5" xfId="0" applyFont="1" applyFill="1" applyBorder="1" applyAlignment="1">
      <alignment horizontal="left" indent="2"/>
    </xf>
    <xf numFmtId="44" fontId="21" fillId="2" borderId="11" xfId="3" applyNumberFormat="1" applyFont="1" applyFill="1" applyBorder="1"/>
    <xf numFmtId="0" fontId="14" fillId="0" borderId="0" xfId="0" applyFont="1" applyBorder="1" applyAlignment="1">
      <alignment horizontal="right"/>
    </xf>
    <xf numFmtId="0" fontId="6" fillId="0" borderId="5" xfId="0" applyFont="1" applyBorder="1" applyAlignment="1">
      <alignment horizontal="left" indent="3"/>
    </xf>
    <xf numFmtId="44" fontId="20" fillId="0" borderId="0" xfId="0" applyNumberFormat="1" applyFont="1" applyFill="1" applyBorder="1"/>
    <xf numFmtId="44" fontId="20" fillId="0" borderId="0" xfId="0" applyNumberFormat="1" applyFont="1" applyBorder="1"/>
    <xf numFmtId="10" fontId="5" fillId="0" borderId="0" xfId="0" applyNumberFormat="1" applyFont="1" applyBorder="1"/>
    <xf numFmtId="44" fontId="18" fillId="0" borderId="11" xfId="3" applyNumberFormat="1" applyFont="1" applyFill="1" applyBorder="1"/>
    <xf numFmtId="10" fontId="18" fillId="0" borderId="0" xfId="2" applyNumberFormat="1" applyFont="1" applyFill="1" applyBorder="1"/>
    <xf numFmtId="0" fontId="7" fillId="0" borderId="5" xfId="0" applyFont="1" applyFill="1" applyBorder="1" applyAlignment="1">
      <alignment horizontal="left" indent="2"/>
    </xf>
    <xf numFmtId="164" fontId="18" fillId="3" borderId="11" xfId="1" applyNumberFormat="1" applyFont="1" applyFill="1" applyBorder="1"/>
    <xf numFmtId="0" fontId="8" fillId="0" borderId="0" xfId="0" applyFont="1" applyBorder="1"/>
    <xf numFmtId="164" fontId="18" fillId="2" borderId="11" xfId="1" applyNumberFormat="1" applyFont="1" applyFill="1" applyBorder="1"/>
    <xf numFmtId="10" fontId="18" fillId="0" borderId="11" xfId="2" applyNumberFormat="1" applyFont="1" applyFill="1" applyBorder="1"/>
    <xf numFmtId="166" fontId="18" fillId="0" borderId="11" xfId="2" applyNumberFormat="1" applyFont="1" applyFill="1" applyBorder="1"/>
    <xf numFmtId="0" fontId="5" fillId="0" borderId="0" xfId="0" applyFont="1" applyBorder="1" applyAlignment="1">
      <alignment horizontal="left" indent="1"/>
    </xf>
    <xf numFmtId="0" fontId="14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6" fontId="15" fillId="0" borderId="0" xfId="2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20" fillId="0" borderId="0" xfId="0" applyFont="1" applyBorder="1" applyAlignment="1">
      <alignment vertical="center"/>
    </xf>
    <xf numFmtId="9" fontId="8" fillId="3" borderId="11" xfId="2" applyFont="1" applyFill="1" applyBorder="1"/>
    <xf numFmtId="166" fontId="18" fillId="3" borderId="11" xfId="2" applyNumberFormat="1" applyFont="1" applyFill="1" applyBorder="1"/>
    <xf numFmtId="0" fontId="18" fillId="0" borderId="11" xfId="3" applyNumberFormat="1" applyFont="1" applyFill="1" applyBorder="1"/>
    <xf numFmtId="0" fontId="5" fillId="0" borderId="5" xfId="0" applyFont="1" applyFill="1" applyBorder="1" applyAlignment="1">
      <alignment horizontal="left" indent="2"/>
    </xf>
    <xf numFmtId="9" fontId="18" fillId="3" borderId="11" xfId="2" applyFont="1" applyFill="1" applyBorder="1"/>
    <xf numFmtId="0" fontId="20" fillId="0" borderId="6" xfId="0" applyFont="1" applyFill="1" applyBorder="1"/>
    <xf numFmtId="0" fontId="15" fillId="0" borderId="0" xfId="3" applyNumberFormat="1" applyFont="1" applyFill="1" applyBorder="1"/>
    <xf numFmtId="0" fontId="5" fillId="0" borderId="5" xfId="0" applyFont="1" applyBorder="1" applyAlignment="1">
      <alignment horizontal="left" indent="2"/>
    </xf>
    <xf numFmtId="43" fontId="5" fillId="0" borderId="11" xfId="1" applyFont="1" applyFill="1" applyBorder="1"/>
    <xf numFmtId="166" fontId="15" fillId="0" borderId="11" xfId="2" applyNumberFormat="1" applyFont="1" applyFill="1" applyBorder="1"/>
    <xf numFmtId="0" fontId="5" fillId="0" borderId="14" xfId="0" applyFont="1" applyBorder="1"/>
    <xf numFmtId="14" fontId="25" fillId="0" borderId="15" xfId="3" applyNumberFormat="1" applyFont="1" applyBorder="1" applyAlignment="1">
      <alignment horizontal="left" indent="1"/>
    </xf>
    <xf numFmtId="165" fontId="25" fillId="0" borderId="15" xfId="3" applyNumberFormat="1" applyFont="1" applyBorder="1" applyAlignment="1">
      <alignment horizontal="left"/>
    </xf>
    <xf numFmtId="43" fontId="11" fillId="0" borderId="6" xfId="1" applyFont="1" applyFill="1" applyBorder="1" applyAlignment="1">
      <alignment horizontal="center"/>
    </xf>
    <xf numFmtId="0" fontId="5" fillId="5" borderId="0" xfId="0" applyFont="1" applyFill="1" applyBorder="1"/>
    <xf numFmtId="165" fontId="14" fillId="0" borderId="0" xfId="3" applyNumberFormat="1" applyFont="1" applyFill="1" applyBorder="1"/>
    <xf numFmtId="165" fontId="14" fillId="0" borderId="0" xfId="3" applyNumberFormat="1" applyFont="1" applyFill="1" applyBorder="1" applyAlignment="1">
      <alignment horizontal="center"/>
    </xf>
    <xf numFmtId="0" fontId="28" fillId="4" borderId="2" xfId="0" applyFont="1" applyFill="1" applyBorder="1" applyAlignment="1">
      <alignment horizontal="left"/>
    </xf>
    <xf numFmtId="0" fontId="28" fillId="4" borderId="3" xfId="0" applyFont="1" applyFill="1" applyBorder="1" applyAlignment="1">
      <alignment horizontal="left"/>
    </xf>
    <xf numFmtId="0" fontId="27" fillId="4" borderId="3" xfId="0" applyFont="1" applyFill="1" applyBorder="1" applyAlignment="1">
      <alignment horizontal="left"/>
    </xf>
    <xf numFmtId="0" fontId="26" fillId="4" borderId="3" xfId="0" applyFont="1" applyFill="1" applyBorder="1"/>
    <xf numFmtId="0" fontId="26" fillId="4" borderId="4" xfId="0" applyFont="1" applyFill="1" applyBorder="1"/>
    <xf numFmtId="0" fontId="26" fillId="0" borderId="0" xfId="0" applyFont="1" applyFill="1"/>
    <xf numFmtId="0" fontId="10" fillId="5" borderId="5" xfId="0" applyFont="1" applyFill="1" applyBorder="1" applyAlignment="1">
      <alignment horizontal="left"/>
    </xf>
    <xf numFmtId="0" fontId="10" fillId="5" borderId="0" xfId="0" applyFont="1" applyFill="1" applyBorder="1" applyAlignment="1">
      <alignment horizontal="left"/>
    </xf>
    <xf numFmtId="165" fontId="10" fillId="5" borderId="0" xfId="0" applyNumberFormat="1" applyFont="1" applyFill="1" applyBorder="1" applyAlignment="1">
      <alignment horizontal="left"/>
    </xf>
    <xf numFmtId="0" fontId="9" fillId="5" borderId="0" xfId="0" applyFont="1" applyFill="1" applyBorder="1" applyAlignment="1">
      <alignment horizontal="left"/>
    </xf>
    <xf numFmtId="0" fontId="5" fillId="5" borderId="6" xfId="0" applyFont="1" applyFill="1" applyBorder="1"/>
    <xf numFmtId="166" fontId="5" fillId="0" borderId="11" xfId="2" applyNumberFormat="1" applyFont="1" applyBorder="1"/>
    <xf numFmtId="0" fontId="8" fillId="0" borderId="0" xfId="0" applyFont="1" applyFill="1" applyBorder="1" applyAlignment="1">
      <alignment horizontal="left" indent="1"/>
    </xf>
    <xf numFmtId="165" fontId="5" fillId="0" borderId="0" xfId="0" applyNumberFormat="1" applyFont="1" applyFill="1" applyBorder="1"/>
    <xf numFmtId="0" fontId="5" fillId="0" borderId="1" xfId="0" applyFont="1" applyBorder="1"/>
    <xf numFmtId="164" fontId="8" fillId="3" borderId="11" xfId="1" applyNumberFormat="1" applyFont="1" applyFill="1" applyBorder="1"/>
    <xf numFmtId="9" fontId="6" fillId="0" borderId="0" xfId="0" applyNumberFormat="1" applyFont="1" applyBorder="1"/>
    <xf numFmtId="44" fontId="5" fillId="0" borderId="9" xfId="3" applyFont="1" applyBorder="1"/>
    <xf numFmtId="0" fontId="5" fillId="0" borderId="10" xfId="0" applyFont="1" applyBorder="1"/>
    <xf numFmtId="0" fontId="14" fillId="0" borderId="5" xfId="0" applyFont="1" applyFill="1" applyBorder="1" applyAlignment="1">
      <alignment horizontal="left"/>
    </xf>
    <xf numFmtId="165" fontId="14" fillId="0" borderId="6" xfId="3" applyNumberFormat="1" applyFont="1" applyFill="1" applyBorder="1" applyAlignment="1">
      <alignment horizontal="center"/>
    </xf>
    <xf numFmtId="165" fontId="18" fillId="0" borderId="11" xfId="3" applyNumberFormat="1" applyFont="1" applyFill="1" applyBorder="1"/>
    <xf numFmtId="0" fontId="8" fillId="6" borderId="5" xfId="0" applyFont="1" applyFill="1" applyBorder="1"/>
    <xf numFmtId="165" fontId="5" fillId="6" borderId="0" xfId="3" applyNumberFormat="1" applyFont="1" applyFill="1" applyBorder="1"/>
    <xf numFmtId="0" fontId="5" fillId="6" borderId="0" xfId="0" applyFont="1" applyFill="1" applyBorder="1"/>
    <xf numFmtId="44" fontId="5" fillId="6" borderId="0" xfId="3" applyFont="1" applyFill="1" applyBorder="1"/>
    <xf numFmtId="0" fontId="5" fillId="6" borderId="6" xfId="0" applyFont="1" applyFill="1" applyBorder="1"/>
    <xf numFmtId="0" fontId="8" fillId="0" borderId="0" xfId="0" applyFont="1" applyFill="1" applyBorder="1" applyAlignment="1">
      <alignment horizontal="center"/>
    </xf>
    <xf numFmtId="0" fontId="5" fillId="0" borderId="6" xfId="0" applyFont="1" applyFill="1" applyBorder="1"/>
    <xf numFmtId="0" fontId="5" fillId="0" borderId="0" xfId="0" applyFont="1" applyFill="1" applyBorder="1" applyAlignment="1">
      <alignment horizontal="left" indent="1"/>
    </xf>
    <xf numFmtId="44" fontId="18" fillId="3" borderId="11" xfId="3" applyFont="1" applyFill="1" applyBorder="1"/>
    <xf numFmtId="0" fontId="21" fillId="0" borderId="0" xfId="0" applyFont="1" applyBorder="1"/>
    <xf numFmtId="166" fontId="15" fillId="0" borderId="0" xfId="2" applyNumberFormat="1" applyFont="1" applyFill="1" applyBorder="1" applyAlignment="1">
      <alignment horizontal="left" indent="1"/>
    </xf>
    <xf numFmtId="0" fontId="5" fillId="0" borderId="11" xfId="0" applyFont="1" applyBorder="1"/>
    <xf numFmtId="10" fontId="15" fillId="0" borderId="0" xfId="2" applyNumberFormat="1" applyFont="1" applyFill="1" applyBorder="1" applyAlignment="1">
      <alignment horizontal="left" indent="1"/>
    </xf>
    <xf numFmtId="0" fontId="5" fillId="0" borderId="5" xfId="0" applyFont="1" applyBorder="1" applyAlignment="1">
      <alignment horizontal="left" indent="3"/>
    </xf>
    <xf numFmtId="44" fontId="18" fillId="0" borderId="0" xfId="3" applyFont="1" applyFill="1" applyBorder="1"/>
    <xf numFmtId="0" fontId="30" fillId="0" borderId="5" xfId="0" applyFont="1" applyFill="1" applyBorder="1" applyAlignment="1">
      <alignment horizontal="left" indent="1"/>
    </xf>
    <xf numFmtId="0" fontId="30" fillId="0" borderId="5" xfId="0" applyFont="1" applyBorder="1" applyAlignment="1">
      <alignment horizontal="left" indent="1"/>
    </xf>
    <xf numFmtId="0" fontId="6" fillId="0" borderId="5" xfId="0" applyFont="1" applyFill="1" applyBorder="1" applyAlignment="1">
      <alignment horizontal="left" indent="4"/>
    </xf>
    <xf numFmtId="0" fontId="5" fillId="0" borderId="5" xfId="0" applyFont="1" applyFill="1" applyBorder="1" applyAlignment="1">
      <alignment horizontal="left" indent="3"/>
    </xf>
    <xf numFmtId="10" fontId="29" fillId="0" borderId="0" xfId="2" applyNumberFormat="1" applyFont="1" applyFill="1" applyBorder="1" applyAlignment="1">
      <alignment horizontal="left" indent="1"/>
    </xf>
    <xf numFmtId="166" fontId="15" fillId="0" borderId="0" xfId="2" applyNumberFormat="1" applyFont="1" applyFill="1" applyBorder="1" applyAlignment="1">
      <alignment horizontal="left" indent="2"/>
    </xf>
    <xf numFmtId="10" fontId="15" fillId="0" borderId="0" xfId="2" applyNumberFormat="1" applyFont="1" applyFill="1" applyBorder="1" applyAlignment="1">
      <alignment horizontal="left" indent="2"/>
    </xf>
    <xf numFmtId="0" fontId="21" fillId="0" borderId="0" xfId="0" applyFont="1" applyBorder="1" applyAlignment="1">
      <alignment horizontal="left" indent="1"/>
    </xf>
    <xf numFmtId="0" fontId="5" fillId="0" borderId="0" xfId="0" applyFont="1" applyBorder="1" applyAlignment="1">
      <alignment horizontal="left" indent="3"/>
    </xf>
    <xf numFmtId="44" fontId="18" fillId="0" borderId="11" xfId="3" applyFont="1" applyFill="1" applyBorder="1"/>
    <xf numFmtId="0" fontId="6" fillId="0" borderId="0" xfId="0" applyFont="1" applyBorder="1" applyAlignment="1">
      <alignment horizontal="left" indent="2"/>
    </xf>
    <xf numFmtId="10" fontId="23" fillId="0" borderId="0" xfId="2" applyNumberFormat="1" applyFont="1" applyFill="1" applyBorder="1" applyAlignment="1">
      <alignment horizontal="left" indent="1"/>
    </xf>
    <xf numFmtId="0" fontId="8" fillId="0" borderId="5" xfId="0" applyFont="1" applyBorder="1" applyAlignment="1">
      <alignment horizontal="left" indent="2"/>
    </xf>
    <xf numFmtId="0" fontId="21" fillId="0" borderId="5" xfId="0" applyFont="1" applyBorder="1" applyAlignment="1">
      <alignment horizontal="left" indent="1"/>
    </xf>
    <xf numFmtId="0" fontId="13" fillId="0" borderId="0" xfId="0" applyFont="1" applyBorder="1"/>
    <xf numFmtId="165" fontId="5" fillId="0" borderId="11" xfId="3" applyNumberFormat="1" applyFont="1" applyBorder="1"/>
    <xf numFmtId="44" fontId="8" fillId="3" borderId="11" xfId="3" applyFont="1" applyFill="1" applyBorder="1"/>
    <xf numFmtId="44" fontId="8" fillId="0" borderId="11" xfId="3" applyFont="1" applyFill="1" applyBorder="1"/>
    <xf numFmtId="44" fontId="8" fillId="0" borderId="11" xfId="0" applyNumberFormat="1" applyFont="1" applyBorder="1"/>
    <xf numFmtId="165" fontId="8" fillId="0" borderId="11" xfId="0" applyNumberFormat="1" applyFont="1" applyFill="1" applyBorder="1"/>
    <xf numFmtId="9" fontId="7" fillId="3" borderId="11" xfId="2" applyFont="1" applyFill="1" applyBorder="1"/>
    <xf numFmtId="166" fontId="8" fillId="3" borderId="11" xfId="2" applyNumberFormat="1" applyFont="1" applyFill="1" applyBorder="1"/>
    <xf numFmtId="166" fontId="18" fillId="3" borderId="11" xfId="2" applyNumberFormat="1" applyFont="1" applyFill="1" applyBorder="1" applyAlignment="1">
      <alignment vertical="center"/>
    </xf>
    <xf numFmtId="10" fontId="5" fillId="0" borderId="0" xfId="0" applyNumberFormat="1" applyFont="1" applyBorder="1" applyAlignment="1">
      <alignment horizontal="center"/>
    </xf>
    <xf numFmtId="0" fontId="5" fillId="0" borderId="5" xfId="0" applyFont="1" applyFill="1" applyBorder="1"/>
    <xf numFmtId="9" fontId="18" fillId="3" borderId="16" xfId="2" applyFont="1" applyFill="1" applyBorder="1"/>
    <xf numFmtId="164" fontId="18" fillId="0" borderId="11" xfId="1" applyNumberFormat="1" applyFont="1" applyFill="1" applyBorder="1"/>
    <xf numFmtId="0" fontId="21" fillId="0" borderId="5" xfId="0" applyFont="1" applyBorder="1"/>
    <xf numFmtId="164" fontId="7" fillId="3" borderId="11" xfId="1" applyNumberFormat="1" applyFont="1" applyFill="1" applyBorder="1"/>
    <xf numFmtId="43" fontId="7" fillId="2" borderId="11" xfId="1" applyFont="1" applyFill="1" applyBorder="1"/>
    <xf numFmtId="165" fontId="6" fillId="0" borderId="0" xfId="3" applyNumberFormat="1" applyFont="1" applyFill="1" applyBorder="1" applyAlignment="1">
      <alignment horizontal="center"/>
    </xf>
    <xf numFmtId="14" fontId="25" fillId="0" borderId="15" xfId="3" applyNumberFormat="1" applyFont="1" applyFill="1" applyBorder="1" applyAlignment="1">
      <alignment horizontal="left" indent="1"/>
    </xf>
    <xf numFmtId="0" fontId="5" fillId="0" borderId="14" xfId="0" applyFont="1" applyFill="1" applyBorder="1"/>
    <xf numFmtId="44" fontId="7" fillId="0" borderId="11" xfId="3" applyNumberFormat="1" applyFont="1" applyFill="1" applyBorder="1" applyAlignment="1">
      <alignment horizontal="left"/>
    </xf>
    <xf numFmtId="44" fontId="8" fillId="0" borderId="11" xfId="3" applyNumberFormat="1" applyFont="1" applyFill="1" applyBorder="1"/>
    <xf numFmtId="10" fontId="7" fillId="0" borderId="11" xfId="2" applyNumberFormat="1" applyFont="1" applyFill="1" applyBorder="1"/>
    <xf numFmtId="167" fontId="18" fillId="0" borderId="11" xfId="3" applyNumberFormat="1" applyFont="1" applyFill="1" applyBorder="1"/>
    <xf numFmtId="165" fontId="18" fillId="0" borderId="11" xfId="3" applyNumberFormat="1" applyFont="1" applyFill="1" applyBorder="1" applyAlignment="1">
      <alignment horizontal="left"/>
    </xf>
    <xf numFmtId="165" fontId="8" fillId="0" borderId="11" xfId="3" applyNumberFormat="1" applyFont="1" applyFill="1" applyBorder="1"/>
    <xf numFmtId="164" fontId="5" fillId="0" borderId="11" xfId="1" applyNumberFormat="1" applyFont="1" applyFill="1" applyBorder="1"/>
    <xf numFmtId="1" fontId="8" fillId="0" borderId="0" xfId="3" applyNumberFormat="1" applyFont="1" applyFill="1" applyBorder="1" applyAlignment="1">
      <alignment horizontal="center"/>
    </xf>
    <xf numFmtId="0" fontId="8" fillId="7" borderId="17" xfId="0" applyFont="1" applyFill="1" applyBorder="1" applyAlignment="1">
      <alignment horizontal="left" wrapText="1" indent="1"/>
    </xf>
    <xf numFmtId="164" fontId="18" fillId="0" borderId="11" xfId="3" applyNumberFormat="1" applyFont="1" applyFill="1" applyBorder="1"/>
    <xf numFmtId="0" fontId="31" fillId="0" borderId="0" xfId="0" applyFont="1" applyFill="1" applyBorder="1" applyAlignment="1">
      <alignment horizontal="left" indent="1"/>
    </xf>
    <xf numFmtId="43" fontId="7" fillId="2" borderId="11" xfId="1" applyNumberFormat="1" applyFont="1" applyFill="1" applyBorder="1"/>
    <xf numFmtId="164" fontId="5" fillId="2" borderId="11" xfId="1" applyNumberFormat="1" applyFont="1" applyFill="1" applyBorder="1"/>
    <xf numFmtId="164" fontId="14" fillId="0" borderId="0" xfId="0" applyNumberFormat="1" applyFont="1"/>
    <xf numFmtId="164" fontId="20" fillId="0" borderId="0" xfId="0" applyNumberFormat="1" applyFont="1"/>
    <xf numFmtId="0" fontId="8" fillId="0" borderId="17" xfId="0" applyFont="1" applyBorder="1" applyAlignment="1">
      <alignment horizontal="left" wrapText="1" indent="1"/>
    </xf>
    <xf numFmtId="0" fontId="5" fillId="7" borderId="18" xfId="0" applyFont="1" applyFill="1" applyBorder="1" applyAlignment="1">
      <alignment horizontal="right"/>
    </xf>
    <xf numFmtId="164" fontId="5" fillId="0" borderId="18" xfId="0" applyNumberFormat="1" applyFont="1" applyBorder="1" applyAlignment="1">
      <alignment horizontal="right"/>
    </xf>
    <xf numFmtId="43" fontId="5" fillId="7" borderId="18" xfId="0" applyNumberFormat="1" applyFont="1" applyFill="1" applyBorder="1" applyAlignment="1">
      <alignment horizontal="right" indent="1"/>
    </xf>
    <xf numFmtId="43" fontId="5" fillId="0" borderId="18" xfId="0" applyNumberFormat="1" applyFont="1" applyBorder="1" applyAlignment="1">
      <alignment horizontal="right" indent="1"/>
    </xf>
    <xf numFmtId="43" fontId="5" fillId="0" borderId="18" xfId="0" applyNumberFormat="1" applyFont="1" applyFill="1" applyBorder="1" applyAlignment="1">
      <alignment horizontal="right" indent="1"/>
    </xf>
    <xf numFmtId="164" fontId="5" fillId="0" borderId="18" xfId="0" applyNumberFormat="1" applyFont="1" applyBorder="1" applyAlignment="1">
      <alignment horizontal="right" indent="1"/>
    </xf>
    <xf numFmtId="43" fontId="5" fillId="7" borderId="19" xfId="0" applyNumberFormat="1" applyFont="1" applyFill="1" applyBorder="1" applyAlignment="1">
      <alignment horizontal="right" indent="1"/>
    </xf>
    <xf numFmtId="43" fontId="5" fillId="0" borderId="19" xfId="0" applyNumberFormat="1" applyFont="1" applyBorder="1" applyAlignment="1">
      <alignment horizontal="right" indent="1"/>
    </xf>
    <xf numFmtId="43" fontId="5" fillId="0" borderId="19" xfId="0" applyNumberFormat="1" applyFont="1" applyFill="1" applyBorder="1" applyAlignment="1">
      <alignment horizontal="right" indent="1"/>
    </xf>
    <xf numFmtId="0" fontId="5" fillId="7" borderId="19" xfId="0" applyFont="1" applyFill="1" applyBorder="1" applyAlignment="1">
      <alignment horizontal="right" indent="1"/>
    </xf>
    <xf numFmtId="0" fontId="5" fillId="0" borderId="19" xfId="0" applyFont="1" applyFill="1" applyBorder="1" applyAlignment="1">
      <alignment horizontal="right" indent="1"/>
    </xf>
    <xf numFmtId="165" fontId="5" fillId="7" borderId="18" xfId="0" applyNumberFormat="1" applyFont="1" applyFill="1" applyBorder="1" applyAlignment="1">
      <alignment horizontal="right"/>
    </xf>
    <xf numFmtId="165" fontId="5" fillId="0" borderId="18" xfId="0" applyNumberFormat="1" applyFont="1" applyFill="1" applyBorder="1" applyAlignment="1">
      <alignment horizontal="right"/>
    </xf>
    <xf numFmtId="0" fontId="5" fillId="7" borderId="19" xfId="0" applyFont="1" applyFill="1" applyBorder="1" applyAlignment="1">
      <alignment horizontal="right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right"/>
    </xf>
    <xf numFmtId="165" fontId="5" fillId="0" borderId="18" xfId="3" applyNumberFormat="1" applyFont="1" applyFill="1" applyBorder="1" applyAlignment="1">
      <alignment horizontal="right"/>
    </xf>
    <xf numFmtId="44" fontId="5" fillId="0" borderId="18" xfId="3" applyNumberFormat="1" applyFont="1" applyFill="1" applyBorder="1" applyAlignment="1">
      <alignment horizontal="right"/>
    </xf>
    <xf numFmtId="0" fontId="5" fillId="7" borderId="21" xfId="0" applyFont="1" applyFill="1" applyBorder="1" applyAlignment="1">
      <alignment horizontal="right"/>
    </xf>
    <xf numFmtId="43" fontId="5" fillId="0" borderId="21" xfId="1" applyFont="1" applyFill="1" applyBorder="1" applyAlignment="1">
      <alignment horizontal="right"/>
    </xf>
    <xf numFmtId="0" fontId="5" fillId="7" borderId="20" xfId="0" applyFont="1" applyFill="1" applyBorder="1" applyAlignment="1">
      <alignment horizontal="right"/>
    </xf>
    <xf numFmtId="166" fontId="5" fillId="0" borderId="20" xfId="2" applyNumberFormat="1" applyFont="1" applyBorder="1" applyAlignment="1">
      <alignment horizontal="right"/>
    </xf>
    <xf numFmtId="166" fontId="5" fillId="0" borderId="20" xfId="2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left" indent="1"/>
    </xf>
    <xf numFmtId="166" fontId="18" fillId="2" borderId="11" xfId="2" applyNumberFormat="1" applyFont="1" applyFill="1" applyBorder="1"/>
    <xf numFmtId="0" fontId="13" fillId="0" borderId="0" xfId="0" applyFont="1" applyBorder="1" applyAlignment="1">
      <alignment horizontal="left" indent="1"/>
    </xf>
    <xf numFmtId="0" fontId="10" fillId="5" borderId="2" xfId="0" applyFont="1" applyFill="1" applyBorder="1" applyAlignment="1">
      <alignment horizontal="left"/>
    </xf>
    <xf numFmtId="0" fontId="10" fillId="5" borderId="3" xfId="0" applyFont="1" applyFill="1" applyBorder="1" applyAlignment="1">
      <alignment horizontal="left"/>
    </xf>
    <xf numFmtId="165" fontId="10" fillId="5" borderId="3" xfId="0" applyNumberFormat="1" applyFont="1" applyFill="1" applyBorder="1" applyAlignment="1">
      <alignment horizontal="left"/>
    </xf>
    <xf numFmtId="0" fontId="9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4" xfId="0" applyFont="1" applyFill="1" applyBorder="1"/>
    <xf numFmtId="0" fontId="8" fillId="0" borderId="8" xfId="0" applyFont="1" applyFill="1" applyBorder="1" applyAlignment="1">
      <alignment horizontal="right"/>
    </xf>
    <xf numFmtId="165" fontId="8" fillId="0" borderId="9" xfId="3" applyNumberFormat="1" applyFont="1" applyFill="1" applyBorder="1"/>
    <xf numFmtId="165" fontId="8" fillId="0" borderId="10" xfId="3" applyNumberFormat="1" applyFont="1" applyFill="1" applyBorder="1"/>
    <xf numFmtId="164" fontId="5" fillId="0" borderId="18" xfId="0" applyNumberFormat="1" applyFont="1" applyFill="1" applyBorder="1" applyAlignment="1">
      <alignment horizontal="right" indent="1"/>
    </xf>
    <xf numFmtId="164" fontId="5" fillId="2" borderId="18" xfId="0" applyNumberFormat="1" applyFont="1" applyFill="1" applyBorder="1" applyAlignment="1">
      <alignment horizontal="right" indent="1"/>
    </xf>
    <xf numFmtId="166" fontId="18" fillId="0" borderId="0" xfId="2" applyNumberFormat="1" applyFont="1" applyFill="1" applyBorder="1"/>
    <xf numFmtId="166" fontId="8" fillId="0" borderId="0" xfId="2" applyNumberFormat="1" applyFont="1" applyFill="1" applyBorder="1"/>
    <xf numFmtId="166" fontId="18" fillId="0" borderId="0" xfId="2" applyNumberFormat="1" applyFont="1" applyFill="1" applyBorder="1" applyAlignment="1">
      <alignment vertical="center"/>
    </xf>
  </cellXfs>
  <cellStyles count="6">
    <cellStyle name="Comma" xfId="1" builtinId="3"/>
    <cellStyle name="Currency" xfId="3" builtinId="4"/>
    <cellStyle name="Explanatory Text" xfId="5" builtinId="53"/>
    <cellStyle name="Heading 2" xfId="4" builtinId="17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Farmer as Solar Project Landlord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and Key Inputs '!$B$8</c:f>
              <c:strCache>
                <c:ptCount val="1"/>
                <c:pt idx="0">
                  <c:v>Scenario A: No Solar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'Summary and Key Inputs '!$A$10:$A$28</c15:sqref>
                  </c15:fullRef>
                </c:ext>
              </c:extLst>
              <c:f>'Summary and Key Inputs '!$A$19</c:f>
              <c:strCache>
                <c:ptCount val="1"/>
                <c:pt idx="0">
                  <c:v>Farmer (Average Annual Cash Flow Per Acre)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'Summary and Key Inputs '!$B$10:$B$28</c15:sqref>
                  </c15:fullRef>
                </c:ext>
              </c:extLst>
              <c:f>'Summary and Key Inputs '!$B$19</c:f>
              <c:numCache>
                <c:formatCode>General</c:formatCode>
                <c:ptCount val="1"/>
                <c:pt idx="0" formatCode="_(&quot;$&quot;* #,##0_);_(&quot;$&quot;* \(#,##0\);_(&quot;$&quot;* &quot;-&quot;??_);_(@_)">
                  <c:v>2366.4712869681152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20-4614-A6A5-54A273D3802B}"/>
            </c:ext>
          </c:extLst>
        </c:ser>
        <c:ser>
          <c:idx val="1"/>
          <c:order val="1"/>
          <c:tx>
            <c:strRef>
              <c:f>'Summary and Key Inputs '!$C$8</c:f>
              <c:strCache>
                <c:ptCount val="1"/>
                <c:pt idx="0">
                  <c:v>Scenario A: Traditional Solar - Tax Efficient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'Summary and Key Inputs '!$A$10:$A$28</c15:sqref>
                  </c15:fullRef>
                </c:ext>
              </c:extLst>
              <c:f>'Summary and Key Inputs '!$A$19</c:f>
              <c:strCache>
                <c:ptCount val="1"/>
                <c:pt idx="0">
                  <c:v>Farmer (Average Annual Cash Flow Per Acre)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'Summary and Key Inputs '!$C$10:$C$28</c15:sqref>
                  </c15:fullRef>
                </c:ext>
              </c:extLst>
              <c:f>'Summary and Key Inputs '!$C$19</c:f>
              <c:numCache>
                <c:formatCode>_(* #,##0_);_(* \(#,##0\);_(* "-"??_);_(@_)</c:formatCode>
                <c:ptCount val="1"/>
                <c:pt idx="0" formatCode="_(&quot;$&quot;* #,##0_);_(&quot;$&quot;* \(#,##0\);_(&quot;$&quot;* &quot;-&quot;??_);_(@_)">
                  <c:v>1893.1770295744916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20-4614-A6A5-54A273D3802B}"/>
            </c:ext>
          </c:extLst>
        </c:ser>
        <c:ser>
          <c:idx val="2"/>
          <c:order val="2"/>
          <c:tx>
            <c:strRef>
              <c:f>'Summary and Key Inputs '!$E$8</c:f>
              <c:strCache>
                <c:ptCount val="1"/>
                <c:pt idx="0">
                  <c:v>Scenario B: No Solar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'Summary and Key Inputs '!$A$10:$A$28</c15:sqref>
                  </c15:fullRef>
                </c:ext>
              </c:extLst>
              <c:f>'Summary and Key Inputs '!$A$19</c:f>
              <c:strCache>
                <c:ptCount val="1"/>
                <c:pt idx="0">
                  <c:v>Farmer (Average Annual Cash Flow Per Acre)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'Summary and Key Inputs '!$E$10:$E$28</c15:sqref>
                  </c15:fullRef>
                </c:ext>
              </c:extLst>
              <c:f>'Summary and Key Inputs '!$E$19</c:f>
              <c:numCache>
                <c:formatCode>General</c:formatCode>
                <c:ptCount val="1"/>
                <c:pt idx="0" formatCode="_(&quot;$&quot;* #,##0_);_(&quot;$&quot;* \(#,##0\);_(&quot;$&quot;* &quot;-&quot;??_);_(@_)">
                  <c:v>2366.4712869681148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20-4614-A6A5-54A273D3802B}"/>
            </c:ext>
          </c:extLst>
        </c:ser>
        <c:ser>
          <c:idx val="3"/>
          <c:order val="3"/>
          <c:tx>
            <c:strRef>
              <c:f>'Summary and Key Inputs '!$F$8</c:f>
              <c:strCache>
                <c:ptCount val="1"/>
                <c:pt idx="0">
                  <c:v>Scenario B: Dual Use Solar - Tax Efficient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'Summary and Key Inputs '!$A$10:$A$28</c15:sqref>
                  </c15:fullRef>
                </c:ext>
              </c:extLst>
              <c:f>'Summary and Key Inputs '!$A$19</c:f>
              <c:strCache>
                <c:ptCount val="1"/>
                <c:pt idx="0">
                  <c:v>Farmer (Average Annual Cash Flow Per Acre)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'Summary and Key Inputs '!$F$10:$F$28</c15:sqref>
                  </c15:fullRef>
                </c:ext>
              </c:extLst>
              <c:f>'Summary and Key Inputs '!$F$19</c:f>
              <c:numCache>
                <c:formatCode>_(* #,##0_);_(* \(#,##0\);_(* "-"??_);_(@_)</c:formatCode>
                <c:ptCount val="1"/>
                <c:pt idx="0" formatCode="_(&quot;$&quot;* #,##0_);_(&quot;$&quot;* \(#,##0\);_(&quot;$&quot;* &quot;-&quot;??_);_(@_)">
                  <c:v>3786.3540591489841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20-4614-A6A5-54A273D38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9088208"/>
        <c:axId val="379088600"/>
      </c:barChart>
      <c:catAx>
        <c:axId val="37908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088600"/>
        <c:crosses val="autoZero"/>
        <c:auto val="1"/>
        <c:lblAlgn val="ctr"/>
        <c:lblOffset val="100"/>
        <c:noMultiLvlLbl val="0"/>
      </c:catAx>
      <c:valAx>
        <c:axId val="379088600"/>
        <c:scaling>
          <c:orientation val="minMax"/>
          <c:max val="3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088208"/>
        <c:crosses val="autoZero"/>
        <c:crossBetween val="between"/>
        <c:majorUnit val="500"/>
        <c:min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Farmer as Solar Project Owner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4"/>
          <c:order val="14"/>
          <c:tx>
            <c:strRef>
              <c:f>'Summary and Key Inputs '!$A$23</c:f>
              <c:strCache>
                <c:ptCount val="1"/>
                <c:pt idx="0">
                  <c:v>Farmer as Project Owner (Total Capital)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'Summary and Key Inputs '!$B$8:$G$8</c15:sqref>
                  </c15:fullRef>
                </c:ext>
              </c:extLst>
              <c:f>('Summary and Key Inputs '!$C$8:$D$8,'Summary and Key Inputs '!$F$8:$G$8)</c:f>
              <c:strCache>
                <c:ptCount val="4"/>
                <c:pt idx="0">
                  <c:v>Scenario A: Traditional Solar - Tax Efficient</c:v>
                </c:pt>
                <c:pt idx="1">
                  <c:v>Scenario A: Traditional Solar - Tax Inefficient</c:v>
                </c:pt>
                <c:pt idx="2">
                  <c:v>Scenario B: Dual Use Solar - Tax Efficient</c:v>
                </c:pt>
                <c:pt idx="3">
                  <c:v>Scenario B: Dual Use Solar - Tax Inefficient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'Summary and Key Inputs '!$B$23:$G$23</c15:sqref>
                  </c15:fullRef>
                </c:ext>
              </c:extLst>
              <c:f>('Summary and Key Inputs '!$C$23:$D$23,'Summary and Key Inputs '!$F$23:$G$23)</c:f>
              <c:numCache>
                <c:formatCode>_("$"* #,##0_);_("$"* \(#,##0\);_("$"* "-"??_);_(@_)</c:formatCode>
                <c:ptCount val="4"/>
                <c:pt idx="0">
                  <c:v>77350</c:v>
                </c:pt>
                <c:pt idx="1">
                  <c:v>77350</c:v>
                </c:pt>
                <c:pt idx="2">
                  <c:v>99449.999999999985</c:v>
                </c:pt>
                <c:pt idx="3">
                  <c:v>99449.999999999985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27D-4162-A379-BEEB427BBDBB}"/>
            </c:ext>
          </c:extLst>
        </c:ser>
        <c:ser>
          <c:idx val="17"/>
          <c:order val="17"/>
          <c:tx>
            <c:strRef>
              <c:f>'Summary and Key Inputs '!$A$26</c:f>
              <c:strCache>
                <c:ptCount val="1"/>
                <c:pt idx="0">
                  <c:v>Farmer as Project Owner (Total Cash Flow)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'Summary and Key Inputs '!$B$8:$G$8</c15:sqref>
                  </c15:fullRef>
                </c:ext>
              </c:extLst>
              <c:f>('Summary and Key Inputs '!$C$8:$D$8,'Summary and Key Inputs '!$F$8:$G$8)</c:f>
              <c:strCache>
                <c:ptCount val="4"/>
                <c:pt idx="0">
                  <c:v>Scenario A: Traditional Solar - Tax Efficient</c:v>
                </c:pt>
                <c:pt idx="1">
                  <c:v>Scenario A: Traditional Solar - Tax Inefficient</c:v>
                </c:pt>
                <c:pt idx="2">
                  <c:v>Scenario B: Dual Use Solar - Tax Efficient</c:v>
                </c:pt>
                <c:pt idx="3">
                  <c:v>Scenario B: Dual Use Solar - Tax Inefficient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'Summary and Key Inputs '!$B$26:$G$26</c15:sqref>
                  </c15:fullRef>
                </c:ext>
              </c:extLst>
              <c:f>('Summary and Key Inputs '!$C$26:$D$26,'Summary and Key Inputs '!$F$26:$G$26)</c:f>
              <c:numCache>
                <c:formatCode>_("$"* #,##0_);_("$"* \(#,##0\);_("$"* "-"??_);_(@_)</c:formatCode>
                <c:ptCount val="4"/>
                <c:pt idx="0">
                  <c:v>159300.08990334344</c:v>
                </c:pt>
                <c:pt idx="1">
                  <c:v>170109.23557620496</c:v>
                </c:pt>
                <c:pt idx="2">
                  <c:v>278697.16943292419</c:v>
                </c:pt>
                <c:pt idx="3">
                  <c:v>250324.66943292422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27D-4162-A379-BEEB427BB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086248"/>
        <c:axId val="3790850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'Summary and Key Inputs '!$A$9</c15:sqref>
                        </c15:formulaRef>
                      </c:ext>
                    </c:extLst>
                    <c:strCache>
                      <c:ptCount val="1"/>
                      <c:pt idx="0">
                        <c:v>Solar Project Size (Watts DC STC)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'Summary and Key Inputs '!$B$8:$G$8</c15:sqref>
                        </c15:fullRef>
                        <c15:formulaRef>
                          <c15:sqref>('Summary and Key Inputs '!$C$8:$D$8,'Summary and Key Inputs '!$F$8:$G$8)</c15:sqref>
                        </c15:formulaRef>
                      </c:ext>
                    </c:extLst>
                    <c:strCache>
                      <c:ptCount val="4"/>
                      <c:pt idx="0">
                        <c:v>Scenario A: Traditional Solar - Tax Efficient</c:v>
                      </c:pt>
                      <c:pt idx="1">
                        <c:v>Scenario A: Traditional Solar - Tax Inefficient</c:v>
                      </c:pt>
                      <c:pt idx="2">
                        <c:v>Scenario B: Dual Use Solar - Tax Efficient</c:v>
                      </c:pt>
                      <c:pt idx="3">
                        <c:v>Scenario B: Dual Use Solar - Tax Inefficient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'Summary and Key Inputs '!$B$9:$G$9</c15:sqref>
                        </c15:fullRef>
                        <c15:formulaRef>
                          <c15:sqref>('Summary and Key Inputs '!$C$9:$D$9,'Summary and Key Inputs '!$F$9:$G$9)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4"/>
                      <c:pt idx="0">
                        <c:v>32500</c:v>
                      </c:pt>
                      <c:pt idx="1">
                        <c:v>32500</c:v>
                      </c:pt>
                      <c:pt idx="2">
                        <c:v>32500</c:v>
                      </c:pt>
                      <c:pt idx="3">
                        <c:v>32500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308-4001-BD99-F68E1D2BF70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'Summary and Key Inputs '!$A$10</c15:sqref>
                        </c15:formulaRef>
                      </c:ext>
                    </c:extLst>
                    <c:strCache>
                      <c:ptCount val="1"/>
                      <c:pt idx="0">
                        <c:v>Acres of Farmland (Acres)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'Summary and Key Inputs '!$B$8:$G$8</c15:sqref>
                        </c15:fullRef>
                        <c15:formulaRef>
                          <c15:sqref>('Summary and Key Inputs '!$C$8:$D$8,'Summary and Key Inputs '!$F$8:$G$8)</c15:sqref>
                        </c15:formulaRef>
                      </c:ext>
                    </c:extLst>
                    <c:strCache>
                      <c:ptCount val="4"/>
                      <c:pt idx="0">
                        <c:v>Scenario A: Traditional Solar - Tax Efficient</c:v>
                      </c:pt>
                      <c:pt idx="1">
                        <c:v>Scenario A: Traditional Solar - Tax Inefficient</c:v>
                      </c:pt>
                      <c:pt idx="2">
                        <c:v>Scenario B: Dual Use Solar - Tax Efficient</c:v>
                      </c:pt>
                      <c:pt idx="3">
                        <c:v>Scenario B: Dual Use Solar - Tax Inefficient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'Summary and Key Inputs '!$B$10:$G$10</c15:sqref>
                        </c15:fullRef>
                        <c15:formulaRef>
                          <c15:sqref>('Summary and Key Inputs '!$C$10:$D$10,'Summary and Key Inputs '!$F$10:$G$10)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4"/>
                      <c:pt idx="0">
                        <c:v>0.13</c:v>
                      </c:pt>
                      <c:pt idx="1">
                        <c:v>0.13</c:v>
                      </c:pt>
                      <c:pt idx="2">
                        <c:v>0.32500000000000001</c:v>
                      </c:pt>
                      <c:pt idx="3">
                        <c:v>0.32500000000000001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308-4001-BD99-F68E1D2BF70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'Summary and Key Inputs '!$A$11</c15:sqref>
                        </c15:formulaRef>
                      </c:ext>
                    </c:extLst>
                    <c:strCache>
                      <c:ptCount val="1"/>
                      <c:pt idx="0">
                        <c:v>Annual Electricity Production (Year 1)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'Summary and Key Inputs '!$B$8:$G$8</c15:sqref>
                        </c15:fullRef>
                        <c15:formulaRef>
                          <c15:sqref>('Summary and Key Inputs '!$C$8:$D$8,'Summary and Key Inputs '!$F$8:$G$8)</c15:sqref>
                        </c15:formulaRef>
                      </c:ext>
                    </c:extLst>
                    <c:strCache>
                      <c:ptCount val="4"/>
                      <c:pt idx="0">
                        <c:v>Scenario A: Traditional Solar - Tax Efficient</c:v>
                      </c:pt>
                      <c:pt idx="1">
                        <c:v>Scenario A: Traditional Solar - Tax Inefficient</c:v>
                      </c:pt>
                      <c:pt idx="2">
                        <c:v>Scenario B: Dual Use Solar - Tax Efficient</c:v>
                      </c:pt>
                      <c:pt idx="3">
                        <c:v>Scenario B: Dual Use Solar - Tax Inefficient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'Summary and Key Inputs '!$B$11:$G$11</c15:sqref>
                        </c15:fullRef>
                        <c15:formulaRef>
                          <c15:sqref>('Summary and Key Inputs '!$C$11:$D$11,'Summary and Key Inputs '!$F$11:$G$11)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4"/>
                      <c:pt idx="0">
                        <c:v>41281.5</c:v>
                      </c:pt>
                      <c:pt idx="1">
                        <c:v>41281.5</c:v>
                      </c:pt>
                      <c:pt idx="2">
                        <c:v>41281.5</c:v>
                      </c:pt>
                      <c:pt idx="3">
                        <c:v>41281.5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308-4001-BD99-F68E1D2BF70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'Summary and Key Inputs '!$A$12</c15:sqref>
                        </c15:formulaRef>
                      </c:ext>
                    </c:extLst>
                    <c:strCache>
                      <c:ptCount val="1"/>
                      <c:pt idx="0">
                        <c:v>Lifetime Electricity Production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'Summary and Key Inputs '!$B$8:$G$8</c15:sqref>
                        </c15:fullRef>
                        <c15:formulaRef>
                          <c15:sqref>('Summary and Key Inputs '!$C$8:$D$8,'Summary and Key Inputs '!$F$8:$G$8)</c15:sqref>
                        </c15:formulaRef>
                      </c:ext>
                    </c:extLst>
                    <c:strCache>
                      <c:ptCount val="4"/>
                      <c:pt idx="0">
                        <c:v>Scenario A: Traditional Solar - Tax Efficient</c:v>
                      </c:pt>
                      <c:pt idx="1">
                        <c:v>Scenario A: Traditional Solar - Tax Inefficient</c:v>
                      </c:pt>
                      <c:pt idx="2">
                        <c:v>Scenario B: Dual Use Solar - Tax Efficient</c:v>
                      </c:pt>
                      <c:pt idx="3">
                        <c:v>Scenario B: Dual Use Solar - Tax Inefficient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'Summary and Key Inputs '!$B$12:$G$12</c15:sqref>
                        </c15:fullRef>
                        <c15:formulaRef>
                          <c15:sqref>('Summary and Key Inputs '!$C$12:$D$12,'Summary and Key Inputs '!$F$12:$G$12)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4"/>
                      <c:pt idx="0">
                        <c:v>1152709.9962946938</c:v>
                      </c:pt>
                      <c:pt idx="1">
                        <c:v>1152709.9962946938</c:v>
                      </c:pt>
                      <c:pt idx="2">
                        <c:v>1152709.9962946938</c:v>
                      </c:pt>
                      <c:pt idx="3">
                        <c:v>1152709.9962946938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308-4001-BD99-F68E1D2BF70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'Summary and Key Inputs '!$A$13</c15:sqref>
                        </c15:formulaRef>
                      </c:ext>
                    </c:extLst>
                    <c:strCache>
                      <c:ptCount val="1"/>
                      <c:pt idx="0">
                        <c:v>Annual Carbon Reduction (Metric Tons)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'Summary and Key Inputs '!$B$8:$G$8</c15:sqref>
                        </c15:fullRef>
                        <c15:formulaRef>
                          <c15:sqref>('Summary and Key Inputs '!$C$8:$D$8,'Summary and Key Inputs '!$F$8:$G$8)</c15:sqref>
                        </c15:formulaRef>
                      </c:ext>
                    </c:extLst>
                    <c:strCache>
                      <c:ptCount val="4"/>
                      <c:pt idx="0">
                        <c:v>Scenario A: Traditional Solar - Tax Efficient</c:v>
                      </c:pt>
                      <c:pt idx="1">
                        <c:v>Scenario A: Traditional Solar - Tax Inefficient</c:v>
                      </c:pt>
                      <c:pt idx="2">
                        <c:v>Scenario B: Dual Use Solar - Tax Efficient</c:v>
                      </c:pt>
                      <c:pt idx="3">
                        <c:v>Scenario B: Dual Use Solar - Tax Inefficient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'Summary and Key Inputs '!$B$13:$G$13</c15:sqref>
                        </c15:fullRef>
                        <c15:formulaRef>
                          <c15:sqref>('Summary and Key Inputs '!$C$13:$D$13,'Summary and Key Inputs '!$F$13:$G$13)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4"/>
                      <c:pt idx="0">
                        <c:v>30.713436000000002</c:v>
                      </c:pt>
                      <c:pt idx="1">
                        <c:v>30.713436000000002</c:v>
                      </c:pt>
                      <c:pt idx="2">
                        <c:v>30.713436000000002</c:v>
                      </c:pt>
                      <c:pt idx="3">
                        <c:v>30.713436000000002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308-4001-BD99-F68E1D2BF70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'Summary and Key Inputs '!$A$14</c15:sqref>
                        </c15:formulaRef>
                      </c:ext>
                    </c:extLst>
                    <c:strCache>
                      <c:ptCount val="1"/>
                      <c:pt idx="0">
                        <c:v>Lifetime Carbon Reduction (Metric Tons)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'Summary and Key Inputs '!$B$8:$G$8</c15:sqref>
                        </c15:fullRef>
                        <c15:formulaRef>
                          <c15:sqref>('Summary and Key Inputs '!$C$8:$D$8,'Summary and Key Inputs '!$F$8:$G$8)</c15:sqref>
                        </c15:formulaRef>
                      </c:ext>
                    </c:extLst>
                    <c:strCache>
                      <c:ptCount val="4"/>
                      <c:pt idx="0">
                        <c:v>Scenario A: Traditional Solar - Tax Efficient</c:v>
                      </c:pt>
                      <c:pt idx="1">
                        <c:v>Scenario A: Traditional Solar - Tax Inefficient</c:v>
                      </c:pt>
                      <c:pt idx="2">
                        <c:v>Scenario B: Dual Use Solar - Tax Efficient</c:v>
                      </c:pt>
                      <c:pt idx="3">
                        <c:v>Scenario B: Dual Use Solar - Tax Inefficient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'Summary and Key Inputs '!$B$14:$G$14</c15:sqref>
                        </c15:fullRef>
                        <c15:formulaRef>
                          <c15:sqref>('Summary and Key Inputs '!$C$14:$D$14,'Summary and Key Inputs '!$F$14:$G$14)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4"/>
                      <c:pt idx="0">
                        <c:v>857.61623724325216</c:v>
                      </c:pt>
                      <c:pt idx="1">
                        <c:v>857.61623724325216</c:v>
                      </c:pt>
                      <c:pt idx="2">
                        <c:v>857.61623724325216</c:v>
                      </c:pt>
                      <c:pt idx="3">
                        <c:v>857.61623724325216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308-4001-BD99-F68E1D2BF70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'Summary and Key Inputs '!$A$15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'Summary and Key Inputs '!$B$8:$G$8</c15:sqref>
                        </c15:fullRef>
                        <c15:formulaRef>
                          <c15:sqref>('Summary and Key Inputs '!$C$8:$D$8,'Summary and Key Inputs '!$F$8:$G$8)</c15:sqref>
                        </c15:formulaRef>
                      </c:ext>
                    </c:extLst>
                    <c:strCache>
                      <c:ptCount val="4"/>
                      <c:pt idx="0">
                        <c:v>Scenario A: Traditional Solar - Tax Efficient</c:v>
                      </c:pt>
                      <c:pt idx="1">
                        <c:v>Scenario A: Traditional Solar - Tax Inefficient</c:v>
                      </c:pt>
                      <c:pt idx="2">
                        <c:v>Scenario B: Dual Use Solar - Tax Efficient</c:v>
                      </c:pt>
                      <c:pt idx="3">
                        <c:v>Scenario B: Dual Use Solar - Tax Inefficient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'Summary and Key Inputs '!$B$15:$G$15</c15:sqref>
                        </c15:fullRef>
                        <c15:formulaRef>
                          <c15:sqref>('Summary and Key Inputs '!$C$15:$D$15,'Summary and Key Inputs '!$F$15:$G$15)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308-4001-BD99-F68E1D2BF70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'Summary and Key Inputs '!$A$16</c15:sqref>
                        </c15:formulaRef>
                      </c:ext>
                    </c:extLst>
                    <c:strCache>
                      <c:ptCount val="1"/>
                      <c:pt idx="0">
                        <c:v>Farmer  as Solar Project Landlord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'Summary and Key Inputs '!$B$8:$G$8</c15:sqref>
                        </c15:fullRef>
                        <c15:formulaRef>
                          <c15:sqref>('Summary and Key Inputs '!$C$8:$D$8,'Summary and Key Inputs '!$F$8:$G$8)</c15:sqref>
                        </c15:formulaRef>
                      </c:ext>
                    </c:extLst>
                    <c:strCache>
                      <c:ptCount val="4"/>
                      <c:pt idx="0">
                        <c:v>Scenario A: Traditional Solar - Tax Efficient</c:v>
                      </c:pt>
                      <c:pt idx="1">
                        <c:v>Scenario A: Traditional Solar - Tax Inefficient</c:v>
                      </c:pt>
                      <c:pt idx="2">
                        <c:v>Scenario B: Dual Use Solar - Tax Efficient</c:v>
                      </c:pt>
                      <c:pt idx="3">
                        <c:v>Scenario B: Dual Use Solar - Tax Inefficient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'Summary and Key Inputs '!$B$16:$G$16</c15:sqref>
                        </c15:fullRef>
                        <c15:formulaRef>
                          <c15:sqref>('Summary and Key Inputs '!$C$16:$D$16,'Summary and Key Inputs '!$F$16:$G$16)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0308-4001-BD99-F68E1D2BF70A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'Summary and Key Inputs '!$A$17</c15:sqref>
                        </c15:formulaRef>
                      </c:ext>
                    </c:extLst>
                    <c:strCache>
                      <c:ptCount val="1"/>
                      <c:pt idx="0">
                        <c:v>Farmer  (Average Annual Cash Flow)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'Summary and Key Inputs '!$B$8:$G$8</c15:sqref>
                        </c15:fullRef>
                        <c15:formulaRef>
                          <c15:sqref>('Summary and Key Inputs '!$C$8:$D$8,'Summary and Key Inputs '!$F$8:$G$8)</c15:sqref>
                        </c15:formulaRef>
                      </c:ext>
                    </c:extLst>
                    <c:strCache>
                      <c:ptCount val="4"/>
                      <c:pt idx="0">
                        <c:v>Scenario A: Traditional Solar - Tax Efficient</c:v>
                      </c:pt>
                      <c:pt idx="1">
                        <c:v>Scenario A: Traditional Solar - Tax Inefficient</c:v>
                      </c:pt>
                      <c:pt idx="2">
                        <c:v>Scenario B: Dual Use Solar - Tax Efficient</c:v>
                      </c:pt>
                      <c:pt idx="3">
                        <c:v>Scenario B: Dual Use Solar - Tax Inefficient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'Summary and Key Inputs '!$B$17:$G$17</c15:sqref>
                        </c15:fullRef>
                        <c15:formulaRef>
                          <c15:sqref>('Summary and Key Inputs '!$C$17:$D$17,'Summary and Key Inputs '!$F$17:$G$17)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4"/>
                      <c:pt idx="0">
                        <c:v>246.11301384468391</c:v>
                      </c:pt>
                      <c:pt idx="1">
                        <c:v>0</c:v>
                      </c:pt>
                      <c:pt idx="2">
                        <c:v>1230.5650692234199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308-4001-BD99-F68E1D2BF70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'Summary and Key Inputs '!$A$18</c15:sqref>
                        </c15:formulaRef>
                      </c:ext>
                    </c:extLst>
                    <c:strCache>
                      <c:ptCount val="1"/>
                      <c:pt idx="0">
                        <c:v>Farmer (Total Lifetime Cash Flow)</c:v>
                      </c:pt>
                    </c:strCache>
                  </c:strRef>
                </c:tx>
                <c:spPr>
                  <a:solidFill>
                    <a:srgbClr val="FFC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'Summary and Key Inputs '!$B$8:$G$8</c15:sqref>
                        </c15:fullRef>
                        <c15:formulaRef>
                          <c15:sqref>('Summary and Key Inputs '!$C$8:$D$8,'Summary and Key Inputs '!$F$8:$G$8)</c15:sqref>
                        </c15:formulaRef>
                      </c:ext>
                    </c:extLst>
                    <c:strCache>
                      <c:ptCount val="4"/>
                      <c:pt idx="0">
                        <c:v>Scenario A: Traditional Solar - Tax Efficient</c:v>
                      </c:pt>
                      <c:pt idx="1">
                        <c:v>Scenario A: Traditional Solar - Tax Inefficient</c:v>
                      </c:pt>
                      <c:pt idx="2">
                        <c:v>Scenario B: Dual Use Solar - Tax Efficient</c:v>
                      </c:pt>
                      <c:pt idx="3">
                        <c:v>Scenario B: Dual Use Solar - Tax Inefficient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'Summary and Key Inputs '!$B$18:$G$18</c15:sqref>
                        </c15:fullRef>
                        <c15:formulaRef>
                          <c15:sqref>('Summary and Key Inputs '!$C$18:$D$18,'Summary and Key Inputs '!$F$18:$G$18)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4"/>
                      <c:pt idx="0">
                        <c:v>7383.3904153405174</c:v>
                      </c:pt>
                      <c:pt idx="1">
                        <c:v>0</c:v>
                      </c:pt>
                      <c:pt idx="2">
                        <c:v>36916.952076702597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0308-4001-BD99-F68E1D2BF70A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'Summary and Key Inputs '!$A$19</c15:sqref>
                        </c15:formulaRef>
                      </c:ext>
                    </c:extLst>
                    <c:strCache>
                      <c:ptCount val="1"/>
                      <c:pt idx="0">
                        <c:v>Farmer (Average Annual Cash Flow Per Acre)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'Summary and Key Inputs '!$B$8:$G$8</c15:sqref>
                        </c15:fullRef>
                        <c15:formulaRef>
                          <c15:sqref>('Summary and Key Inputs '!$C$8:$D$8,'Summary and Key Inputs '!$F$8:$G$8)</c15:sqref>
                        </c15:formulaRef>
                      </c:ext>
                    </c:extLst>
                    <c:strCache>
                      <c:ptCount val="4"/>
                      <c:pt idx="0">
                        <c:v>Scenario A: Traditional Solar - Tax Efficient</c:v>
                      </c:pt>
                      <c:pt idx="1">
                        <c:v>Scenario A: Traditional Solar - Tax Inefficient</c:v>
                      </c:pt>
                      <c:pt idx="2">
                        <c:v>Scenario B: Dual Use Solar - Tax Efficient</c:v>
                      </c:pt>
                      <c:pt idx="3">
                        <c:v>Scenario B: Dual Use Solar - Tax Inefficient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'Summary and Key Inputs '!$B$19:$G$19</c15:sqref>
                        </c15:fullRef>
                        <c15:formulaRef>
                          <c15:sqref>('Summary and Key Inputs '!$C$19:$D$19,'Summary and Key Inputs '!$F$19:$G$19)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4"/>
                      <c:pt idx="0">
                        <c:v>1893.1770295744916</c:v>
                      </c:pt>
                      <c:pt idx="1">
                        <c:v>0</c:v>
                      </c:pt>
                      <c:pt idx="2">
                        <c:v>3786.3540591489841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0308-4001-BD99-F68E1D2BF70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'Summary and Key Inputs '!$A$20</c15:sqref>
                        </c15:formulaRef>
                      </c:ext>
                    </c:extLst>
                    <c:strCache>
                      <c:ptCount val="1"/>
                      <c:pt idx="0">
                        <c:v>Farmer (Total Lifetime Cash Flow Per Acre)</c:v>
                      </c:pt>
                    </c:strCache>
                  </c:strRef>
                </c:tx>
                <c:spPr>
                  <a:solidFill>
                    <a:srgbClr val="00B0F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'Summary and Key Inputs '!$B$8:$G$8</c15:sqref>
                        </c15:fullRef>
                        <c15:formulaRef>
                          <c15:sqref>('Summary and Key Inputs '!$C$8:$D$8,'Summary and Key Inputs '!$F$8:$G$8)</c15:sqref>
                        </c15:formulaRef>
                      </c:ext>
                    </c:extLst>
                    <c:strCache>
                      <c:ptCount val="4"/>
                      <c:pt idx="0">
                        <c:v>Scenario A: Traditional Solar - Tax Efficient</c:v>
                      </c:pt>
                      <c:pt idx="1">
                        <c:v>Scenario A: Traditional Solar - Tax Inefficient</c:v>
                      </c:pt>
                      <c:pt idx="2">
                        <c:v>Scenario B: Dual Use Solar - Tax Efficient</c:v>
                      </c:pt>
                      <c:pt idx="3">
                        <c:v>Scenario B: Dual Use Solar - Tax Inefficient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'Summary and Key Inputs '!$B$20:$G$20</c15:sqref>
                        </c15:fullRef>
                        <c15:formulaRef>
                          <c15:sqref>('Summary and Key Inputs '!$C$20:$D$20,'Summary and Key Inputs '!$F$20:$G$20)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4"/>
                      <c:pt idx="0">
                        <c:v>56795.310887234744</c:v>
                      </c:pt>
                      <c:pt idx="1">
                        <c:v>0</c:v>
                      </c:pt>
                      <c:pt idx="2">
                        <c:v>113590.62177446953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308-4001-BD99-F68E1D2BF70A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'Summary and Key Inputs '!$A$24</c15:sqref>
                        </c15:formulaRef>
                      </c:ext>
                    </c:extLst>
                    <c:strCache>
                      <c:ptCount val="1"/>
                      <c:pt idx="0">
                        <c:v>Farmer as Project Owner ($/watt)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'Summary and Key Inputs '!$B$8:$G$8</c15:sqref>
                        </c15:fullRef>
                        <c15:formulaRef>
                          <c15:sqref>('Summary and Key Inputs '!$C$8:$D$8,'Summary and Key Inputs '!$F$8:$G$8)</c15:sqref>
                        </c15:formulaRef>
                      </c:ext>
                    </c:extLst>
                    <c:strCache>
                      <c:ptCount val="4"/>
                      <c:pt idx="0">
                        <c:v>Scenario A: Traditional Solar - Tax Efficient</c:v>
                      </c:pt>
                      <c:pt idx="1">
                        <c:v>Scenario A: Traditional Solar - Tax Inefficient</c:v>
                      </c:pt>
                      <c:pt idx="2">
                        <c:v>Scenario B: Dual Use Solar - Tax Efficient</c:v>
                      </c:pt>
                      <c:pt idx="3">
                        <c:v>Scenario B: Dual Use Solar - Tax Inefficient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'Summary and Key Inputs '!$B$24:$G$24</c15:sqref>
                        </c15:fullRef>
                        <c15:formulaRef>
                          <c15:sqref>('Summary and Key Inputs '!$C$24:$D$24,'Summary and Key Inputs '!$F$24:$G$24)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4"/>
                      <c:pt idx="0">
                        <c:v>2.38</c:v>
                      </c:pt>
                      <c:pt idx="1">
                        <c:v>2.38</c:v>
                      </c:pt>
                      <c:pt idx="2">
                        <c:v>3.0599999999999996</c:v>
                      </c:pt>
                      <c:pt idx="3">
                        <c:v>3.0599999999999996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27D-4162-A379-BEEB427BBDBB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'Summary and Key Inputs '!$A$27</c15:sqref>
                        </c15:formulaRef>
                      </c:ext>
                    </c:extLst>
                    <c:strCache>
                      <c:ptCount val="1"/>
                      <c:pt idx="0">
                        <c:v>Farmer as Project Owner (Simple Payback - Years)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'Summary and Key Inputs '!$B$8:$G$8</c15:sqref>
                        </c15:fullRef>
                        <c15:formulaRef>
                          <c15:sqref>('Summary and Key Inputs '!$C$8:$D$8,'Summary and Key Inputs '!$F$8:$G$8)</c15:sqref>
                        </c15:formulaRef>
                      </c:ext>
                    </c:extLst>
                    <c:strCache>
                      <c:ptCount val="4"/>
                      <c:pt idx="0">
                        <c:v>Scenario A: Traditional Solar - Tax Efficient</c:v>
                      </c:pt>
                      <c:pt idx="1">
                        <c:v>Scenario A: Traditional Solar - Tax Inefficient</c:v>
                      </c:pt>
                      <c:pt idx="2">
                        <c:v>Scenario B: Dual Use Solar - Tax Efficient</c:v>
                      </c:pt>
                      <c:pt idx="3">
                        <c:v>Scenario B: Dual Use Solar - Tax Inefficient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'Summary and Key Inputs '!$B$27:$G$27</c15:sqref>
                        </c15:fullRef>
                        <c15:formulaRef>
                          <c15:sqref>('Summary and Key Inputs '!$C$27:$D$27,'Summary and Key Inputs '!$F$27:$G$27)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4"/>
                      <c:pt idx="0">
                        <c:v>6.6263125964253824</c:v>
                      </c:pt>
                      <c:pt idx="1">
                        <c:v>9.7799238334289722</c:v>
                      </c:pt>
                      <c:pt idx="2">
                        <c:v>6.2812541555449641</c:v>
                      </c:pt>
                      <c:pt idx="3">
                        <c:v>8.843384554914886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C27D-4162-A379-BEEB427BBDBB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9"/>
          <c:order val="19"/>
          <c:tx>
            <c:strRef>
              <c:f>'Summary and Key Inputs '!$A$28</c:f>
              <c:strCache>
                <c:ptCount val="1"/>
                <c:pt idx="0">
                  <c:v>Farmer as Project Owner (IRR)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'Summary and Key Inputs '!$B$8:$G$8</c15:sqref>
                  </c15:fullRef>
                </c:ext>
              </c:extLst>
              <c:f>('Summary and Key Inputs '!$C$8:$D$8,'Summary and Key Inputs '!$F$8:$G$8)</c:f>
              <c:strCache>
                <c:ptCount val="4"/>
                <c:pt idx="0">
                  <c:v>Scenario A: Traditional Solar - Tax Efficient</c:v>
                </c:pt>
                <c:pt idx="1">
                  <c:v>Scenario A: Traditional Solar - Tax Inefficient</c:v>
                </c:pt>
                <c:pt idx="2">
                  <c:v>Scenario B: Dual Use Solar - Tax Efficient</c:v>
                </c:pt>
                <c:pt idx="3">
                  <c:v>Scenario B: Dual Use Solar - Tax Inefficient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'Summary and Key Inputs '!$B$28:$G$28</c15:sqref>
                  </c15:fullRef>
                </c:ext>
              </c:extLst>
              <c:f>('Summary and Key Inputs '!$C$28:$D$28,'Summary and Key Inputs '!$F$28:$G$28)</c:f>
              <c:numCache>
                <c:formatCode>0.0%</c:formatCode>
                <c:ptCount val="4"/>
                <c:pt idx="0">
                  <c:v>0.11958078508465531</c:v>
                </c:pt>
                <c:pt idx="1">
                  <c:v>8.1354193651449469E-2</c:v>
                </c:pt>
                <c:pt idx="2">
                  <c:v>0.14044534419312393</c:v>
                </c:pt>
                <c:pt idx="3">
                  <c:v>9.6494594631691299E-2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27D-4162-A379-BEEB427BB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087816"/>
        <c:axId val="379088992"/>
        <c:extLst>
          <c:ext xmlns:c15="http://schemas.microsoft.com/office/drawing/2012/chart" uri="{02D57815-91ED-43cb-92C2-25804820EDAC}">
            <c15:filteredLineSeries>
              <c15:ser>
                <c:idx val="12"/>
                <c:order val="12"/>
                <c:tx>
                  <c:strRef>
                    <c:extLst>
                      <c:ext uri="{02D57815-91ED-43cb-92C2-25804820EDAC}">
                        <c15:formulaRef>
                          <c15:sqref>'Summary and Key Inputs '!$A$21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'Summary and Key Inputs '!$B$8:$G$8</c15:sqref>
                        </c15:fullRef>
                        <c15:formulaRef>
                          <c15:sqref>('Summary and Key Inputs '!$C$8:$D$8,'Summary and Key Inputs '!$F$8:$G$8)</c15:sqref>
                        </c15:formulaRef>
                      </c:ext>
                    </c:extLst>
                    <c:strCache>
                      <c:ptCount val="4"/>
                      <c:pt idx="0">
                        <c:v>Scenario A: Traditional Solar - Tax Efficient</c:v>
                      </c:pt>
                      <c:pt idx="1">
                        <c:v>Scenario A: Traditional Solar - Tax Inefficient</c:v>
                      </c:pt>
                      <c:pt idx="2">
                        <c:v>Scenario B: Dual Use Solar - Tax Efficient</c:v>
                      </c:pt>
                      <c:pt idx="3">
                        <c:v>Scenario B: Dual Use Solar - Tax Inefficient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'Summary and Key Inputs '!$B$21:$G$21</c15:sqref>
                        </c15:fullRef>
                        <c15:formulaRef>
                          <c15:sqref>('Summary and Key Inputs '!$C$21:$D$21,'Summary and Key Inputs '!$F$21:$G$21)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0308-4001-BD99-F68E1D2BF70A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'Summary and Key Inputs '!$A$22</c15:sqref>
                        </c15:formulaRef>
                      </c:ext>
                    </c:extLst>
                    <c:strCache>
                      <c:ptCount val="1"/>
                      <c:pt idx="0">
                        <c:v>Farmer as Solar Project Owner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'Summary and Key Inputs '!$B$8:$G$8</c15:sqref>
                        </c15:fullRef>
                        <c15:formulaRef>
                          <c15:sqref>('Summary and Key Inputs '!$C$8:$D$8,'Summary and Key Inputs '!$F$8:$G$8)</c15:sqref>
                        </c15:formulaRef>
                      </c:ext>
                    </c:extLst>
                    <c:strCache>
                      <c:ptCount val="4"/>
                      <c:pt idx="0">
                        <c:v>Scenario A: Traditional Solar - Tax Efficient</c:v>
                      </c:pt>
                      <c:pt idx="1">
                        <c:v>Scenario A: Traditional Solar - Tax Inefficient</c:v>
                      </c:pt>
                      <c:pt idx="2">
                        <c:v>Scenario B: Dual Use Solar - Tax Efficient</c:v>
                      </c:pt>
                      <c:pt idx="3">
                        <c:v>Scenario B: Dual Use Solar - Tax Inefficient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'Summary and Key Inputs '!$B$22:$G$22</c15:sqref>
                        </c15:fullRef>
                        <c15:formulaRef>
                          <c15:sqref>('Summary and Key Inputs '!$C$22:$D$22,'Summary and Key Inputs '!$F$22:$G$22)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27D-4162-A379-BEEB427BBDBB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'Summary and Key Inputs '!$A$25</c15:sqref>
                        </c15:formulaRef>
                      </c:ext>
                    </c:extLst>
                    <c:strCache>
                      <c:ptCount val="1"/>
                      <c:pt idx="0">
                        <c:v>Farmer as Project Owner (Average Annual Cash Flow)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'Summary and Key Inputs '!$B$8:$G$8</c15:sqref>
                        </c15:fullRef>
                        <c15:formulaRef>
                          <c15:sqref>('Summary and Key Inputs '!$C$8:$D$8,'Summary and Key Inputs '!$F$8:$G$8)</c15:sqref>
                        </c15:formulaRef>
                      </c:ext>
                    </c:extLst>
                    <c:strCache>
                      <c:ptCount val="4"/>
                      <c:pt idx="0">
                        <c:v>Scenario A: Traditional Solar - Tax Efficient</c:v>
                      </c:pt>
                      <c:pt idx="1">
                        <c:v>Scenario A: Traditional Solar - Tax Inefficient</c:v>
                      </c:pt>
                      <c:pt idx="2">
                        <c:v>Scenario B: Dual Use Solar - Tax Efficient</c:v>
                      </c:pt>
                      <c:pt idx="3">
                        <c:v>Scenario B: Dual Use Solar - Tax Inefficient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'Summary and Key Inputs '!$B$25:$G$25</c15:sqref>
                        </c15:fullRef>
                        <c15:formulaRef>
                          <c15:sqref>('Summary and Key Inputs '!$C$25:$D$25,'Summary and Key Inputs '!$F$25:$G$25)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4"/>
                      <c:pt idx="0">
                        <c:v>5310.0029967781147</c:v>
                      </c:pt>
                      <c:pt idx="1">
                        <c:v>5670.3078525401652</c:v>
                      </c:pt>
                      <c:pt idx="2">
                        <c:v>9289.9056477641388</c:v>
                      </c:pt>
                      <c:pt idx="3">
                        <c:v>8344.1556477641407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27D-4162-A379-BEEB427BBDBB}"/>
                  </c:ext>
                </c:extLst>
              </c15:ser>
            </c15:filteredLineSeries>
          </c:ext>
        </c:extLst>
      </c:lineChart>
      <c:catAx>
        <c:axId val="379086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085072"/>
        <c:crosses val="autoZero"/>
        <c:auto val="1"/>
        <c:lblAlgn val="ctr"/>
        <c:lblOffset val="100"/>
        <c:noMultiLvlLbl val="0"/>
      </c:catAx>
      <c:valAx>
        <c:axId val="37908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086248"/>
        <c:crosses val="autoZero"/>
        <c:crossBetween val="between"/>
      </c:valAx>
      <c:valAx>
        <c:axId val="379088992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087816"/>
        <c:crosses val="max"/>
        <c:crossBetween val="between"/>
      </c:valAx>
      <c:catAx>
        <c:axId val="379087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9088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251731</xdr:colOff>
      <xdr:row>29</xdr:row>
      <xdr:rowOff>9523</xdr:rowOff>
    </xdr:from>
    <xdr:to>
      <xdr:col>2</xdr:col>
      <xdr:colOff>95250</xdr:colOff>
      <xdr:row>42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387801</xdr:colOff>
      <xdr:row>29</xdr:row>
      <xdr:rowOff>9523</xdr:rowOff>
    </xdr:from>
    <xdr:to>
      <xdr:col>7</xdr:col>
      <xdr:colOff>380999</xdr:colOff>
      <xdr:row>42</xdr:row>
      <xdr:rowOff>190499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92"/>
  <sheetViews>
    <sheetView topLeftCell="A61" zoomScale="70" zoomScaleNormal="70" workbookViewId="0">
      <selection activeCell="B118" sqref="B118"/>
    </sheetView>
  </sheetViews>
  <sheetFormatPr defaultColWidth="9.140625" defaultRowHeight="15.75" x14ac:dyDescent="0.25"/>
  <cols>
    <col min="1" max="1" width="66.42578125" style="2" customWidth="1"/>
    <col min="2" max="2" width="16.140625" style="4" customWidth="1"/>
    <col min="3" max="15" width="16.140625" style="2" customWidth="1"/>
    <col min="16" max="16" width="27.7109375" style="2" customWidth="1"/>
    <col min="17" max="18" width="16.140625" style="2" customWidth="1"/>
    <col min="19" max="19" width="16.140625" style="3" customWidth="1"/>
    <col min="20" max="33" width="16.140625" style="2" customWidth="1"/>
    <col min="34" max="34" width="11.7109375" style="2" customWidth="1"/>
    <col min="35" max="16384" width="9.140625" style="2"/>
  </cols>
  <sheetData>
    <row r="1" spans="1:33" s="256" customFormat="1" ht="42" x14ac:dyDescent="0.65">
      <c r="A1" s="251" t="s">
        <v>216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4"/>
      <c r="Y1" s="254"/>
      <c r="Z1" s="254"/>
      <c r="AA1" s="254"/>
      <c r="AB1" s="254"/>
      <c r="AC1" s="254"/>
      <c r="AD1" s="254"/>
      <c r="AE1" s="254"/>
      <c r="AF1" s="254"/>
      <c r="AG1" s="255"/>
    </row>
    <row r="2" spans="1:33" ht="16.5" thickBot="1" x14ac:dyDescent="0.3">
      <c r="A2" s="34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3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35"/>
    </row>
    <row r="3" spans="1:33" ht="16.5" thickBot="1" x14ac:dyDescent="0.3">
      <c r="A3" s="63" t="s">
        <v>107</v>
      </c>
      <c r="B3" s="246" t="s">
        <v>110</v>
      </c>
      <c r="C3" s="244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3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35"/>
    </row>
    <row r="4" spans="1:33" ht="16.5" thickBot="1" x14ac:dyDescent="0.3">
      <c r="A4" s="63" t="s">
        <v>106</v>
      </c>
      <c r="B4" s="245">
        <v>43210</v>
      </c>
      <c r="C4" s="244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3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35"/>
    </row>
    <row r="5" spans="1:33" x14ac:dyDescent="0.25">
      <c r="A5" s="34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3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35"/>
    </row>
    <row r="6" spans="1:33" s="65" customFormat="1" ht="26.25" x14ac:dyDescent="0.4">
      <c r="A6" s="257" t="s">
        <v>113</v>
      </c>
      <c r="B6" s="258"/>
      <c r="C6" s="259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48"/>
      <c r="Y6" s="248"/>
      <c r="Z6" s="248"/>
      <c r="AA6" s="248"/>
      <c r="AB6" s="248"/>
      <c r="AC6" s="248"/>
      <c r="AD6" s="248"/>
      <c r="AE6" s="248"/>
      <c r="AF6" s="248"/>
      <c r="AG6" s="261"/>
    </row>
    <row r="7" spans="1:33" ht="16.5" thickBot="1" x14ac:dyDescent="0.3">
      <c r="A7" s="63"/>
      <c r="B7" s="99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3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35"/>
    </row>
    <row r="8" spans="1:33" ht="63" x14ac:dyDescent="0.25">
      <c r="A8" s="31"/>
      <c r="B8" s="329" t="s">
        <v>253</v>
      </c>
      <c r="C8" s="336" t="s">
        <v>212</v>
      </c>
      <c r="D8" s="336" t="s">
        <v>213</v>
      </c>
      <c r="E8" s="329" t="s">
        <v>254</v>
      </c>
      <c r="F8" s="336" t="s">
        <v>214</v>
      </c>
      <c r="G8" s="336" t="s">
        <v>215</v>
      </c>
      <c r="H8" s="6"/>
      <c r="I8" s="221" t="s">
        <v>138</v>
      </c>
      <c r="J8" s="6"/>
      <c r="K8" s="6"/>
      <c r="L8" s="6"/>
      <c r="M8" s="3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35"/>
    </row>
    <row r="9" spans="1:33" x14ac:dyDescent="0.25">
      <c r="A9" s="26" t="s">
        <v>205</v>
      </c>
      <c r="B9" s="337">
        <v>0</v>
      </c>
      <c r="C9" s="338">
        <f>B56</f>
        <v>32500</v>
      </c>
      <c r="D9" s="338">
        <f>C9</f>
        <v>32500</v>
      </c>
      <c r="E9" s="337">
        <v>0</v>
      </c>
      <c r="F9" s="338">
        <f>B56</f>
        <v>32500</v>
      </c>
      <c r="G9" s="338">
        <f>'Scenario B - Dual Use Tax Inef.'!B20</f>
        <v>32500</v>
      </c>
      <c r="H9" s="140"/>
      <c r="I9" s="209" t="str">
        <f>B8</f>
        <v>Scenario A: No Solar</v>
      </c>
      <c r="J9" s="6"/>
      <c r="K9" s="6"/>
      <c r="L9" s="6" t="s">
        <v>167</v>
      </c>
      <c r="M9" s="3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35"/>
    </row>
    <row r="10" spans="1:33" x14ac:dyDescent="0.25">
      <c r="A10" s="26" t="s">
        <v>206</v>
      </c>
      <c r="B10" s="339">
        <f>B77</f>
        <v>0.13</v>
      </c>
      <c r="C10" s="340">
        <f>B77</f>
        <v>0.13</v>
      </c>
      <c r="D10" s="340">
        <f>C10</f>
        <v>0.13</v>
      </c>
      <c r="E10" s="339">
        <f>B102</f>
        <v>0.32500000000000001</v>
      </c>
      <c r="F10" s="341">
        <f>E10</f>
        <v>0.32500000000000001</v>
      </c>
      <c r="G10" s="341">
        <f>F10</f>
        <v>0.32500000000000001</v>
      </c>
      <c r="H10" s="6"/>
      <c r="I10" s="209" t="str">
        <f>E8</f>
        <v>Scenario B: No Solar</v>
      </c>
      <c r="J10" s="6"/>
      <c r="K10" s="6"/>
      <c r="L10" s="6" t="s">
        <v>168</v>
      </c>
      <c r="M10" s="3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35"/>
    </row>
    <row r="11" spans="1:33" x14ac:dyDescent="0.25">
      <c r="A11" s="26" t="s">
        <v>249</v>
      </c>
      <c r="B11" s="337" t="s">
        <v>119</v>
      </c>
      <c r="C11" s="342">
        <f>'Scenario A - Trad. Tax Eff.'!D73</f>
        <v>41281.5</v>
      </c>
      <c r="D11" s="342">
        <f>'Scenario A - Trad. Tax Inef.'!D73</f>
        <v>41281.5</v>
      </c>
      <c r="E11" s="337" t="s">
        <v>119</v>
      </c>
      <c r="F11" s="372">
        <f>'Scenario B - Dual Use Tax Eff.'!D73</f>
        <v>41281.5</v>
      </c>
      <c r="G11" s="372">
        <f>'Scenario B - Dual Use Tax Inef.'!D73</f>
        <v>41281.5</v>
      </c>
      <c r="H11" s="6"/>
      <c r="I11" s="209" t="str">
        <f>C8</f>
        <v>Scenario A: Traditional Solar - Tax Efficient</v>
      </c>
      <c r="J11" s="6"/>
      <c r="K11" s="6"/>
      <c r="L11" s="6" t="s">
        <v>139</v>
      </c>
      <c r="M11" s="3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35"/>
    </row>
    <row r="12" spans="1:33" x14ac:dyDescent="0.25">
      <c r="A12" s="26" t="s">
        <v>207</v>
      </c>
      <c r="B12" s="337" t="s">
        <v>119</v>
      </c>
      <c r="C12" s="342">
        <f>'Scenario A - Trad. Tax Eff.'!AH73</f>
        <v>1152709.9962946938</v>
      </c>
      <c r="D12" s="342">
        <f>'Scenario A - Trad. Tax Inef.'!AH73</f>
        <v>1152709.9962946938</v>
      </c>
      <c r="E12" s="337" t="s">
        <v>119</v>
      </c>
      <c r="F12" s="372">
        <f>'Scenario B - Dual Use Tax Eff.'!AH73</f>
        <v>1152709.9962946938</v>
      </c>
      <c r="G12" s="372">
        <f>'Scenario B - Dual Use Tax Inef.'!AH73</f>
        <v>1152709.9962946938</v>
      </c>
      <c r="H12" s="6"/>
      <c r="I12" s="209" t="str">
        <f>F8</f>
        <v>Scenario B: Dual Use Solar - Tax Efficient</v>
      </c>
      <c r="J12" s="6"/>
      <c r="K12" s="6"/>
      <c r="L12" s="6" t="s">
        <v>140</v>
      </c>
      <c r="M12" s="3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35"/>
    </row>
    <row r="13" spans="1:33" x14ac:dyDescent="0.25">
      <c r="A13" s="26" t="s">
        <v>251</v>
      </c>
      <c r="B13" s="337" t="s">
        <v>119</v>
      </c>
      <c r="C13" s="373">
        <f>C11/1000*0.744</f>
        <v>30.713436000000002</v>
      </c>
      <c r="D13" s="373">
        <f>D11/1000*0.744</f>
        <v>30.713436000000002</v>
      </c>
      <c r="E13" s="337" t="s">
        <v>119</v>
      </c>
      <c r="F13" s="373">
        <f>F11/1000*0.744</f>
        <v>30.713436000000002</v>
      </c>
      <c r="G13" s="373">
        <f>G11/1000*0.744</f>
        <v>30.713436000000002</v>
      </c>
      <c r="H13" s="6"/>
      <c r="I13" s="209" t="s">
        <v>210</v>
      </c>
      <c r="J13" s="6"/>
      <c r="K13" s="6"/>
      <c r="L13" s="6" t="s">
        <v>250</v>
      </c>
      <c r="M13" s="3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35"/>
    </row>
    <row r="14" spans="1:33" x14ac:dyDescent="0.25">
      <c r="A14" s="26" t="s">
        <v>252</v>
      </c>
      <c r="B14" s="337" t="s">
        <v>119</v>
      </c>
      <c r="C14" s="373">
        <f>C12/1000*0.744</f>
        <v>857.61623724325216</v>
      </c>
      <c r="D14" s="373">
        <f>D12/1000*0.744</f>
        <v>857.61623724325216</v>
      </c>
      <c r="E14" s="337" t="s">
        <v>119</v>
      </c>
      <c r="F14" s="373">
        <f>F12/1000*0.744</f>
        <v>857.61623724325216</v>
      </c>
      <c r="G14" s="373">
        <f>G12/1000*0.744</f>
        <v>857.61623724325216</v>
      </c>
      <c r="H14" s="6"/>
      <c r="I14" s="209" t="s">
        <v>211</v>
      </c>
      <c r="J14" s="6"/>
      <c r="K14" s="6"/>
      <c r="L14" s="6" t="s">
        <v>259</v>
      </c>
      <c r="M14" s="3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35"/>
    </row>
    <row r="15" spans="1:33" x14ac:dyDescent="0.25">
      <c r="A15" s="26"/>
      <c r="B15" s="343"/>
      <c r="C15" s="344"/>
      <c r="D15" s="344"/>
      <c r="E15" s="343"/>
      <c r="F15" s="345"/>
      <c r="G15" s="345"/>
      <c r="H15" s="6"/>
      <c r="I15" s="209" t="s">
        <v>173</v>
      </c>
      <c r="J15" s="6"/>
      <c r="K15" s="6"/>
      <c r="L15" s="6"/>
      <c r="M15" s="36"/>
      <c r="N15" s="6"/>
      <c r="O15" s="209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35"/>
    </row>
    <row r="16" spans="1:33" x14ac:dyDescent="0.25">
      <c r="A16" s="26" t="s">
        <v>204</v>
      </c>
      <c r="B16" s="346"/>
      <c r="C16" s="347"/>
      <c r="D16" s="347"/>
      <c r="E16" s="346"/>
      <c r="F16" s="347"/>
      <c r="G16" s="347"/>
      <c r="H16" s="6"/>
      <c r="I16" s="6"/>
      <c r="J16" s="6"/>
      <c r="K16" s="6"/>
      <c r="L16" s="6"/>
      <c r="M16" s="3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35"/>
    </row>
    <row r="17" spans="1:33" x14ac:dyDescent="0.25">
      <c r="A17" s="22" t="s">
        <v>255</v>
      </c>
      <c r="B17" s="348">
        <f>AVERAGE(D132:AG132)</f>
        <v>307.64126730585497</v>
      </c>
      <c r="C17" s="349">
        <f>AVERAGE(D158:AG158)</f>
        <v>246.11301384468391</v>
      </c>
      <c r="D17" s="349" t="s">
        <v>119</v>
      </c>
      <c r="E17" s="348">
        <f>AVERAGE(D145:AG145)</f>
        <v>769.10316826463736</v>
      </c>
      <c r="F17" s="349">
        <f>AVERAGE(D181:AG181)</f>
        <v>1230.5650692234199</v>
      </c>
      <c r="G17" s="349" t="s">
        <v>119</v>
      </c>
      <c r="H17" s="6"/>
      <c r="I17" s="6"/>
      <c r="J17" s="6"/>
      <c r="K17" s="6"/>
      <c r="L17" s="6"/>
      <c r="M17" s="3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35"/>
    </row>
    <row r="18" spans="1:33" x14ac:dyDescent="0.25">
      <c r="A18" s="22" t="s">
        <v>256</v>
      </c>
      <c r="B18" s="348">
        <f>SUM(D132:AG132)</f>
        <v>9229.2380191756492</v>
      </c>
      <c r="C18" s="349">
        <f>SUM(D158:AG158)</f>
        <v>7383.3904153405174</v>
      </c>
      <c r="D18" s="349" t="s">
        <v>119</v>
      </c>
      <c r="E18" s="348">
        <f>SUM(D145:AG145)</f>
        <v>23073.095047939121</v>
      </c>
      <c r="F18" s="349">
        <f>SUM(D181:AG181)</f>
        <v>36916.952076702597</v>
      </c>
      <c r="G18" s="349" t="s">
        <v>119</v>
      </c>
      <c r="H18" s="6"/>
      <c r="I18" s="6"/>
      <c r="J18" s="6"/>
      <c r="K18" s="6"/>
      <c r="L18" s="6"/>
      <c r="M18" s="3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35"/>
    </row>
    <row r="19" spans="1:33" x14ac:dyDescent="0.25">
      <c r="A19" s="22" t="s">
        <v>257</v>
      </c>
      <c r="B19" s="348">
        <f>B17/B10</f>
        <v>2366.4712869681152</v>
      </c>
      <c r="C19" s="349">
        <f>C17/C10</f>
        <v>1893.1770295744916</v>
      </c>
      <c r="D19" s="349" t="s">
        <v>119</v>
      </c>
      <c r="E19" s="348">
        <f>E17/E10</f>
        <v>2366.4712869681148</v>
      </c>
      <c r="F19" s="349">
        <f>F17/F10</f>
        <v>3786.3540591489841</v>
      </c>
      <c r="G19" s="349" t="s">
        <v>119</v>
      </c>
      <c r="H19" s="6"/>
      <c r="I19" s="6"/>
      <c r="J19" s="6"/>
      <c r="K19" s="6"/>
      <c r="L19" s="6"/>
      <c r="M19" s="3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35"/>
    </row>
    <row r="20" spans="1:33" x14ac:dyDescent="0.25">
      <c r="A20" s="22" t="s">
        <v>258</v>
      </c>
      <c r="B20" s="348">
        <f>B18/B10</f>
        <v>70994.138609043453</v>
      </c>
      <c r="C20" s="349">
        <f>C18/C10</f>
        <v>56795.310887234744</v>
      </c>
      <c r="D20" s="349" t="s">
        <v>119</v>
      </c>
      <c r="E20" s="348">
        <f>E18/E10</f>
        <v>70994.138609043453</v>
      </c>
      <c r="F20" s="349">
        <f>F18/F10</f>
        <v>113590.62177446953</v>
      </c>
      <c r="G20" s="349" t="s">
        <v>119</v>
      </c>
      <c r="H20" s="6"/>
      <c r="I20" s="6"/>
      <c r="J20" s="6"/>
      <c r="K20" s="6"/>
      <c r="L20" s="6"/>
      <c r="M20" s="3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35"/>
    </row>
    <row r="21" spans="1:33" x14ac:dyDescent="0.25">
      <c r="A21" s="22"/>
      <c r="B21" s="350"/>
      <c r="C21" s="351"/>
      <c r="D21" s="351"/>
      <c r="E21" s="350"/>
      <c r="F21" s="352"/>
      <c r="G21" s="352"/>
      <c r="H21" s="6"/>
      <c r="I21" s="6"/>
      <c r="J21" s="6"/>
      <c r="K21" s="6"/>
      <c r="L21" s="6"/>
      <c r="M21" s="3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35"/>
    </row>
    <row r="22" spans="1:33" x14ac:dyDescent="0.25">
      <c r="A22" s="26" t="s">
        <v>142</v>
      </c>
      <c r="B22" s="350"/>
      <c r="C22" s="352"/>
      <c r="D22" s="352"/>
      <c r="E22" s="350"/>
      <c r="F22" s="352"/>
      <c r="G22" s="352"/>
      <c r="H22" s="6"/>
      <c r="I22" s="6"/>
      <c r="J22" s="6"/>
      <c r="K22" s="6"/>
      <c r="L22" s="6"/>
      <c r="M22" s="3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35"/>
    </row>
    <row r="23" spans="1:33" x14ac:dyDescent="0.25">
      <c r="A23" s="22" t="s">
        <v>128</v>
      </c>
      <c r="B23" s="337" t="s">
        <v>119</v>
      </c>
      <c r="C23" s="353">
        <f>'Scenario A - Trad. Tax Eff.'!B13</f>
        <v>77350</v>
      </c>
      <c r="D23" s="353">
        <f>'Scenario A - Trad. Tax Inef.'!B37</f>
        <v>77350</v>
      </c>
      <c r="E23" s="337" t="s">
        <v>119</v>
      </c>
      <c r="F23" s="353">
        <f>'Scenario B - Dual Use Tax Eff.'!B13</f>
        <v>99449.999999999985</v>
      </c>
      <c r="G23" s="353">
        <f>'Scenario B - Dual Use Tax Inef.'!B37</f>
        <v>99449.999999999985</v>
      </c>
      <c r="H23" s="6"/>
      <c r="I23" s="221" t="s">
        <v>203</v>
      </c>
      <c r="J23" s="6"/>
      <c r="K23" s="6"/>
      <c r="L23" s="6"/>
      <c r="M23" s="3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35"/>
    </row>
    <row r="24" spans="1:33" x14ac:dyDescent="0.25">
      <c r="A24" s="22" t="s">
        <v>208</v>
      </c>
      <c r="B24" s="337" t="s">
        <v>119</v>
      </c>
      <c r="C24" s="354">
        <f>C23/C9</f>
        <v>2.38</v>
      </c>
      <c r="D24" s="354">
        <f>D23/D9</f>
        <v>2.38</v>
      </c>
      <c r="E24" s="337" t="s">
        <v>119</v>
      </c>
      <c r="F24" s="354">
        <f>F23/F9</f>
        <v>3.0599999999999996</v>
      </c>
      <c r="G24" s="354">
        <f>G23/G9</f>
        <v>3.0599999999999996</v>
      </c>
      <c r="H24" s="6"/>
      <c r="I24" s="362" t="s">
        <v>261</v>
      </c>
      <c r="J24" s="6"/>
      <c r="K24" s="6"/>
      <c r="L24" s="6"/>
      <c r="M24" s="3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35"/>
    </row>
    <row r="25" spans="1:33" x14ac:dyDescent="0.25">
      <c r="A25" s="22" t="s">
        <v>129</v>
      </c>
      <c r="B25" s="337" t="s">
        <v>119</v>
      </c>
      <c r="C25" s="353">
        <f>'Scenario A - Trad. Tax Eff.'!B14</f>
        <v>5310.0029967781147</v>
      </c>
      <c r="D25" s="353">
        <f>'Scenario A - Trad. Tax Inef.'!B14</f>
        <v>5670.3078525401652</v>
      </c>
      <c r="E25" s="337" t="s">
        <v>119</v>
      </c>
      <c r="F25" s="353">
        <f>'Scenario B - Dual Use Tax Eff.'!B14</f>
        <v>9289.9056477641388</v>
      </c>
      <c r="G25" s="353">
        <f>'Scenario B - Dual Use Tax Inef.'!B14</f>
        <v>8344.1556477641407</v>
      </c>
      <c r="H25" s="6"/>
      <c r="I25" s="360" t="s">
        <v>261</v>
      </c>
      <c r="J25" s="6"/>
      <c r="K25" s="6"/>
      <c r="L25" s="6"/>
      <c r="M25" s="3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35"/>
    </row>
    <row r="26" spans="1:33" x14ac:dyDescent="0.25">
      <c r="A26" s="22" t="s">
        <v>130</v>
      </c>
      <c r="B26" s="337" t="s">
        <v>119</v>
      </c>
      <c r="C26" s="353">
        <f>'Scenario A - Trad. Tax Eff.'!B15</f>
        <v>159300.08990334344</v>
      </c>
      <c r="D26" s="353">
        <f>'Scenario A - Trad. Tax Inef.'!B15</f>
        <v>170109.23557620496</v>
      </c>
      <c r="E26" s="337" t="s">
        <v>119</v>
      </c>
      <c r="F26" s="353">
        <f>'Scenario B - Dual Use Tax Eff.'!B15</f>
        <v>278697.16943292419</v>
      </c>
      <c r="G26" s="353">
        <f>'Scenario B - Dual Use Tax Inef.'!B15</f>
        <v>250324.66943292422</v>
      </c>
      <c r="H26" s="6"/>
      <c r="I26" s="360" t="s">
        <v>261</v>
      </c>
      <c r="J26" s="6"/>
      <c r="K26" s="6"/>
      <c r="L26" s="6"/>
      <c r="M26" s="36"/>
      <c r="N26" s="6"/>
      <c r="O26" s="331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35"/>
    </row>
    <row r="27" spans="1:33" x14ac:dyDescent="0.25">
      <c r="A27" s="22" t="s">
        <v>260</v>
      </c>
      <c r="B27" s="355" t="s">
        <v>119</v>
      </c>
      <c r="C27" s="356">
        <f>'Scenario A - Trad. Tax Eff.'!B120</f>
        <v>6.6263125964253824</v>
      </c>
      <c r="D27" s="356">
        <f>'Scenario A - Trad. Tax Inef.'!B120</f>
        <v>9.7799238334289722</v>
      </c>
      <c r="E27" s="337" t="s">
        <v>119</v>
      </c>
      <c r="F27" s="356">
        <f>'Scenario B - Dual Use Tax Eff.'!B120</f>
        <v>6.2812541555449641</v>
      </c>
      <c r="G27" s="356">
        <f>'Scenario B - Dual Use Tax Inef.'!B12</f>
        <v>8.843384554914886</v>
      </c>
      <c r="H27" s="6"/>
      <c r="I27" s="360" t="s">
        <v>261</v>
      </c>
      <c r="J27" s="6"/>
      <c r="K27" s="6"/>
      <c r="L27" s="6"/>
      <c r="M27" s="36"/>
      <c r="N27" s="6"/>
      <c r="O27" s="331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35"/>
    </row>
    <row r="28" spans="1:33" ht="16.5" thickBot="1" x14ac:dyDescent="0.3">
      <c r="A28" s="22" t="s">
        <v>122</v>
      </c>
      <c r="B28" s="357" t="s">
        <v>119</v>
      </c>
      <c r="C28" s="358">
        <f>'Scenario A - Trad. Tax Eff.'!B10</f>
        <v>0.11958078508465531</v>
      </c>
      <c r="D28" s="358">
        <f>'Scenario A - Trad. Tax Inef.'!B10</f>
        <v>8.1354193651449469E-2</v>
      </c>
      <c r="E28" s="357" t="s">
        <v>119</v>
      </c>
      <c r="F28" s="359">
        <f>'Scenario B - Dual Use Tax Eff.'!B10</f>
        <v>0.14044534419312393</v>
      </c>
      <c r="G28" s="359">
        <f>'Scenario B - Dual Use Tax Inef.'!B10</f>
        <v>9.6494594631691299E-2</v>
      </c>
      <c r="H28" s="6"/>
      <c r="I28" s="6"/>
      <c r="J28" s="6"/>
      <c r="K28" s="6"/>
      <c r="L28" s="6"/>
      <c r="M28" s="36"/>
      <c r="N28" s="6"/>
      <c r="O28" s="331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35"/>
    </row>
    <row r="29" spans="1:33" s="65" customFormat="1" x14ac:dyDescent="0.25">
      <c r="A29" s="210"/>
      <c r="B29" s="84"/>
      <c r="C29" s="108"/>
      <c r="D29" s="84"/>
      <c r="E29" s="108"/>
      <c r="F29" s="84"/>
      <c r="G29" s="84"/>
      <c r="H29" s="84"/>
      <c r="I29" s="84"/>
      <c r="J29" s="84"/>
      <c r="K29" s="84"/>
      <c r="L29" s="84"/>
      <c r="M29" s="170"/>
      <c r="N29" s="84"/>
      <c r="O29" s="331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279"/>
    </row>
    <row r="30" spans="1:33" s="65" customFormat="1" x14ac:dyDescent="0.25">
      <c r="A30" s="210"/>
      <c r="B30" s="84"/>
      <c r="C30" s="108"/>
      <c r="D30" s="84"/>
      <c r="E30" s="108"/>
      <c r="F30" s="84"/>
      <c r="G30" s="84"/>
      <c r="H30" s="84"/>
      <c r="I30" s="84"/>
      <c r="J30" s="84"/>
      <c r="K30" s="84"/>
      <c r="L30" s="84"/>
      <c r="M30" s="170"/>
      <c r="N30" s="84"/>
      <c r="O30" s="331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279"/>
    </row>
    <row r="31" spans="1:33" s="65" customFormat="1" x14ac:dyDescent="0.25">
      <c r="A31" s="210"/>
      <c r="B31" s="84"/>
      <c r="C31" s="108"/>
      <c r="D31" s="84"/>
      <c r="E31" s="108"/>
      <c r="F31" s="84"/>
      <c r="G31" s="84"/>
      <c r="H31" s="84"/>
      <c r="I31" s="84"/>
      <c r="J31" s="84"/>
      <c r="K31" s="84"/>
      <c r="L31" s="84"/>
      <c r="M31" s="170"/>
      <c r="N31" s="84"/>
      <c r="O31" s="331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279"/>
    </row>
    <row r="32" spans="1:33" s="65" customFormat="1" x14ac:dyDescent="0.25">
      <c r="A32" s="210"/>
      <c r="B32" s="84"/>
      <c r="C32" s="108"/>
      <c r="D32" s="84"/>
      <c r="E32" s="108"/>
      <c r="F32" s="84"/>
      <c r="G32" s="84"/>
      <c r="H32" s="84"/>
      <c r="I32" s="84"/>
      <c r="J32" s="84"/>
      <c r="K32" s="84"/>
      <c r="L32" s="84"/>
      <c r="M32" s="170"/>
      <c r="N32" s="84"/>
      <c r="O32" s="331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279"/>
    </row>
    <row r="33" spans="1:33" s="65" customFormat="1" x14ac:dyDescent="0.25">
      <c r="A33" s="210"/>
      <c r="B33" s="84"/>
      <c r="C33" s="108"/>
      <c r="D33" s="84"/>
      <c r="E33" s="108"/>
      <c r="F33" s="84"/>
      <c r="G33" s="84"/>
      <c r="H33" s="84"/>
      <c r="I33" s="84"/>
      <c r="J33" s="84"/>
      <c r="K33" s="84"/>
      <c r="L33" s="84"/>
      <c r="M33" s="170"/>
      <c r="N33" s="84"/>
      <c r="O33" s="331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279"/>
    </row>
    <row r="34" spans="1:33" s="65" customFormat="1" x14ac:dyDescent="0.25">
      <c r="A34" s="210"/>
      <c r="B34" s="84"/>
      <c r="C34" s="108"/>
      <c r="D34" s="84"/>
      <c r="E34" s="108"/>
      <c r="F34" s="84"/>
      <c r="G34" s="84"/>
      <c r="H34" s="84"/>
      <c r="I34" s="84"/>
      <c r="J34" s="84"/>
      <c r="K34" s="84"/>
      <c r="L34" s="84"/>
      <c r="M34" s="170"/>
      <c r="N34" s="84"/>
      <c r="O34" s="331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279"/>
    </row>
    <row r="35" spans="1:33" s="65" customFormat="1" x14ac:dyDescent="0.25">
      <c r="A35" s="210"/>
      <c r="B35" s="84"/>
      <c r="C35" s="108"/>
      <c r="D35" s="84"/>
      <c r="E35" s="108"/>
      <c r="F35" s="84"/>
      <c r="G35" s="84"/>
      <c r="H35" s="84"/>
      <c r="I35" s="84"/>
      <c r="J35" s="84"/>
      <c r="K35" s="84"/>
      <c r="L35" s="84"/>
      <c r="M35" s="170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279"/>
    </row>
    <row r="36" spans="1:33" s="65" customFormat="1" x14ac:dyDescent="0.25">
      <c r="A36" s="210"/>
      <c r="B36" s="84"/>
      <c r="C36" s="108"/>
      <c r="D36" s="84"/>
      <c r="E36" s="108"/>
      <c r="F36" s="84"/>
      <c r="G36" s="84"/>
      <c r="H36" s="84"/>
      <c r="I36" s="84"/>
      <c r="J36" s="84"/>
      <c r="K36" s="84"/>
      <c r="L36" s="84"/>
      <c r="M36" s="170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279"/>
    </row>
    <row r="37" spans="1:33" s="65" customFormat="1" x14ac:dyDescent="0.25">
      <c r="A37" s="210"/>
      <c r="B37" s="84"/>
      <c r="C37" s="108"/>
      <c r="D37" s="84"/>
      <c r="E37" s="108"/>
      <c r="F37" s="84"/>
      <c r="G37" s="84"/>
      <c r="H37" s="84"/>
      <c r="I37" s="84"/>
      <c r="J37" s="84"/>
      <c r="K37" s="84"/>
      <c r="L37" s="84"/>
      <c r="M37" s="170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279"/>
    </row>
    <row r="38" spans="1:33" s="65" customFormat="1" x14ac:dyDescent="0.25">
      <c r="A38" s="210"/>
      <c r="B38" s="84"/>
      <c r="C38" s="108"/>
      <c r="D38" s="84"/>
      <c r="E38" s="108"/>
      <c r="F38" s="84"/>
      <c r="G38" s="84"/>
      <c r="H38" s="84"/>
      <c r="I38" s="84"/>
      <c r="J38" s="84"/>
      <c r="K38" s="84"/>
      <c r="L38" s="84"/>
      <c r="M38" s="170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279"/>
    </row>
    <row r="39" spans="1:33" s="65" customFormat="1" x14ac:dyDescent="0.25">
      <c r="A39" s="210"/>
      <c r="B39" s="84"/>
      <c r="C39" s="108"/>
      <c r="D39" s="84"/>
      <c r="E39" s="108"/>
      <c r="F39" s="84"/>
      <c r="G39" s="84"/>
      <c r="H39" s="84"/>
      <c r="I39" s="84"/>
      <c r="J39" s="84"/>
      <c r="K39" s="84"/>
      <c r="L39" s="84"/>
      <c r="M39" s="170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279"/>
    </row>
    <row r="40" spans="1:33" s="65" customFormat="1" x14ac:dyDescent="0.25">
      <c r="A40" s="210"/>
      <c r="B40" s="84"/>
      <c r="C40" s="108"/>
      <c r="D40" s="84"/>
      <c r="E40" s="108"/>
      <c r="F40" s="84"/>
      <c r="G40" s="84"/>
      <c r="H40" s="84"/>
      <c r="I40" s="84"/>
      <c r="J40" s="84"/>
      <c r="K40" s="84"/>
      <c r="L40" s="84"/>
      <c r="M40" s="170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279"/>
    </row>
    <row r="41" spans="1:33" s="65" customFormat="1" x14ac:dyDescent="0.25">
      <c r="A41" s="210"/>
      <c r="B41" s="84"/>
      <c r="C41" s="108"/>
      <c r="D41" s="84"/>
      <c r="E41" s="108"/>
      <c r="F41" s="84"/>
      <c r="G41" s="84"/>
      <c r="H41" s="84"/>
      <c r="I41" s="84"/>
      <c r="J41" s="84"/>
      <c r="K41" s="84"/>
      <c r="L41" s="84"/>
      <c r="M41" s="170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279"/>
    </row>
    <row r="42" spans="1:33" s="65" customFormat="1" x14ac:dyDescent="0.25">
      <c r="A42" s="210"/>
      <c r="B42" s="84"/>
      <c r="C42" s="108"/>
      <c r="D42" s="84"/>
      <c r="E42" s="108"/>
      <c r="F42" s="84"/>
      <c r="G42" s="84"/>
      <c r="H42" s="84"/>
      <c r="I42" s="84"/>
      <c r="J42" s="84"/>
      <c r="K42" s="84"/>
      <c r="L42" s="84"/>
      <c r="M42" s="170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279"/>
    </row>
    <row r="43" spans="1:33" s="65" customFormat="1" x14ac:dyDescent="0.25">
      <c r="A43" s="210"/>
      <c r="B43" s="84"/>
      <c r="C43" s="108"/>
      <c r="D43" s="84"/>
      <c r="E43" s="108"/>
      <c r="F43" s="84"/>
      <c r="G43" s="84"/>
      <c r="H43" s="84"/>
      <c r="I43" s="84"/>
      <c r="J43" s="84"/>
      <c r="K43" s="84"/>
      <c r="L43" s="84"/>
      <c r="M43" s="170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279"/>
    </row>
    <row r="44" spans="1:33" s="65" customFormat="1" x14ac:dyDescent="0.25">
      <c r="A44" s="210"/>
      <c r="B44" s="84"/>
      <c r="C44" s="108"/>
      <c r="D44" s="84"/>
      <c r="E44" s="108"/>
      <c r="F44" s="84"/>
      <c r="G44" s="84"/>
      <c r="H44" s="84"/>
      <c r="I44" s="84"/>
      <c r="J44" s="84"/>
      <c r="K44" s="84"/>
      <c r="L44" s="84"/>
      <c r="M44" s="170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279"/>
    </row>
    <row r="45" spans="1:33" x14ac:dyDescent="0.25">
      <c r="A45" s="34"/>
      <c r="B45" s="5"/>
      <c r="C45" s="6"/>
      <c r="D45" s="6"/>
      <c r="E45" s="6"/>
      <c r="F45" s="6"/>
      <c r="G45" s="6"/>
      <c r="H45" s="6"/>
      <c r="I45" s="6"/>
      <c r="J45" s="6"/>
      <c r="K45" s="6"/>
      <c r="L45" s="6"/>
      <c r="M45" s="3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35"/>
    </row>
    <row r="46" spans="1:33" s="65" customFormat="1" ht="26.25" x14ac:dyDescent="0.4">
      <c r="A46" s="257" t="s">
        <v>166</v>
      </c>
      <c r="B46" s="258"/>
      <c r="C46" s="259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60"/>
      <c r="O46" s="260"/>
      <c r="P46" s="260"/>
      <c r="Q46" s="260"/>
      <c r="R46" s="260"/>
      <c r="S46" s="260"/>
      <c r="T46" s="260"/>
      <c r="U46" s="260"/>
      <c r="V46" s="260"/>
      <c r="W46" s="260"/>
      <c r="X46" s="248"/>
      <c r="Y46" s="248"/>
      <c r="Z46" s="248"/>
      <c r="AA46" s="248"/>
      <c r="AB46" s="248"/>
      <c r="AC46" s="248"/>
      <c r="AD46" s="248"/>
      <c r="AE46" s="248"/>
      <c r="AF46" s="248"/>
      <c r="AG46" s="261"/>
    </row>
    <row r="47" spans="1:33" x14ac:dyDescent="0.25">
      <c r="A47" s="63"/>
      <c r="B47" s="99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3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35"/>
    </row>
    <row r="48" spans="1:33" ht="21" x14ac:dyDescent="0.35">
      <c r="A48" s="288" t="s">
        <v>102</v>
      </c>
      <c r="B48" s="240"/>
      <c r="C48" s="6"/>
      <c r="D48" s="6" t="s">
        <v>101</v>
      </c>
      <c r="E48" s="84"/>
      <c r="F48" s="6"/>
      <c r="G48" s="84"/>
      <c r="H48" s="84"/>
      <c r="I48" s="170"/>
      <c r="J48" s="84"/>
      <c r="K48" s="84"/>
      <c r="L48" s="84"/>
      <c r="M48" s="6"/>
      <c r="N48" s="6"/>
      <c r="O48" s="6"/>
      <c r="P48" s="6"/>
      <c r="Q48" s="6"/>
      <c r="R48" s="6"/>
      <c r="S48" s="182"/>
      <c r="T48" s="182"/>
      <c r="U48" s="182"/>
      <c r="V48" s="182"/>
      <c r="W48" s="182"/>
      <c r="X48" s="6"/>
      <c r="Y48" s="6"/>
      <c r="Z48" s="6"/>
      <c r="AA48" s="6"/>
      <c r="AB48" s="6"/>
      <c r="AC48" s="6"/>
      <c r="AD48" s="6"/>
      <c r="AE48" s="6"/>
      <c r="AF48" s="6"/>
      <c r="AG48" s="35"/>
    </row>
    <row r="49" spans="1:33" ht="21" x14ac:dyDescent="0.35">
      <c r="A49" s="288"/>
      <c r="B49" s="240"/>
      <c r="C49" s="6"/>
      <c r="D49" s="6"/>
      <c r="E49" s="84"/>
      <c r="F49" s="6"/>
      <c r="G49" s="84"/>
      <c r="H49" s="84"/>
      <c r="I49" s="170"/>
      <c r="J49" s="84"/>
      <c r="K49" s="84"/>
      <c r="L49" s="84"/>
      <c r="M49" s="6"/>
      <c r="N49" s="6"/>
      <c r="O49" s="6"/>
      <c r="P49" s="6"/>
      <c r="Q49" s="6"/>
      <c r="R49" s="6"/>
      <c r="S49" s="182"/>
      <c r="T49" s="182"/>
      <c r="U49" s="182"/>
      <c r="V49" s="182"/>
      <c r="W49" s="182"/>
      <c r="X49" s="6"/>
      <c r="Y49" s="6"/>
      <c r="Z49" s="6"/>
      <c r="AA49" s="6"/>
      <c r="AB49" s="6"/>
      <c r="AC49" s="6"/>
      <c r="AD49" s="6"/>
      <c r="AE49" s="6"/>
      <c r="AF49" s="6"/>
      <c r="AG49" s="35"/>
    </row>
    <row r="50" spans="1:33" x14ac:dyDescent="0.25">
      <c r="A50" s="291" t="s">
        <v>99</v>
      </c>
      <c r="B50" s="171"/>
      <c r="C50" s="6"/>
      <c r="D50" s="175"/>
      <c r="E50" s="140"/>
      <c r="F50" s="6"/>
      <c r="G50" s="84"/>
      <c r="H50" s="6"/>
      <c r="I50" s="3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35"/>
    </row>
    <row r="51" spans="1:33" x14ac:dyDescent="0.25">
      <c r="A51" s="291" t="s">
        <v>217</v>
      </c>
      <c r="B51" s="236"/>
      <c r="C51" s="6"/>
      <c r="D51" s="175"/>
      <c r="E51" s="140"/>
      <c r="F51" s="6"/>
      <c r="G51" s="84"/>
      <c r="H51" s="6"/>
      <c r="I51" s="3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35"/>
    </row>
    <row r="52" spans="1:33" x14ac:dyDescent="0.25">
      <c r="A52" s="34"/>
      <c r="B52" s="54"/>
      <c r="C52" s="226"/>
      <c r="D52" s="175"/>
      <c r="E52" s="140"/>
      <c r="F52" s="6"/>
      <c r="G52" s="84"/>
      <c r="H52" s="6"/>
      <c r="I52" s="3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35"/>
    </row>
    <row r="53" spans="1:33" ht="21" x14ac:dyDescent="0.35">
      <c r="A53" s="289" t="s">
        <v>165</v>
      </c>
      <c r="B53" s="54"/>
      <c r="C53" s="226"/>
      <c r="D53" s="175"/>
      <c r="E53" s="218"/>
      <c r="F53" s="6"/>
      <c r="G53" s="216"/>
      <c r="H53" s="6"/>
      <c r="I53" s="3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35"/>
    </row>
    <row r="54" spans="1:33" x14ac:dyDescent="0.25">
      <c r="A54" s="63"/>
      <c r="B54" s="54"/>
      <c r="C54" s="226"/>
      <c r="D54" s="175"/>
      <c r="E54" s="218"/>
      <c r="F54" s="6"/>
      <c r="G54" s="216"/>
      <c r="H54" s="6"/>
      <c r="I54" s="3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35"/>
    </row>
    <row r="55" spans="1:33" x14ac:dyDescent="0.25">
      <c r="A55" s="286" t="s">
        <v>2</v>
      </c>
      <c r="B55" s="266">
        <v>30</v>
      </c>
      <c r="C55" s="12" t="s">
        <v>59</v>
      </c>
      <c r="D55" s="175"/>
      <c r="E55" s="218"/>
      <c r="F55" s="6"/>
      <c r="G55" s="216"/>
      <c r="H55" s="6"/>
      <c r="I55" s="3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35"/>
    </row>
    <row r="56" spans="1:33" x14ac:dyDescent="0.25">
      <c r="A56" s="286" t="s">
        <v>121</v>
      </c>
      <c r="B56" s="266">
        <v>32500</v>
      </c>
      <c r="C56" s="140" t="s">
        <v>92</v>
      </c>
      <c r="D56" s="175"/>
      <c r="E56" s="218"/>
      <c r="F56" s="6"/>
      <c r="G56" s="216"/>
      <c r="H56" s="6"/>
      <c r="I56" s="3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35"/>
    </row>
    <row r="57" spans="1:33" x14ac:dyDescent="0.25">
      <c r="A57" s="286" t="s">
        <v>98</v>
      </c>
      <c r="B57" s="234">
        <v>0.3</v>
      </c>
      <c r="C57" s="267" t="s">
        <v>51</v>
      </c>
      <c r="D57" s="175"/>
      <c r="E57" s="218"/>
      <c r="F57" s="6"/>
      <c r="G57" s="216"/>
      <c r="H57" s="6"/>
      <c r="I57" s="3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35"/>
    </row>
    <row r="58" spans="1:33" x14ac:dyDescent="0.25">
      <c r="A58" s="63"/>
      <c r="B58" s="54"/>
      <c r="C58" s="226"/>
      <c r="D58" s="175"/>
      <c r="E58" s="218"/>
      <c r="F58" s="6"/>
      <c r="G58" s="216"/>
      <c r="H58" s="6"/>
      <c r="I58" s="3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35"/>
    </row>
    <row r="59" spans="1:33" ht="21" x14ac:dyDescent="0.35">
      <c r="A59" s="289" t="s">
        <v>169</v>
      </c>
      <c r="B59" s="54"/>
      <c r="C59" s="226"/>
      <c r="D59" s="175"/>
      <c r="E59" s="218"/>
      <c r="F59" s="6"/>
      <c r="G59" s="216"/>
      <c r="H59" s="6"/>
      <c r="I59" s="3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35"/>
    </row>
    <row r="60" spans="1:33" ht="21" x14ac:dyDescent="0.35">
      <c r="A60" s="289"/>
      <c r="B60" s="54"/>
      <c r="C60" s="226"/>
      <c r="D60" s="175"/>
      <c r="E60" s="218"/>
      <c r="F60" s="6"/>
      <c r="G60" s="216"/>
      <c r="H60" s="6"/>
      <c r="I60" s="3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35"/>
    </row>
    <row r="61" spans="1:33" x14ac:dyDescent="0.25">
      <c r="A61" s="203" t="s">
        <v>117</v>
      </c>
      <c r="B61" s="207">
        <v>2000</v>
      </c>
      <c r="C61" s="140" t="s">
        <v>115</v>
      </c>
      <c r="D61" s="182"/>
      <c r="E61" s="185"/>
      <c r="F61" s="6"/>
      <c r="G61" s="216"/>
      <c r="H61" s="6"/>
      <c r="I61" s="3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35"/>
    </row>
    <row r="62" spans="1:33" x14ac:dyDescent="0.25">
      <c r="A62" s="203" t="s">
        <v>114</v>
      </c>
      <c r="B62" s="238">
        <v>0.02</v>
      </c>
      <c r="C62" s="140" t="s">
        <v>51</v>
      </c>
      <c r="D62" s="182"/>
      <c r="E62" s="185"/>
      <c r="F62" s="6"/>
      <c r="G62" s="216"/>
      <c r="H62" s="6"/>
      <c r="I62" s="3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35"/>
    </row>
    <row r="63" spans="1:33" x14ac:dyDescent="0.25">
      <c r="A63" s="203" t="s">
        <v>116</v>
      </c>
      <c r="B63" s="207">
        <v>500</v>
      </c>
      <c r="C63" s="140" t="s">
        <v>115</v>
      </c>
      <c r="D63" s="182"/>
      <c r="E63" s="185"/>
      <c r="F63" s="6"/>
      <c r="G63" s="216"/>
      <c r="H63" s="6"/>
      <c r="I63" s="3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35"/>
    </row>
    <row r="64" spans="1:33" x14ac:dyDescent="0.25">
      <c r="A64" s="203" t="s">
        <v>114</v>
      </c>
      <c r="B64" s="238">
        <v>0.02</v>
      </c>
      <c r="C64" s="140" t="s">
        <v>51</v>
      </c>
      <c r="D64" s="182"/>
      <c r="E64" s="185"/>
      <c r="F64" s="6"/>
      <c r="G64" s="216"/>
      <c r="H64" s="6"/>
      <c r="I64" s="3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35"/>
    </row>
    <row r="65" spans="1:33" x14ac:dyDescent="0.25">
      <c r="A65" s="203" t="s">
        <v>120</v>
      </c>
      <c r="B65" s="207">
        <v>0</v>
      </c>
      <c r="C65" s="140" t="s">
        <v>115</v>
      </c>
      <c r="D65" s="182"/>
      <c r="E65" s="185"/>
      <c r="F65" s="6"/>
      <c r="G65" s="216"/>
      <c r="H65" s="6"/>
      <c r="I65" s="3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35"/>
    </row>
    <row r="66" spans="1:33" x14ac:dyDescent="0.25">
      <c r="A66" s="203" t="s">
        <v>114</v>
      </c>
      <c r="B66" s="313">
        <v>0</v>
      </c>
      <c r="C66" s="140" t="s">
        <v>51</v>
      </c>
      <c r="D66" s="182"/>
      <c r="E66" s="185"/>
      <c r="F66" s="6"/>
      <c r="G66" s="216"/>
      <c r="H66" s="6"/>
      <c r="I66" s="3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35"/>
    </row>
    <row r="67" spans="1:33" x14ac:dyDescent="0.25">
      <c r="A67" s="213" t="s">
        <v>136</v>
      </c>
      <c r="B67" s="314">
        <v>0</v>
      </c>
      <c r="C67" s="140" t="s">
        <v>92</v>
      </c>
      <c r="D67" s="214"/>
      <c r="E67" s="185"/>
      <c r="F67" s="6"/>
      <c r="G67" s="6"/>
      <c r="H67" s="6"/>
      <c r="I67" s="3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35"/>
    </row>
    <row r="68" spans="1:33" x14ac:dyDescent="0.25">
      <c r="A68" s="34"/>
      <c r="B68" s="6"/>
      <c r="C68" s="140"/>
      <c r="D68" s="170"/>
      <c r="E68" s="1"/>
      <c r="F68" s="6"/>
      <c r="G68" s="6"/>
      <c r="H68" s="6"/>
      <c r="I68" s="6"/>
      <c r="J68" s="6"/>
      <c r="K68" s="6"/>
      <c r="L68" s="6"/>
      <c r="M68" s="158"/>
      <c r="N68" s="140"/>
      <c r="O68" s="140"/>
      <c r="P68" s="6"/>
      <c r="Q68" s="174"/>
      <c r="R68" s="6"/>
      <c r="S68" s="3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35"/>
    </row>
    <row r="69" spans="1:33" ht="21" x14ac:dyDescent="0.35">
      <c r="A69" s="289" t="str">
        <f>I11</f>
        <v>Scenario A: Traditional Solar - Tax Efficient</v>
      </c>
      <c r="B69" s="54"/>
      <c r="C69" s="226"/>
      <c r="D69" s="182"/>
      <c r="E69" s="218"/>
      <c r="F69" s="6"/>
      <c r="G69" s="216"/>
      <c r="H69" s="6"/>
      <c r="I69" s="3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35"/>
    </row>
    <row r="70" spans="1:33" ht="15" customHeight="1" x14ac:dyDescent="0.25">
      <c r="A70" s="300"/>
      <c r="B70" s="54"/>
      <c r="C70" s="226"/>
      <c r="D70" s="182"/>
      <c r="E70" s="218"/>
      <c r="F70" s="6"/>
      <c r="G70" s="216"/>
      <c r="H70" s="6"/>
      <c r="I70" s="3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35"/>
    </row>
    <row r="71" spans="1:33" ht="15" customHeight="1" x14ac:dyDescent="0.25">
      <c r="A71" s="301" t="s">
        <v>200</v>
      </c>
      <c r="B71" s="6"/>
      <c r="C71" s="6"/>
      <c r="D71" s="182"/>
      <c r="E71" s="299" t="s">
        <v>192</v>
      </c>
      <c r="F71" s="6"/>
      <c r="G71" s="311" t="s">
        <v>160</v>
      </c>
      <c r="H71" s="227" t="s">
        <v>172</v>
      </c>
      <c r="I71" s="36"/>
      <c r="J71" s="295" t="s">
        <v>193</v>
      </c>
      <c r="K71" s="36"/>
      <c r="L71" s="311" t="s">
        <v>160</v>
      </c>
      <c r="M71" s="227" t="s">
        <v>172</v>
      </c>
      <c r="N71" s="6"/>
      <c r="O71" s="282" t="s">
        <v>199</v>
      </c>
      <c r="P71" s="6"/>
      <c r="Q71" s="216" t="s">
        <v>160</v>
      </c>
      <c r="R71" s="6" t="s">
        <v>190</v>
      </c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35"/>
    </row>
    <row r="72" spans="1:33" ht="15" customHeight="1" x14ac:dyDescent="0.25">
      <c r="A72" s="213" t="s">
        <v>62</v>
      </c>
      <c r="B72" s="173">
        <v>0.14499999999999999</v>
      </c>
      <c r="C72" s="140" t="s">
        <v>61</v>
      </c>
      <c r="D72" s="182"/>
      <c r="E72" s="293" t="s">
        <v>187</v>
      </c>
      <c r="F72" s="6"/>
      <c r="G72" s="281">
        <v>0</v>
      </c>
      <c r="H72" s="303">
        <f>G72*$B$56</f>
        <v>0</v>
      </c>
      <c r="I72" s="36"/>
      <c r="J72" s="179" t="s">
        <v>183</v>
      </c>
      <c r="K72" s="36"/>
      <c r="L72" s="297"/>
      <c r="M72" s="284"/>
      <c r="N72" s="6"/>
      <c r="O72" s="298" t="s">
        <v>189</v>
      </c>
      <c r="P72" s="6"/>
      <c r="Q72" s="161">
        <v>5.0000000000000001E-3</v>
      </c>
      <c r="R72" s="303">
        <f>Q72*$B$56</f>
        <v>162.5</v>
      </c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35"/>
    </row>
    <row r="73" spans="1:33" ht="15" customHeight="1" x14ac:dyDescent="0.25">
      <c r="A73" s="22" t="s">
        <v>60</v>
      </c>
      <c r="B73" s="172">
        <v>5.0000000000000001E-3</v>
      </c>
      <c r="C73" s="159" t="s">
        <v>51</v>
      </c>
      <c r="D73" s="182"/>
      <c r="E73" s="293" t="s">
        <v>188</v>
      </c>
      <c r="F73" s="6"/>
      <c r="G73" s="281">
        <v>0.04</v>
      </c>
      <c r="H73" s="303">
        <f t="shared" ref="H73:H79" si="0">G73*$B$56</f>
        <v>1300</v>
      </c>
      <c r="I73" s="36"/>
      <c r="J73" s="296" t="s">
        <v>184</v>
      </c>
      <c r="K73" s="36"/>
      <c r="L73" s="281">
        <v>0.6</v>
      </c>
      <c r="M73" s="303">
        <f>L73*$B$56</f>
        <v>19500</v>
      </c>
      <c r="N73" s="6"/>
      <c r="O73" s="298" t="s">
        <v>55</v>
      </c>
      <c r="P73" s="6"/>
      <c r="Q73" s="161">
        <v>8.0000000000000002E-3</v>
      </c>
      <c r="R73" s="303">
        <f t="shared" ref="R73:R76" si="1">Q73*$B$56</f>
        <v>260</v>
      </c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35"/>
    </row>
    <row r="74" spans="1:33" x14ac:dyDescent="0.25">
      <c r="A74" s="34"/>
      <c r="B74" s="5"/>
      <c r="C74" s="6"/>
      <c r="D74" s="182"/>
      <c r="E74" s="179" t="s">
        <v>158</v>
      </c>
      <c r="F74" s="6"/>
      <c r="G74" s="281">
        <v>0.02</v>
      </c>
      <c r="H74" s="303">
        <f t="shared" si="0"/>
        <v>650</v>
      </c>
      <c r="I74" s="6"/>
      <c r="J74" s="296" t="s">
        <v>155</v>
      </c>
      <c r="K74" s="36"/>
      <c r="L74" s="281">
        <v>0.12</v>
      </c>
      <c r="M74" s="303">
        <f t="shared" ref="M74:M77" si="2">L74*$B$56</f>
        <v>3900</v>
      </c>
      <c r="N74" s="6"/>
      <c r="O74" s="298" t="s">
        <v>53</v>
      </c>
      <c r="P74" s="6"/>
      <c r="Q74" s="161">
        <v>0.01</v>
      </c>
      <c r="R74" s="303">
        <f t="shared" si="1"/>
        <v>325</v>
      </c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35"/>
    </row>
    <row r="75" spans="1:33" x14ac:dyDescent="0.25">
      <c r="A75" s="301" t="s">
        <v>170</v>
      </c>
      <c r="B75" s="5"/>
      <c r="C75" s="6"/>
      <c r="D75" s="182"/>
      <c r="E75" s="293" t="s">
        <v>159</v>
      </c>
      <c r="F75" s="6"/>
      <c r="G75" s="281">
        <v>0.02</v>
      </c>
      <c r="H75" s="303">
        <f t="shared" si="0"/>
        <v>650</v>
      </c>
      <c r="I75" s="6"/>
      <c r="J75" s="296" t="s">
        <v>156</v>
      </c>
      <c r="K75" s="36"/>
      <c r="L75" s="281">
        <v>0.2</v>
      </c>
      <c r="M75" s="303">
        <f t="shared" si="2"/>
        <v>6500</v>
      </c>
      <c r="N75" s="6"/>
      <c r="O75" s="298" t="s">
        <v>40</v>
      </c>
      <c r="P75" s="6"/>
      <c r="Q75" s="161">
        <v>0</v>
      </c>
      <c r="R75" s="303">
        <f t="shared" si="1"/>
        <v>0</v>
      </c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35"/>
    </row>
    <row r="76" spans="1:33" x14ac:dyDescent="0.25">
      <c r="A76" s="213" t="s">
        <v>136</v>
      </c>
      <c r="B76" s="316">
        <v>250000</v>
      </c>
      <c r="C76" s="140" t="s">
        <v>92</v>
      </c>
      <c r="D76" s="182"/>
      <c r="E76" s="293" t="s">
        <v>179</v>
      </c>
      <c r="F76" s="6"/>
      <c r="G76" s="281">
        <v>0.04</v>
      </c>
      <c r="H76" s="303">
        <f t="shared" si="0"/>
        <v>1300</v>
      </c>
      <c r="I76" s="6"/>
      <c r="J76" s="296" t="s">
        <v>185</v>
      </c>
      <c r="K76" s="36"/>
      <c r="L76" s="281">
        <v>0.2</v>
      </c>
      <c r="M76" s="303">
        <f t="shared" si="2"/>
        <v>6500</v>
      </c>
      <c r="N76" s="6"/>
      <c r="O76" s="298" t="s">
        <v>124</v>
      </c>
      <c r="P76" s="140"/>
      <c r="Q76" s="161">
        <v>0</v>
      </c>
      <c r="R76" s="303">
        <f t="shared" si="1"/>
        <v>0</v>
      </c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35"/>
    </row>
    <row r="77" spans="1:33" x14ac:dyDescent="0.25">
      <c r="A77" s="213" t="s">
        <v>131</v>
      </c>
      <c r="B77" s="332">
        <f>B56/B76</f>
        <v>0.13</v>
      </c>
      <c r="C77" s="36" t="s">
        <v>137</v>
      </c>
      <c r="D77" s="182"/>
      <c r="E77" s="294" t="s">
        <v>180</v>
      </c>
      <c r="F77" s="6"/>
      <c r="G77" s="281">
        <v>0.02</v>
      </c>
      <c r="H77" s="303">
        <f t="shared" si="0"/>
        <v>650</v>
      </c>
      <c r="I77" s="6"/>
      <c r="J77" s="179" t="s">
        <v>201</v>
      </c>
      <c r="K77" s="6"/>
      <c r="L77" s="281">
        <v>0.1</v>
      </c>
      <c r="M77" s="303">
        <f t="shared" si="2"/>
        <v>3250</v>
      </c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35"/>
    </row>
    <row r="78" spans="1:33" x14ac:dyDescent="0.25">
      <c r="A78" s="34"/>
      <c r="B78" s="5"/>
      <c r="C78" s="6"/>
      <c r="D78" s="182"/>
      <c r="E78" s="179" t="s">
        <v>182</v>
      </c>
      <c r="F78" s="6"/>
      <c r="G78" s="281">
        <v>0.02</v>
      </c>
      <c r="H78" s="303">
        <f t="shared" si="0"/>
        <v>650</v>
      </c>
      <c r="I78" s="6"/>
      <c r="J78" s="179" t="s">
        <v>157</v>
      </c>
      <c r="K78" s="36"/>
      <c r="L78" s="281">
        <v>0.5</v>
      </c>
      <c r="M78" s="303">
        <f>L78*$B$56</f>
        <v>16250</v>
      </c>
      <c r="N78" s="6"/>
      <c r="O78" s="298" t="s">
        <v>56</v>
      </c>
      <c r="P78" s="6"/>
      <c r="Q78" s="235">
        <v>1.4999999999999999E-2</v>
      </c>
      <c r="R78" s="6" t="s">
        <v>51</v>
      </c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35"/>
    </row>
    <row r="79" spans="1:33" x14ac:dyDescent="0.25">
      <c r="A79" s="301" t="s">
        <v>191</v>
      </c>
      <c r="B79" s="5"/>
      <c r="C79" s="6"/>
      <c r="D79" s="182"/>
      <c r="E79" s="294" t="s">
        <v>181</v>
      </c>
      <c r="F79" s="6"/>
      <c r="G79" s="281">
        <v>0.05</v>
      </c>
      <c r="H79" s="303">
        <f t="shared" si="0"/>
        <v>1625</v>
      </c>
      <c r="I79" s="6"/>
      <c r="J79" s="179" t="s">
        <v>186</v>
      </c>
      <c r="K79" s="36"/>
      <c r="L79" s="281">
        <v>0.05</v>
      </c>
      <c r="M79" s="303">
        <f>L79*$B$56</f>
        <v>1625</v>
      </c>
      <c r="N79" s="6"/>
      <c r="O79" s="298" t="s">
        <v>54</v>
      </c>
      <c r="P79" s="6"/>
      <c r="Q79" s="235">
        <v>0.02</v>
      </c>
      <c r="R79" s="6" t="s">
        <v>51</v>
      </c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35"/>
    </row>
    <row r="80" spans="1:33" x14ac:dyDescent="0.25">
      <c r="A80" s="203" t="s">
        <v>117</v>
      </c>
      <c r="B80" s="121">
        <f>-B61</f>
        <v>-2000</v>
      </c>
      <c r="C80" s="140" t="s">
        <v>115</v>
      </c>
      <c r="D80" s="182"/>
      <c r="E80" s="285" t="s">
        <v>178</v>
      </c>
      <c r="F80" s="6"/>
      <c r="G80" s="306">
        <f>SUM(G72:G79)</f>
        <v>0.20999999999999996</v>
      </c>
      <c r="H80" s="178">
        <f>SUM(H72:H79)</f>
        <v>6825</v>
      </c>
      <c r="I80" s="6"/>
      <c r="J80" s="179" t="s">
        <v>158</v>
      </c>
      <c r="K80" s="6"/>
      <c r="L80" s="281">
        <v>0.05</v>
      </c>
      <c r="M80" s="303">
        <f>L80*$B$56</f>
        <v>1625</v>
      </c>
      <c r="N80" s="6"/>
      <c r="O80" s="298" t="s">
        <v>52</v>
      </c>
      <c r="P80" s="6"/>
      <c r="Q80" s="235">
        <v>0</v>
      </c>
      <c r="R80" s="6" t="s">
        <v>51</v>
      </c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35"/>
    </row>
    <row r="81" spans="1:33" x14ac:dyDescent="0.25">
      <c r="A81" s="290" t="s">
        <v>114</v>
      </c>
      <c r="B81" s="308">
        <v>0.02</v>
      </c>
      <c r="C81" s="140" t="s">
        <v>51</v>
      </c>
      <c r="D81" s="214"/>
      <c r="E81" s="6"/>
      <c r="F81" s="6"/>
      <c r="G81" s="6"/>
      <c r="H81" s="6"/>
      <c r="I81" s="6"/>
      <c r="J81" s="179" t="s">
        <v>181</v>
      </c>
      <c r="K81" s="6"/>
      <c r="L81" s="281">
        <v>0.2</v>
      </c>
      <c r="M81" s="303">
        <f>L81*$B$56</f>
        <v>6500</v>
      </c>
      <c r="N81" s="6"/>
      <c r="O81" s="298" t="s">
        <v>50</v>
      </c>
      <c r="P81" s="6"/>
      <c r="Q81" s="235">
        <v>0</v>
      </c>
      <c r="R81" s="6" t="s">
        <v>51</v>
      </c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35"/>
    </row>
    <row r="82" spans="1:33" x14ac:dyDescent="0.25">
      <c r="A82" s="203" t="s">
        <v>116</v>
      </c>
      <c r="B82" s="122">
        <v>-500</v>
      </c>
      <c r="C82" s="140" t="s">
        <v>115</v>
      </c>
      <c r="D82" s="214"/>
      <c r="E82" s="292" t="s">
        <v>194</v>
      </c>
      <c r="F82" s="6"/>
      <c r="G82" s="311" t="s">
        <v>160</v>
      </c>
      <c r="H82" s="227" t="s">
        <v>175</v>
      </c>
      <c r="I82" s="36"/>
      <c r="J82" s="285" t="s">
        <v>178</v>
      </c>
      <c r="K82" s="6"/>
      <c r="L82" s="297">
        <f>SUM(L73:L81)</f>
        <v>2.02</v>
      </c>
      <c r="M82" s="307">
        <f>SUM(M73:M81)</f>
        <v>65650</v>
      </c>
      <c r="N82" s="6"/>
      <c r="O82" s="298" t="s">
        <v>123</v>
      </c>
      <c r="P82" s="140"/>
      <c r="Q82" s="235">
        <v>0</v>
      </c>
      <c r="R82" s="6" t="s">
        <v>51</v>
      </c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35"/>
    </row>
    <row r="83" spans="1:33" x14ac:dyDescent="0.25">
      <c r="A83" s="290" t="s">
        <v>114</v>
      </c>
      <c r="B83" s="308">
        <v>0.02</v>
      </c>
      <c r="C83" s="140" t="s">
        <v>51</v>
      </c>
      <c r="D83" s="170"/>
      <c r="E83" s="293" t="s">
        <v>154</v>
      </c>
      <c r="F83" s="6"/>
      <c r="G83" s="281">
        <v>0</v>
      </c>
      <c r="H83" s="303">
        <f>G83*$B$56</f>
        <v>0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3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35"/>
    </row>
    <row r="84" spans="1:33" x14ac:dyDescent="0.25">
      <c r="A84" s="203" t="s">
        <v>174</v>
      </c>
      <c r="B84" s="122">
        <v>18000</v>
      </c>
      <c r="C84" s="140" t="s">
        <v>115</v>
      </c>
      <c r="D84" s="170"/>
      <c r="E84" s="285" t="s">
        <v>178</v>
      </c>
      <c r="F84" s="6"/>
      <c r="G84" s="306">
        <f>SUM(G83)</f>
        <v>0</v>
      </c>
      <c r="H84" s="178">
        <f>SUM(H83)</f>
        <v>0</v>
      </c>
      <c r="I84" s="6"/>
      <c r="J84" s="295" t="s">
        <v>195</v>
      </c>
      <c r="K84" s="6"/>
      <c r="L84" s="311" t="s">
        <v>160</v>
      </c>
      <c r="M84" s="227" t="s">
        <v>175</v>
      </c>
      <c r="N84" s="6"/>
      <c r="O84" s="6"/>
      <c r="P84" s="6"/>
      <c r="Q84" s="216" t="s">
        <v>160</v>
      </c>
      <c r="R84" s="6" t="s">
        <v>202</v>
      </c>
      <c r="S84" s="3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35"/>
    </row>
    <row r="85" spans="1:33" x14ac:dyDescent="0.25">
      <c r="A85" s="203" t="s">
        <v>118</v>
      </c>
      <c r="B85" s="272">
        <f>B84/B77</f>
        <v>138461.53846153847</v>
      </c>
      <c r="C85" s="140" t="s">
        <v>115</v>
      </c>
      <c r="D85" s="170"/>
      <c r="E85" s="6"/>
      <c r="F85" s="6"/>
      <c r="G85" s="6"/>
      <c r="H85" s="6"/>
      <c r="I85" s="6"/>
      <c r="J85" s="179" t="s">
        <v>159</v>
      </c>
      <c r="K85" s="84"/>
      <c r="L85" s="281">
        <v>0.1</v>
      </c>
      <c r="M85" s="303">
        <f>L85*$B$56</f>
        <v>3250</v>
      </c>
      <c r="N85" s="6"/>
      <c r="O85" s="298" t="s">
        <v>49</v>
      </c>
      <c r="P85" s="140"/>
      <c r="Q85" s="281">
        <v>0.1</v>
      </c>
      <c r="R85" s="303">
        <f t="shared" ref="R85" si="3">Q85*$B$56</f>
        <v>3250</v>
      </c>
      <c r="S85" s="3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35"/>
    </row>
    <row r="86" spans="1:33" x14ac:dyDescent="0.25">
      <c r="A86" s="290" t="s">
        <v>114</v>
      </c>
      <c r="B86" s="238">
        <v>0.02</v>
      </c>
      <c r="C86" s="140" t="s">
        <v>51</v>
      </c>
      <c r="D86" s="170"/>
      <c r="E86" s="6"/>
      <c r="F86" s="6"/>
      <c r="G86" s="6"/>
      <c r="H86" s="6"/>
      <c r="I86" s="6"/>
      <c r="J86" s="179" t="s">
        <v>161</v>
      </c>
      <c r="K86" s="84"/>
      <c r="L86" s="281">
        <v>0.05</v>
      </c>
      <c r="M86" s="303">
        <f>L86*$B$56</f>
        <v>1625</v>
      </c>
      <c r="N86" s="6"/>
      <c r="O86" s="298" t="s">
        <v>48</v>
      </c>
      <c r="P86" s="140"/>
      <c r="Q86" s="220">
        <v>15</v>
      </c>
      <c r="R86" s="6"/>
      <c r="S86" s="3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35"/>
    </row>
    <row r="87" spans="1:33" x14ac:dyDescent="0.25">
      <c r="A87" s="34"/>
      <c r="B87" s="6"/>
      <c r="C87" s="6"/>
      <c r="D87" s="170"/>
      <c r="E87" s="6"/>
      <c r="F87" s="6"/>
      <c r="G87" s="6"/>
      <c r="H87" s="6"/>
      <c r="I87" s="84"/>
      <c r="J87" s="285" t="s">
        <v>178</v>
      </c>
      <c r="K87" s="6"/>
      <c r="L87" s="297">
        <f>SUM(L85:L86)</f>
        <v>0.15000000000000002</v>
      </c>
      <c r="M87" s="307">
        <f>SUM(M85:M86)</f>
        <v>4875</v>
      </c>
      <c r="N87" s="84"/>
      <c r="O87" s="6"/>
      <c r="P87" s="6"/>
      <c r="Q87" s="6"/>
      <c r="R87" s="84"/>
      <c r="S87" s="3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35"/>
    </row>
    <row r="88" spans="1:33" x14ac:dyDescent="0.25">
      <c r="A88" s="301" t="s">
        <v>176</v>
      </c>
      <c r="B88" s="6"/>
      <c r="C88" s="6"/>
      <c r="D88" s="170"/>
      <c r="E88" s="283"/>
      <c r="F88" s="6"/>
      <c r="G88" s="287"/>
      <c r="H88" s="84"/>
      <c r="I88" s="84"/>
      <c r="J88" s="6"/>
      <c r="K88" s="6"/>
      <c r="L88" s="6"/>
      <c r="M88" s="6"/>
      <c r="N88" s="6"/>
      <c r="O88" s="6"/>
      <c r="P88" s="6"/>
      <c r="Q88" s="6"/>
      <c r="R88" s="6"/>
      <c r="S88" s="3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35"/>
    </row>
    <row r="89" spans="1:33" x14ac:dyDescent="0.25">
      <c r="A89" s="286" t="s">
        <v>196</v>
      </c>
      <c r="B89" s="304">
        <f>0.23335*0.96</f>
        <v>0.22401599999999999</v>
      </c>
      <c r="C89" s="140" t="s">
        <v>164</v>
      </c>
      <c r="D89" s="170"/>
      <c r="E89" s="283"/>
      <c r="F89" s="6"/>
      <c r="G89" s="287"/>
      <c r="H89" s="84"/>
      <c r="I89" s="84"/>
      <c r="J89" s="6"/>
      <c r="K89" s="6"/>
      <c r="L89" s="6"/>
      <c r="M89" s="6"/>
      <c r="N89" s="6"/>
      <c r="O89" s="6"/>
      <c r="P89" s="302"/>
      <c r="Q89" s="6"/>
      <c r="R89" s="6"/>
      <c r="S89" s="3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35"/>
    </row>
    <row r="90" spans="1:33" x14ac:dyDescent="0.25">
      <c r="A90" s="286" t="s">
        <v>197</v>
      </c>
      <c r="B90" s="304">
        <v>0.06</v>
      </c>
      <c r="C90" s="140" t="s">
        <v>164</v>
      </c>
      <c r="D90" s="170"/>
      <c r="E90" s="283"/>
      <c r="F90" s="6"/>
      <c r="G90" s="287"/>
      <c r="H90" s="84"/>
      <c r="I90" s="84"/>
      <c r="J90" s="6"/>
      <c r="K90" s="6"/>
      <c r="L90" s="6"/>
      <c r="M90" s="6"/>
      <c r="N90" s="6"/>
      <c r="O90" s="140"/>
      <c r="P90" s="140"/>
      <c r="Q90" s="6"/>
      <c r="R90" s="6"/>
      <c r="S90" s="3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35"/>
    </row>
    <row r="91" spans="1:33" x14ac:dyDescent="0.25">
      <c r="A91" s="286" t="s">
        <v>198</v>
      </c>
      <c r="B91" s="305">
        <f>SUM(B89:B90)</f>
        <v>0.28401599999999999</v>
      </c>
      <c r="C91" s="140"/>
      <c r="D91" s="170"/>
      <c r="E91" s="283"/>
      <c r="F91" s="6"/>
      <c r="G91" s="287"/>
      <c r="H91" s="84"/>
      <c r="I91" s="84"/>
      <c r="J91" s="6"/>
      <c r="K91" s="6"/>
      <c r="L91" s="6"/>
      <c r="M91" s="6"/>
      <c r="N91" s="6"/>
      <c r="O91" s="140"/>
      <c r="P91" s="140"/>
      <c r="Q91" s="6"/>
      <c r="R91" s="6"/>
      <c r="S91" s="3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35"/>
    </row>
    <row r="92" spans="1:33" x14ac:dyDescent="0.25">
      <c r="A92" s="286" t="s">
        <v>163</v>
      </c>
      <c r="B92" s="304">
        <v>0.1</v>
      </c>
      <c r="C92" s="140" t="s">
        <v>171</v>
      </c>
      <c r="D92" s="170"/>
      <c r="E92" s="283"/>
      <c r="F92" s="6"/>
      <c r="G92" s="287"/>
      <c r="H92" s="84"/>
      <c r="I92" s="84"/>
      <c r="J92" s="6"/>
      <c r="K92" s="6"/>
      <c r="L92" s="6"/>
      <c r="M92" s="6"/>
      <c r="N92" s="6"/>
      <c r="O92" s="140"/>
      <c r="P92" s="140"/>
      <c r="Q92" s="6"/>
      <c r="R92" s="6"/>
      <c r="S92" s="3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35"/>
    </row>
    <row r="93" spans="1:33" x14ac:dyDescent="0.25">
      <c r="A93" s="312"/>
      <c r="B93" s="84"/>
      <c r="C93" s="159"/>
      <c r="D93" s="170"/>
      <c r="E93" s="283"/>
      <c r="F93" s="84"/>
      <c r="G93" s="287"/>
      <c r="H93" s="84"/>
      <c r="I93" s="84"/>
      <c r="J93" s="280"/>
      <c r="K93" s="84"/>
      <c r="L93" s="287"/>
      <c r="M93" s="84"/>
      <c r="N93" s="84"/>
      <c r="O93" s="159"/>
      <c r="P93" s="159"/>
      <c r="Q93" s="84"/>
      <c r="R93" s="84"/>
      <c r="S93" s="170"/>
      <c r="T93" s="84"/>
      <c r="U93" s="84"/>
      <c r="V93" s="84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35"/>
    </row>
    <row r="94" spans="1:33" ht="21" x14ac:dyDescent="0.35">
      <c r="A94" s="289" t="str">
        <f>I12</f>
        <v>Scenario B: Dual Use Solar - Tax Efficient</v>
      </c>
      <c r="B94" s="54"/>
      <c r="C94" s="226"/>
      <c r="D94" s="182"/>
      <c r="E94" s="218"/>
      <c r="F94" s="6"/>
      <c r="G94" s="216"/>
      <c r="H94" s="6"/>
      <c r="I94" s="3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35"/>
    </row>
    <row r="95" spans="1:33" ht="15" customHeight="1" x14ac:dyDescent="0.25">
      <c r="A95" s="300"/>
      <c r="B95" s="54"/>
      <c r="C95" s="226"/>
      <c r="D95" s="182"/>
      <c r="E95" s="218"/>
      <c r="F95" s="6"/>
      <c r="G95" s="216"/>
      <c r="H95" s="6"/>
      <c r="I95" s="3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35"/>
    </row>
    <row r="96" spans="1:33" ht="15" customHeight="1" x14ac:dyDescent="0.25">
      <c r="A96" s="301" t="s">
        <v>200</v>
      </c>
      <c r="B96" s="6"/>
      <c r="C96" s="6"/>
      <c r="D96" s="182"/>
      <c r="E96" s="299" t="s">
        <v>192</v>
      </c>
      <c r="F96" s="6"/>
      <c r="G96" s="311" t="s">
        <v>160</v>
      </c>
      <c r="H96" s="227" t="s">
        <v>172</v>
      </c>
      <c r="I96" s="36"/>
      <c r="J96" s="295" t="s">
        <v>193</v>
      </c>
      <c r="K96" s="36"/>
      <c r="L96" s="311" t="s">
        <v>160</v>
      </c>
      <c r="M96" s="227" t="s">
        <v>172</v>
      </c>
      <c r="N96" s="6"/>
      <c r="O96" s="282" t="s">
        <v>199</v>
      </c>
      <c r="P96" s="6"/>
      <c r="Q96" s="216" t="s">
        <v>160</v>
      </c>
      <c r="R96" s="6" t="s">
        <v>190</v>
      </c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35"/>
    </row>
    <row r="97" spans="1:33" ht="15" customHeight="1" x14ac:dyDescent="0.25">
      <c r="A97" s="213" t="s">
        <v>62</v>
      </c>
      <c r="B97" s="173">
        <v>0.14499999999999999</v>
      </c>
      <c r="C97" s="140" t="s">
        <v>61</v>
      </c>
      <c r="D97" s="182"/>
      <c r="E97" s="293" t="s">
        <v>187</v>
      </c>
      <c r="F97" s="6"/>
      <c r="G97" s="281">
        <v>0</v>
      </c>
      <c r="H97" s="303">
        <f>G97*$B$56</f>
        <v>0</v>
      </c>
      <c r="I97" s="36"/>
      <c r="J97" s="179" t="s">
        <v>183</v>
      </c>
      <c r="K97" s="36"/>
      <c r="L97" s="297"/>
      <c r="M97" s="284"/>
      <c r="N97" s="6"/>
      <c r="O97" s="298" t="s">
        <v>189</v>
      </c>
      <c r="P97" s="6"/>
      <c r="Q97" s="161">
        <v>5.0000000000000001E-3</v>
      </c>
      <c r="R97" s="303">
        <f>Q97*$B$56</f>
        <v>162.5</v>
      </c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35"/>
    </row>
    <row r="98" spans="1:33" ht="15" customHeight="1" x14ac:dyDescent="0.25">
      <c r="A98" s="22" t="s">
        <v>60</v>
      </c>
      <c r="B98" s="172">
        <v>5.0000000000000001E-3</v>
      </c>
      <c r="C98" s="159" t="s">
        <v>51</v>
      </c>
      <c r="D98" s="182"/>
      <c r="E98" s="293" t="s">
        <v>188</v>
      </c>
      <c r="F98" s="6"/>
      <c r="G98" s="281">
        <v>0.04</v>
      </c>
      <c r="H98" s="303">
        <f t="shared" ref="H98:H104" si="4">G98*$B$56</f>
        <v>1300</v>
      </c>
      <c r="I98" s="36"/>
      <c r="J98" s="296" t="s">
        <v>184</v>
      </c>
      <c r="K98" s="36"/>
      <c r="L98" s="281">
        <v>0.6</v>
      </c>
      <c r="M98" s="303">
        <f>L98*$B$56</f>
        <v>19500</v>
      </c>
      <c r="N98" s="6"/>
      <c r="O98" s="298" t="s">
        <v>55</v>
      </c>
      <c r="P98" s="6"/>
      <c r="Q98" s="161">
        <v>8.0000000000000002E-3</v>
      </c>
      <c r="R98" s="303">
        <f t="shared" ref="R98:R101" si="5">Q98*$B$56</f>
        <v>260</v>
      </c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35"/>
    </row>
    <row r="99" spans="1:33" x14ac:dyDescent="0.25">
      <c r="A99" s="34"/>
      <c r="B99" s="5"/>
      <c r="C99" s="6"/>
      <c r="D99" s="182"/>
      <c r="E99" s="179" t="s">
        <v>158</v>
      </c>
      <c r="F99" s="6"/>
      <c r="G99" s="281">
        <v>0.02</v>
      </c>
      <c r="H99" s="303">
        <f t="shared" si="4"/>
        <v>650</v>
      </c>
      <c r="I99" s="6"/>
      <c r="J99" s="296" t="s">
        <v>155</v>
      </c>
      <c r="K99" s="36"/>
      <c r="L99" s="281">
        <v>0.12</v>
      </c>
      <c r="M99" s="303">
        <f t="shared" ref="M99:M102" si="6">L99*$B$56</f>
        <v>3900</v>
      </c>
      <c r="N99" s="6"/>
      <c r="O99" s="298" t="s">
        <v>53</v>
      </c>
      <c r="P99" s="6"/>
      <c r="Q99" s="161">
        <v>0.01</v>
      </c>
      <c r="R99" s="303">
        <f t="shared" si="5"/>
        <v>325</v>
      </c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35"/>
    </row>
    <row r="100" spans="1:33" x14ac:dyDescent="0.25">
      <c r="A100" s="301" t="s">
        <v>170</v>
      </c>
      <c r="B100" s="5"/>
      <c r="C100" s="6"/>
      <c r="D100" s="182"/>
      <c r="E100" s="293" t="s">
        <v>159</v>
      </c>
      <c r="F100" s="6"/>
      <c r="G100" s="281">
        <v>0.02</v>
      </c>
      <c r="H100" s="303">
        <f t="shared" si="4"/>
        <v>650</v>
      </c>
      <c r="I100" s="6"/>
      <c r="J100" s="296" t="s">
        <v>156</v>
      </c>
      <c r="K100" s="36"/>
      <c r="L100" s="281">
        <v>0.8</v>
      </c>
      <c r="M100" s="303">
        <f t="shared" si="6"/>
        <v>26000</v>
      </c>
      <c r="N100" s="6"/>
      <c r="O100" s="298" t="s">
        <v>40</v>
      </c>
      <c r="P100" s="6"/>
      <c r="Q100" s="161">
        <v>0</v>
      </c>
      <c r="R100" s="303">
        <f t="shared" si="5"/>
        <v>0</v>
      </c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35"/>
    </row>
    <row r="101" spans="1:33" x14ac:dyDescent="0.25">
      <c r="A101" s="213" t="s">
        <v>136</v>
      </c>
      <c r="B101" s="316">
        <v>100000</v>
      </c>
      <c r="C101" s="140" t="s">
        <v>92</v>
      </c>
      <c r="D101" s="182"/>
      <c r="E101" s="293" t="s">
        <v>179</v>
      </c>
      <c r="F101" s="6"/>
      <c r="G101" s="281">
        <v>0.02</v>
      </c>
      <c r="H101" s="303">
        <f t="shared" si="4"/>
        <v>650</v>
      </c>
      <c r="I101" s="6"/>
      <c r="J101" s="296" t="s">
        <v>185</v>
      </c>
      <c r="K101" s="36"/>
      <c r="L101" s="281">
        <v>0.3</v>
      </c>
      <c r="M101" s="303">
        <f t="shared" si="6"/>
        <v>9750</v>
      </c>
      <c r="N101" s="6"/>
      <c r="O101" s="298" t="s">
        <v>124</v>
      </c>
      <c r="P101" s="140"/>
      <c r="Q101" s="161">
        <v>0</v>
      </c>
      <c r="R101" s="303">
        <f t="shared" si="5"/>
        <v>0</v>
      </c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35"/>
    </row>
    <row r="102" spans="1:33" x14ac:dyDescent="0.25">
      <c r="A102" s="213" t="s">
        <v>131</v>
      </c>
      <c r="B102" s="317">
        <f>B56/B101</f>
        <v>0.32500000000000001</v>
      </c>
      <c r="C102" s="36" t="s">
        <v>137</v>
      </c>
      <c r="D102" s="182"/>
      <c r="E102" s="294" t="s">
        <v>180</v>
      </c>
      <c r="F102" s="6"/>
      <c r="G102" s="281">
        <v>0.02</v>
      </c>
      <c r="H102" s="303">
        <f t="shared" si="4"/>
        <v>650</v>
      </c>
      <c r="I102" s="6"/>
      <c r="J102" s="179" t="s">
        <v>201</v>
      </c>
      <c r="K102" s="6"/>
      <c r="L102" s="281">
        <v>0.1</v>
      </c>
      <c r="M102" s="303">
        <f t="shared" si="6"/>
        <v>3250</v>
      </c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35"/>
    </row>
    <row r="103" spans="1:33" x14ac:dyDescent="0.25">
      <c r="A103" s="34"/>
      <c r="B103" s="16"/>
      <c r="C103" s="6"/>
      <c r="D103" s="182"/>
      <c r="E103" s="179" t="s">
        <v>182</v>
      </c>
      <c r="F103" s="6"/>
      <c r="G103" s="281">
        <v>0.02</v>
      </c>
      <c r="H103" s="303">
        <f t="shared" si="4"/>
        <v>650</v>
      </c>
      <c r="I103" s="6"/>
      <c r="J103" s="179" t="s">
        <v>157</v>
      </c>
      <c r="K103" s="36"/>
      <c r="L103" s="281">
        <v>0.5</v>
      </c>
      <c r="M103" s="303">
        <f>L103*$B$56</f>
        <v>16250</v>
      </c>
      <c r="N103" s="6"/>
      <c r="O103" s="298" t="s">
        <v>56</v>
      </c>
      <c r="P103" s="6"/>
      <c r="Q103" s="235">
        <v>1.4999999999999999E-2</v>
      </c>
      <c r="R103" s="6" t="s">
        <v>51</v>
      </c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35"/>
    </row>
    <row r="104" spans="1:33" x14ac:dyDescent="0.25">
      <c r="A104" s="301" t="s">
        <v>191</v>
      </c>
      <c r="B104" s="16"/>
      <c r="C104" s="6"/>
      <c r="D104" s="182"/>
      <c r="E104" s="294" t="s">
        <v>181</v>
      </c>
      <c r="F104" s="6"/>
      <c r="G104" s="281">
        <v>0.05</v>
      </c>
      <c r="H104" s="303">
        <f t="shared" si="4"/>
        <v>1625</v>
      </c>
      <c r="I104" s="6"/>
      <c r="J104" s="179" t="s">
        <v>186</v>
      </c>
      <c r="K104" s="36"/>
      <c r="L104" s="281">
        <v>0.05</v>
      </c>
      <c r="M104" s="303">
        <f>L104*$B$56</f>
        <v>1625</v>
      </c>
      <c r="N104" s="6"/>
      <c r="O104" s="298" t="s">
        <v>54</v>
      </c>
      <c r="P104" s="6"/>
      <c r="Q104" s="235">
        <v>0.02</v>
      </c>
      <c r="R104" s="6" t="s">
        <v>51</v>
      </c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35"/>
    </row>
    <row r="105" spans="1:33" x14ac:dyDescent="0.25">
      <c r="A105" s="203" t="s">
        <v>117</v>
      </c>
      <c r="B105" s="202">
        <f>B61</f>
        <v>2000</v>
      </c>
      <c r="C105" s="140" t="s">
        <v>115</v>
      </c>
      <c r="D105" s="182"/>
      <c r="E105" s="285" t="s">
        <v>178</v>
      </c>
      <c r="F105" s="6"/>
      <c r="G105" s="306">
        <f>SUM(G97:G104)</f>
        <v>0.19</v>
      </c>
      <c r="H105" s="178">
        <f>SUM(H97:H104)</f>
        <v>6175</v>
      </c>
      <c r="I105" s="6"/>
      <c r="J105" s="179" t="s">
        <v>158</v>
      </c>
      <c r="K105" s="6"/>
      <c r="L105" s="281">
        <v>0.05</v>
      </c>
      <c r="M105" s="303">
        <f>L105*$B$56</f>
        <v>1625</v>
      </c>
      <c r="N105" s="6"/>
      <c r="O105" s="298" t="s">
        <v>52</v>
      </c>
      <c r="P105" s="6"/>
      <c r="Q105" s="235">
        <v>0</v>
      </c>
      <c r="R105" s="6" t="s">
        <v>51</v>
      </c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35"/>
    </row>
    <row r="106" spans="1:33" x14ac:dyDescent="0.25">
      <c r="A106" s="290" t="s">
        <v>114</v>
      </c>
      <c r="B106" s="308">
        <v>0.02</v>
      </c>
      <c r="C106" s="140" t="s">
        <v>51</v>
      </c>
      <c r="D106" s="214"/>
      <c r="E106" s="6"/>
      <c r="F106" s="6"/>
      <c r="G106" s="6"/>
      <c r="H106" s="6"/>
      <c r="I106" s="6"/>
      <c r="J106" s="179" t="s">
        <v>181</v>
      </c>
      <c r="K106" s="6"/>
      <c r="L106" s="281">
        <v>0.2</v>
      </c>
      <c r="M106" s="303">
        <f>L106*$B$56</f>
        <v>6500</v>
      </c>
      <c r="N106" s="6"/>
      <c r="O106" s="298" t="s">
        <v>50</v>
      </c>
      <c r="P106" s="6"/>
      <c r="Q106" s="235">
        <v>0</v>
      </c>
      <c r="R106" s="6" t="s">
        <v>51</v>
      </c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35"/>
    </row>
    <row r="107" spans="1:33" x14ac:dyDescent="0.25">
      <c r="A107" s="203" t="s">
        <v>116</v>
      </c>
      <c r="B107" s="122">
        <v>500</v>
      </c>
      <c r="C107" s="140" t="s">
        <v>115</v>
      </c>
      <c r="D107" s="214"/>
      <c r="E107" s="292" t="s">
        <v>194</v>
      </c>
      <c r="F107" s="6"/>
      <c r="G107" s="311" t="s">
        <v>160</v>
      </c>
      <c r="H107" s="227" t="s">
        <v>175</v>
      </c>
      <c r="I107" s="36"/>
      <c r="J107" s="285" t="s">
        <v>178</v>
      </c>
      <c r="K107" s="6"/>
      <c r="L107" s="297">
        <f>SUM(L98:L106)</f>
        <v>2.7199999999999998</v>
      </c>
      <c r="M107" s="307">
        <f>SUM(M98:M106)</f>
        <v>88400</v>
      </c>
      <c r="N107" s="6"/>
      <c r="O107" s="298" t="s">
        <v>123</v>
      </c>
      <c r="P107" s="140"/>
      <c r="Q107" s="235">
        <v>0</v>
      </c>
      <c r="R107" s="6" t="s">
        <v>51</v>
      </c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35"/>
    </row>
    <row r="108" spans="1:33" x14ac:dyDescent="0.25">
      <c r="A108" s="290" t="s">
        <v>114</v>
      </c>
      <c r="B108" s="308">
        <v>0.02</v>
      </c>
      <c r="C108" s="140" t="s">
        <v>51</v>
      </c>
      <c r="D108" s="170"/>
      <c r="E108" s="293" t="s">
        <v>154</v>
      </c>
      <c r="F108" s="6"/>
      <c r="G108" s="281">
        <v>0</v>
      </c>
      <c r="H108" s="303">
        <f>G108*$B$56</f>
        <v>0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3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35"/>
    </row>
    <row r="109" spans="1:33" x14ac:dyDescent="0.25">
      <c r="A109" s="203" t="s">
        <v>174</v>
      </c>
      <c r="B109" s="122">
        <v>25000</v>
      </c>
      <c r="C109" s="140" t="s">
        <v>115</v>
      </c>
      <c r="D109" s="170"/>
      <c r="E109" s="285" t="s">
        <v>178</v>
      </c>
      <c r="F109" s="6"/>
      <c r="G109" s="306">
        <f>SUM(G108)</f>
        <v>0</v>
      </c>
      <c r="H109" s="178">
        <f>SUM(H108)</f>
        <v>0</v>
      </c>
      <c r="I109" s="6"/>
      <c r="J109" s="295" t="s">
        <v>195</v>
      </c>
      <c r="K109" s="6"/>
      <c r="L109" s="311" t="s">
        <v>160</v>
      </c>
      <c r="M109" s="227" t="s">
        <v>175</v>
      </c>
      <c r="N109" s="6"/>
      <c r="O109" s="6"/>
      <c r="P109" s="6"/>
      <c r="Q109" s="216" t="s">
        <v>160</v>
      </c>
      <c r="R109" s="6" t="s">
        <v>202</v>
      </c>
      <c r="S109" s="3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35"/>
    </row>
    <row r="110" spans="1:33" x14ac:dyDescent="0.25">
      <c r="A110" s="203" t="s">
        <v>118</v>
      </c>
      <c r="B110" s="121">
        <f>B109/B102</f>
        <v>76923.076923076922</v>
      </c>
      <c r="C110" s="140" t="s">
        <v>115</v>
      </c>
      <c r="D110" s="170"/>
      <c r="E110" s="6"/>
      <c r="F110" s="6"/>
      <c r="G110" s="6"/>
      <c r="H110" s="6"/>
      <c r="I110" s="6"/>
      <c r="J110" s="179" t="s">
        <v>159</v>
      </c>
      <c r="K110" s="84"/>
      <c r="L110" s="281">
        <v>0.1</v>
      </c>
      <c r="M110" s="303">
        <f>L110*$B$56</f>
        <v>3250</v>
      </c>
      <c r="N110" s="6"/>
      <c r="O110" s="298" t="s">
        <v>49</v>
      </c>
      <c r="P110" s="140"/>
      <c r="Q110" s="281">
        <v>0.1</v>
      </c>
      <c r="R110" s="303">
        <f t="shared" ref="R110" si="7">Q110*$B$56</f>
        <v>3250</v>
      </c>
      <c r="S110" s="3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35"/>
    </row>
    <row r="111" spans="1:33" x14ac:dyDescent="0.25">
      <c r="A111" s="290" t="s">
        <v>114</v>
      </c>
      <c r="B111" s="308">
        <v>0.02</v>
      </c>
      <c r="C111" s="140" t="s">
        <v>51</v>
      </c>
      <c r="D111" s="170"/>
      <c r="E111" s="6"/>
      <c r="F111" s="6"/>
      <c r="G111" s="6"/>
      <c r="H111" s="6"/>
      <c r="I111" s="6"/>
      <c r="J111" s="179" t="s">
        <v>161</v>
      </c>
      <c r="K111" s="84"/>
      <c r="L111" s="281">
        <v>0.05</v>
      </c>
      <c r="M111" s="303">
        <f>L111*$B$56</f>
        <v>1625</v>
      </c>
      <c r="N111" s="6"/>
      <c r="O111" s="298" t="s">
        <v>48</v>
      </c>
      <c r="P111" s="140"/>
      <c r="Q111" s="220">
        <v>15</v>
      </c>
      <c r="R111" s="6"/>
      <c r="S111" s="3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35"/>
    </row>
    <row r="112" spans="1:33" x14ac:dyDescent="0.25">
      <c r="A112" s="34"/>
      <c r="B112" s="6"/>
      <c r="C112" s="6"/>
      <c r="D112" s="170"/>
      <c r="E112" s="6"/>
      <c r="F112" s="6"/>
      <c r="G112" s="6"/>
      <c r="H112" s="6"/>
      <c r="I112" s="84"/>
      <c r="J112" s="285" t="s">
        <v>178</v>
      </c>
      <c r="K112" s="6"/>
      <c r="L112" s="297">
        <f>SUM(L110:L111)</f>
        <v>0.15000000000000002</v>
      </c>
      <c r="M112" s="307">
        <f>SUM(M110:M111)</f>
        <v>4875</v>
      </c>
      <c r="N112" s="84"/>
      <c r="O112" s="6"/>
      <c r="P112" s="6"/>
      <c r="Q112" s="6"/>
      <c r="R112" s="84"/>
      <c r="S112" s="3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35"/>
    </row>
    <row r="113" spans="1:33" x14ac:dyDescent="0.25">
      <c r="A113" s="301" t="s">
        <v>176</v>
      </c>
      <c r="B113" s="6"/>
      <c r="C113" s="6"/>
      <c r="D113" s="170"/>
      <c r="E113" s="283"/>
      <c r="F113" s="6"/>
      <c r="G113" s="287"/>
      <c r="H113" s="84"/>
      <c r="I113" s="84"/>
      <c r="J113" s="6"/>
      <c r="K113" s="6"/>
      <c r="L113" s="6"/>
      <c r="M113" s="6"/>
      <c r="N113" s="6"/>
      <c r="O113" s="6"/>
      <c r="P113" s="6"/>
      <c r="Q113" s="6"/>
      <c r="R113" s="6"/>
      <c r="S113" s="3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35"/>
    </row>
    <row r="114" spans="1:33" x14ac:dyDescent="0.25">
      <c r="A114" s="286" t="s">
        <v>196</v>
      </c>
      <c r="B114" s="304">
        <v>0.23344999999999999</v>
      </c>
      <c r="C114" s="140" t="s">
        <v>164</v>
      </c>
      <c r="D114" s="170"/>
      <c r="E114" s="283"/>
      <c r="F114" s="6"/>
      <c r="G114" s="287"/>
      <c r="H114" s="84"/>
      <c r="I114" s="84"/>
      <c r="J114" s="6"/>
      <c r="K114" s="6"/>
      <c r="L114" s="6"/>
      <c r="M114" s="6"/>
      <c r="N114" s="6"/>
      <c r="O114" s="6"/>
      <c r="P114" s="6"/>
      <c r="Q114" s="6"/>
      <c r="R114" s="6"/>
      <c r="S114" s="3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35"/>
    </row>
    <row r="115" spans="1:33" x14ac:dyDescent="0.25">
      <c r="A115" s="286" t="s">
        <v>197</v>
      </c>
      <c r="B115" s="304">
        <v>0.06</v>
      </c>
      <c r="C115" s="140" t="s">
        <v>164</v>
      </c>
      <c r="D115" s="170"/>
      <c r="E115" s="283"/>
      <c r="F115" s="6"/>
      <c r="G115" s="287"/>
      <c r="H115" s="84"/>
      <c r="I115" s="84"/>
      <c r="J115" s="6"/>
      <c r="K115" s="6"/>
      <c r="L115" s="6"/>
      <c r="M115" s="6"/>
      <c r="N115" s="6"/>
      <c r="O115" s="6"/>
      <c r="P115" s="302"/>
      <c r="Q115" s="6"/>
      <c r="R115" s="6"/>
      <c r="S115" s="3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35"/>
    </row>
    <row r="116" spans="1:33" x14ac:dyDescent="0.25">
      <c r="A116" s="286" t="s">
        <v>198</v>
      </c>
      <c r="B116" s="305">
        <f>SUM(B114:B115)</f>
        <v>0.29344999999999999</v>
      </c>
      <c r="C116" s="140"/>
      <c r="D116" s="170"/>
      <c r="E116" s="283"/>
      <c r="F116" s="6"/>
      <c r="G116" s="287"/>
      <c r="H116" s="84"/>
      <c r="I116" s="84"/>
      <c r="J116" s="6"/>
      <c r="K116" s="6"/>
      <c r="L116" s="6"/>
      <c r="M116" s="6"/>
      <c r="N116" s="6"/>
      <c r="O116" s="140"/>
      <c r="P116" s="140"/>
      <c r="Q116" s="6"/>
      <c r="R116" s="6"/>
      <c r="S116" s="3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35"/>
    </row>
    <row r="117" spans="1:33" x14ac:dyDescent="0.25">
      <c r="A117" s="286" t="s">
        <v>163</v>
      </c>
      <c r="B117" s="304">
        <v>0.1</v>
      </c>
      <c r="C117" s="140" t="s">
        <v>171</v>
      </c>
      <c r="D117" s="170"/>
      <c r="E117" s="283"/>
      <c r="F117" s="6"/>
      <c r="G117" s="287"/>
      <c r="H117" s="84"/>
      <c r="I117" s="84"/>
      <c r="J117" s="6"/>
      <c r="K117" s="6"/>
      <c r="L117" s="6"/>
      <c r="M117" s="6"/>
      <c r="N117" s="6"/>
      <c r="O117" s="140"/>
      <c r="P117" s="140"/>
      <c r="Q117" s="6"/>
      <c r="R117" s="6"/>
      <c r="S117" s="3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35"/>
    </row>
    <row r="118" spans="1:33" x14ac:dyDescent="0.25">
      <c r="A118" s="312"/>
      <c r="B118" s="84"/>
      <c r="C118" s="159"/>
      <c r="D118" s="170"/>
      <c r="E118" s="283"/>
      <c r="F118" s="84"/>
      <c r="G118" s="287"/>
      <c r="H118" s="84"/>
      <c r="I118" s="84"/>
      <c r="J118" s="280"/>
      <c r="K118" s="84"/>
      <c r="L118" s="287"/>
      <c r="M118" s="84"/>
      <c r="N118" s="84"/>
      <c r="O118" s="159"/>
      <c r="P118" s="159"/>
      <c r="Q118" s="84"/>
      <c r="R118" s="84"/>
      <c r="S118" s="170"/>
      <c r="T118" s="84"/>
      <c r="U118" s="84"/>
      <c r="V118" s="84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35"/>
    </row>
    <row r="119" spans="1:33" ht="26.25" x14ac:dyDescent="0.4">
      <c r="A119" s="257" t="s">
        <v>209</v>
      </c>
      <c r="B119" s="258"/>
      <c r="C119" s="259"/>
      <c r="D119" s="258"/>
      <c r="E119" s="258"/>
      <c r="F119" s="258"/>
      <c r="G119" s="258"/>
      <c r="H119" s="258"/>
      <c r="I119" s="258"/>
      <c r="J119" s="258"/>
      <c r="K119" s="258"/>
      <c r="L119" s="258"/>
      <c r="M119" s="258"/>
      <c r="N119" s="260"/>
      <c r="O119" s="260"/>
      <c r="P119" s="260"/>
      <c r="Q119" s="260"/>
      <c r="R119" s="260"/>
      <c r="S119" s="260"/>
      <c r="T119" s="260"/>
      <c r="U119" s="260"/>
      <c r="V119" s="260"/>
      <c r="W119" s="260"/>
      <c r="X119" s="248"/>
      <c r="Y119" s="248"/>
      <c r="Z119" s="248"/>
      <c r="AA119" s="248"/>
      <c r="AB119" s="248"/>
      <c r="AC119" s="248"/>
      <c r="AD119" s="248"/>
      <c r="AE119" s="248"/>
      <c r="AF119" s="248"/>
      <c r="AG119" s="261"/>
    </row>
    <row r="120" spans="1:33" x14ac:dyDescent="0.25">
      <c r="A120" s="34"/>
      <c r="B120" s="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3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35"/>
    </row>
    <row r="121" spans="1:33" x14ac:dyDescent="0.25">
      <c r="A121" s="273" t="str">
        <f>I9</f>
        <v>Scenario A: No Solar</v>
      </c>
      <c r="B121" s="274"/>
      <c r="C121" s="275"/>
      <c r="D121" s="275"/>
      <c r="E121" s="275"/>
      <c r="F121" s="275"/>
      <c r="G121" s="275"/>
      <c r="H121" s="275"/>
      <c r="I121" s="275"/>
      <c r="J121" s="275"/>
      <c r="K121" s="275"/>
      <c r="L121" s="275"/>
      <c r="M121" s="275"/>
      <c r="N121" s="275"/>
      <c r="O121" s="275"/>
      <c r="P121" s="275"/>
      <c r="Q121" s="275"/>
      <c r="R121" s="275"/>
      <c r="S121" s="276"/>
      <c r="T121" s="275"/>
      <c r="U121" s="275"/>
      <c r="V121" s="275"/>
      <c r="W121" s="275"/>
      <c r="X121" s="275"/>
      <c r="Y121" s="275"/>
      <c r="Z121" s="275"/>
      <c r="AA121" s="275"/>
      <c r="AB121" s="275"/>
      <c r="AC121" s="275"/>
      <c r="AD121" s="275"/>
      <c r="AE121" s="275"/>
      <c r="AF121" s="275"/>
      <c r="AG121" s="277"/>
    </row>
    <row r="122" spans="1:33" x14ac:dyDescent="0.25">
      <c r="A122" s="90"/>
      <c r="B122" s="5"/>
      <c r="C122" s="33" t="s">
        <v>31</v>
      </c>
      <c r="D122" s="86" t="s">
        <v>14</v>
      </c>
      <c r="E122" s="86" t="s">
        <v>14</v>
      </c>
      <c r="F122" s="86" t="s">
        <v>14</v>
      </c>
      <c r="G122" s="86" t="s">
        <v>14</v>
      </c>
      <c r="H122" s="86" t="s">
        <v>14</v>
      </c>
      <c r="I122" s="86" t="s">
        <v>14</v>
      </c>
      <c r="J122" s="86" t="s">
        <v>14</v>
      </c>
      <c r="K122" s="86" t="s">
        <v>14</v>
      </c>
      <c r="L122" s="86" t="s">
        <v>14</v>
      </c>
      <c r="M122" s="86" t="s">
        <v>14</v>
      </c>
      <c r="N122" s="86" t="s">
        <v>14</v>
      </c>
      <c r="O122" s="86" t="s">
        <v>14</v>
      </c>
      <c r="P122" s="86" t="s">
        <v>14</v>
      </c>
      <c r="Q122" s="86" t="s">
        <v>14</v>
      </c>
      <c r="R122" s="86" t="s">
        <v>14</v>
      </c>
      <c r="S122" s="86" t="s">
        <v>14</v>
      </c>
      <c r="T122" s="89" t="s">
        <v>14</v>
      </c>
      <c r="U122" s="86" t="s">
        <v>14</v>
      </c>
      <c r="V122" s="86" t="s">
        <v>14</v>
      </c>
      <c r="W122" s="86" t="s">
        <v>14</v>
      </c>
      <c r="X122" s="86" t="s">
        <v>14</v>
      </c>
      <c r="Y122" s="86" t="s">
        <v>14</v>
      </c>
      <c r="Z122" s="86" t="s">
        <v>14</v>
      </c>
      <c r="AA122" s="86" t="s">
        <v>14</v>
      </c>
      <c r="AB122" s="86" t="s">
        <v>14</v>
      </c>
      <c r="AC122" s="86" t="s">
        <v>14</v>
      </c>
      <c r="AD122" s="86" t="s">
        <v>14</v>
      </c>
      <c r="AE122" s="86" t="s">
        <v>14</v>
      </c>
      <c r="AF122" s="86" t="s">
        <v>14</v>
      </c>
      <c r="AG122" s="85" t="s">
        <v>14</v>
      </c>
    </row>
    <row r="123" spans="1:33" s="6" customFormat="1" x14ac:dyDescent="0.25">
      <c r="A123" s="63" t="s">
        <v>3</v>
      </c>
      <c r="B123" s="5"/>
      <c r="C123" s="88">
        <v>0</v>
      </c>
      <c r="D123" s="86">
        <v>1</v>
      </c>
      <c r="E123" s="86">
        <v>2</v>
      </c>
      <c r="F123" s="86">
        <v>3</v>
      </c>
      <c r="G123" s="86">
        <v>4</v>
      </c>
      <c r="H123" s="86">
        <v>5</v>
      </c>
      <c r="I123" s="86">
        <v>6</v>
      </c>
      <c r="J123" s="86">
        <v>7</v>
      </c>
      <c r="K123" s="86">
        <v>8</v>
      </c>
      <c r="L123" s="86">
        <v>9</v>
      </c>
      <c r="M123" s="86">
        <v>10</v>
      </c>
      <c r="N123" s="86">
        <v>11</v>
      </c>
      <c r="O123" s="86">
        <v>12</v>
      </c>
      <c r="P123" s="86">
        <v>13</v>
      </c>
      <c r="Q123" s="86">
        <v>14</v>
      </c>
      <c r="R123" s="86">
        <v>15</v>
      </c>
      <c r="S123" s="86">
        <v>16</v>
      </c>
      <c r="T123" s="87">
        <v>17</v>
      </c>
      <c r="U123" s="86">
        <v>18</v>
      </c>
      <c r="V123" s="86">
        <v>19</v>
      </c>
      <c r="W123" s="86">
        <v>20</v>
      </c>
      <c r="X123" s="86">
        <v>21</v>
      </c>
      <c r="Y123" s="86">
        <v>22</v>
      </c>
      <c r="Z123" s="86">
        <v>23</v>
      </c>
      <c r="AA123" s="86">
        <v>24</v>
      </c>
      <c r="AB123" s="86">
        <v>25</v>
      </c>
      <c r="AC123" s="86">
        <v>26</v>
      </c>
      <c r="AD123" s="86">
        <v>27</v>
      </c>
      <c r="AE123" s="86">
        <v>28</v>
      </c>
      <c r="AF123" s="86">
        <v>29</v>
      </c>
      <c r="AG123" s="85">
        <v>30</v>
      </c>
    </row>
    <row r="124" spans="1:33" s="6" customFormat="1" x14ac:dyDescent="0.25">
      <c r="A124" s="83" t="s">
        <v>125</v>
      </c>
      <c r="B124" s="47"/>
      <c r="C124" s="50"/>
      <c r="D124" s="47">
        <f t="shared" ref="D124:AG124" si="8">IF(D123&lt;=$B$55,($B$61*$B$77*(1+$B$62)^C123),0)</f>
        <v>260</v>
      </c>
      <c r="E124" s="47">
        <f t="shared" si="8"/>
        <v>265.2</v>
      </c>
      <c r="F124" s="47">
        <f t="shared" si="8"/>
        <v>270.50400000000002</v>
      </c>
      <c r="G124" s="47">
        <f t="shared" si="8"/>
        <v>275.91407999999996</v>
      </c>
      <c r="H124" s="47">
        <f t="shared" si="8"/>
        <v>281.43236159999998</v>
      </c>
      <c r="I124" s="47">
        <f t="shared" si="8"/>
        <v>287.06100883200003</v>
      </c>
      <c r="J124" s="47">
        <f t="shared" si="8"/>
        <v>292.80222900864004</v>
      </c>
      <c r="K124" s="47">
        <f t="shared" si="8"/>
        <v>298.65827358881273</v>
      </c>
      <c r="L124" s="47">
        <f t="shared" si="8"/>
        <v>304.63143906058906</v>
      </c>
      <c r="M124" s="47">
        <f t="shared" si="8"/>
        <v>310.72406784180083</v>
      </c>
      <c r="N124" s="47">
        <f t="shared" si="8"/>
        <v>316.93854919863685</v>
      </c>
      <c r="O124" s="47">
        <f t="shared" si="8"/>
        <v>323.27732018260951</v>
      </c>
      <c r="P124" s="47">
        <f t="shared" si="8"/>
        <v>329.74286658626175</v>
      </c>
      <c r="Q124" s="47">
        <f t="shared" si="8"/>
        <v>336.33772391798698</v>
      </c>
      <c r="R124" s="47">
        <f t="shared" si="8"/>
        <v>343.06447839634677</v>
      </c>
      <c r="S124" s="47">
        <f t="shared" si="8"/>
        <v>349.92576796427358</v>
      </c>
      <c r="T124" s="47">
        <f t="shared" si="8"/>
        <v>356.92428332355911</v>
      </c>
      <c r="U124" s="47">
        <f t="shared" si="8"/>
        <v>364.06276899003035</v>
      </c>
      <c r="V124" s="47">
        <f t="shared" si="8"/>
        <v>371.34402436983089</v>
      </c>
      <c r="W124" s="47">
        <f t="shared" si="8"/>
        <v>378.77090485722749</v>
      </c>
      <c r="X124" s="47">
        <f t="shared" si="8"/>
        <v>386.34632295437211</v>
      </c>
      <c r="Y124" s="47">
        <f t="shared" si="8"/>
        <v>394.07324941345951</v>
      </c>
      <c r="Z124" s="47">
        <f t="shared" si="8"/>
        <v>401.95471440172872</v>
      </c>
      <c r="AA124" s="47">
        <f t="shared" si="8"/>
        <v>409.99380868976323</v>
      </c>
      <c r="AB124" s="47">
        <f t="shared" si="8"/>
        <v>418.19368486355853</v>
      </c>
      <c r="AC124" s="47">
        <f t="shared" si="8"/>
        <v>426.5575585608297</v>
      </c>
      <c r="AD124" s="47">
        <f t="shared" si="8"/>
        <v>435.08870973204631</v>
      </c>
      <c r="AE124" s="47">
        <f t="shared" si="8"/>
        <v>443.79048392668716</v>
      </c>
      <c r="AF124" s="47">
        <f t="shared" si="8"/>
        <v>452.66629360522103</v>
      </c>
      <c r="AG124" s="49">
        <f t="shared" si="8"/>
        <v>461.71961947732535</v>
      </c>
    </row>
    <row r="125" spans="1:33" s="6" customFormat="1" x14ac:dyDescent="0.25">
      <c r="A125" s="74" t="s">
        <v>126</v>
      </c>
      <c r="B125" s="71"/>
      <c r="C125" s="96"/>
      <c r="D125" s="71">
        <f t="shared" ref="D125:AG125" si="9">IF(D123&lt;=$B$55,($B$65*$B$56/1000000*(1+$B$66)^C123),0)</f>
        <v>0</v>
      </c>
      <c r="E125" s="71">
        <f t="shared" si="9"/>
        <v>0</v>
      </c>
      <c r="F125" s="71">
        <f t="shared" si="9"/>
        <v>0</v>
      </c>
      <c r="G125" s="71">
        <f t="shared" si="9"/>
        <v>0</v>
      </c>
      <c r="H125" s="71">
        <f t="shared" si="9"/>
        <v>0</v>
      </c>
      <c r="I125" s="71">
        <f t="shared" si="9"/>
        <v>0</v>
      </c>
      <c r="J125" s="71">
        <f t="shared" si="9"/>
        <v>0</v>
      </c>
      <c r="K125" s="71">
        <f t="shared" si="9"/>
        <v>0</v>
      </c>
      <c r="L125" s="71">
        <f t="shared" si="9"/>
        <v>0</v>
      </c>
      <c r="M125" s="71">
        <f t="shared" si="9"/>
        <v>0</v>
      </c>
      <c r="N125" s="71">
        <f t="shared" si="9"/>
        <v>0</v>
      </c>
      <c r="O125" s="71">
        <f t="shared" si="9"/>
        <v>0</v>
      </c>
      <c r="P125" s="71">
        <f t="shared" si="9"/>
        <v>0</v>
      </c>
      <c r="Q125" s="71">
        <f t="shared" si="9"/>
        <v>0</v>
      </c>
      <c r="R125" s="71">
        <f t="shared" si="9"/>
        <v>0</v>
      </c>
      <c r="S125" s="71">
        <f t="shared" si="9"/>
        <v>0</v>
      </c>
      <c r="T125" s="71">
        <f t="shared" si="9"/>
        <v>0</v>
      </c>
      <c r="U125" s="71">
        <f t="shared" si="9"/>
        <v>0</v>
      </c>
      <c r="V125" s="71">
        <f t="shared" si="9"/>
        <v>0</v>
      </c>
      <c r="W125" s="71">
        <f t="shared" si="9"/>
        <v>0</v>
      </c>
      <c r="X125" s="71">
        <f t="shared" si="9"/>
        <v>0</v>
      </c>
      <c r="Y125" s="71">
        <f t="shared" si="9"/>
        <v>0</v>
      </c>
      <c r="Z125" s="71">
        <f t="shared" si="9"/>
        <v>0</v>
      </c>
      <c r="AA125" s="71">
        <f t="shared" si="9"/>
        <v>0</v>
      </c>
      <c r="AB125" s="71">
        <f t="shared" si="9"/>
        <v>0</v>
      </c>
      <c r="AC125" s="71">
        <f t="shared" si="9"/>
        <v>0</v>
      </c>
      <c r="AD125" s="71">
        <f t="shared" si="9"/>
        <v>0</v>
      </c>
      <c r="AE125" s="71">
        <f t="shared" si="9"/>
        <v>0</v>
      </c>
      <c r="AF125" s="71">
        <f t="shared" si="9"/>
        <v>0</v>
      </c>
      <c r="AG125" s="70">
        <f t="shared" si="9"/>
        <v>0</v>
      </c>
    </row>
    <row r="126" spans="1:33" x14ac:dyDescent="0.25">
      <c r="A126" s="56" t="s">
        <v>43</v>
      </c>
      <c r="B126" s="54"/>
      <c r="C126" s="54"/>
      <c r="D126" s="54">
        <f t="shared" ref="D126:AG126" si="10">SUM(D124:D125)</f>
        <v>260</v>
      </c>
      <c r="E126" s="54">
        <f t="shared" si="10"/>
        <v>265.2</v>
      </c>
      <c r="F126" s="54">
        <f t="shared" si="10"/>
        <v>270.50400000000002</v>
      </c>
      <c r="G126" s="54">
        <f t="shared" si="10"/>
        <v>275.91407999999996</v>
      </c>
      <c r="H126" s="54">
        <f t="shared" si="10"/>
        <v>281.43236159999998</v>
      </c>
      <c r="I126" s="54">
        <f t="shared" si="10"/>
        <v>287.06100883200003</v>
      </c>
      <c r="J126" s="54">
        <f t="shared" si="10"/>
        <v>292.80222900864004</v>
      </c>
      <c r="K126" s="54">
        <f t="shared" si="10"/>
        <v>298.65827358881273</v>
      </c>
      <c r="L126" s="54">
        <f t="shared" si="10"/>
        <v>304.63143906058906</v>
      </c>
      <c r="M126" s="54">
        <f t="shared" si="10"/>
        <v>310.72406784180083</v>
      </c>
      <c r="N126" s="54">
        <f t="shared" si="10"/>
        <v>316.93854919863685</v>
      </c>
      <c r="O126" s="54">
        <f t="shared" si="10"/>
        <v>323.27732018260951</v>
      </c>
      <c r="P126" s="54">
        <f t="shared" si="10"/>
        <v>329.74286658626175</v>
      </c>
      <c r="Q126" s="54">
        <f t="shared" si="10"/>
        <v>336.33772391798698</v>
      </c>
      <c r="R126" s="54">
        <f t="shared" si="10"/>
        <v>343.06447839634677</v>
      </c>
      <c r="S126" s="54">
        <f t="shared" si="10"/>
        <v>349.92576796427358</v>
      </c>
      <c r="T126" s="54">
        <f t="shared" si="10"/>
        <v>356.92428332355911</v>
      </c>
      <c r="U126" s="54">
        <f t="shared" si="10"/>
        <v>364.06276899003035</v>
      </c>
      <c r="V126" s="54">
        <f t="shared" si="10"/>
        <v>371.34402436983089</v>
      </c>
      <c r="W126" s="54">
        <f t="shared" si="10"/>
        <v>378.77090485722749</v>
      </c>
      <c r="X126" s="54">
        <f t="shared" si="10"/>
        <v>386.34632295437211</v>
      </c>
      <c r="Y126" s="54">
        <f t="shared" si="10"/>
        <v>394.07324941345951</v>
      </c>
      <c r="Z126" s="54">
        <f t="shared" si="10"/>
        <v>401.95471440172872</v>
      </c>
      <c r="AA126" s="54">
        <f t="shared" si="10"/>
        <v>409.99380868976323</v>
      </c>
      <c r="AB126" s="54">
        <f t="shared" si="10"/>
        <v>418.19368486355853</v>
      </c>
      <c r="AC126" s="54">
        <f t="shared" si="10"/>
        <v>426.5575585608297</v>
      </c>
      <c r="AD126" s="54">
        <f t="shared" si="10"/>
        <v>435.08870973204631</v>
      </c>
      <c r="AE126" s="54">
        <f t="shared" si="10"/>
        <v>443.79048392668716</v>
      </c>
      <c r="AF126" s="54">
        <f t="shared" si="10"/>
        <v>452.66629360522103</v>
      </c>
      <c r="AG126" s="53">
        <f t="shared" si="10"/>
        <v>461.71961947732535</v>
      </c>
    </row>
    <row r="127" spans="1:33" x14ac:dyDescent="0.25">
      <c r="A127" s="82" t="s">
        <v>42</v>
      </c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3"/>
    </row>
    <row r="128" spans="1:33" x14ac:dyDescent="0.25">
      <c r="A128" s="74" t="s">
        <v>143</v>
      </c>
      <c r="B128" s="94"/>
      <c r="C128" s="265"/>
      <c r="D128" s="60">
        <f t="shared" ref="D128:AG128" si="11">IF(D123&lt;=$B$55,(($B$63*$B$77))*(1+$B$64)^C123,0)</f>
        <v>65</v>
      </c>
      <c r="E128" s="60">
        <f t="shared" si="11"/>
        <v>66.3</v>
      </c>
      <c r="F128" s="60">
        <f t="shared" si="11"/>
        <v>67.626000000000005</v>
      </c>
      <c r="G128" s="60">
        <f t="shared" si="11"/>
        <v>68.978519999999989</v>
      </c>
      <c r="H128" s="60">
        <f t="shared" si="11"/>
        <v>70.358090399999995</v>
      </c>
      <c r="I128" s="60">
        <f t="shared" si="11"/>
        <v>71.765252208000007</v>
      </c>
      <c r="J128" s="60">
        <f t="shared" si="11"/>
        <v>73.20055725216001</v>
      </c>
      <c r="K128" s="60">
        <f t="shared" si="11"/>
        <v>74.664568397203183</v>
      </c>
      <c r="L128" s="60">
        <f t="shared" si="11"/>
        <v>76.157859765147265</v>
      </c>
      <c r="M128" s="60">
        <f t="shared" si="11"/>
        <v>77.681016960450208</v>
      </c>
      <c r="N128" s="60">
        <f t="shared" si="11"/>
        <v>79.234637299659212</v>
      </c>
      <c r="O128" s="60">
        <f t="shared" si="11"/>
        <v>80.819330045652379</v>
      </c>
      <c r="P128" s="60">
        <f t="shared" si="11"/>
        <v>82.435716646565439</v>
      </c>
      <c r="Q128" s="60">
        <f t="shared" si="11"/>
        <v>84.084430979496744</v>
      </c>
      <c r="R128" s="60">
        <f t="shared" si="11"/>
        <v>85.766119599086693</v>
      </c>
      <c r="S128" s="60">
        <f t="shared" si="11"/>
        <v>87.481441991068394</v>
      </c>
      <c r="T128" s="60">
        <f t="shared" si="11"/>
        <v>89.231070830889777</v>
      </c>
      <c r="U128" s="60">
        <f t="shared" si="11"/>
        <v>91.015692247507587</v>
      </c>
      <c r="V128" s="60">
        <f t="shared" si="11"/>
        <v>92.836006092457723</v>
      </c>
      <c r="W128" s="60">
        <f t="shared" si="11"/>
        <v>94.692726214306873</v>
      </c>
      <c r="X128" s="60">
        <f t="shared" si="11"/>
        <v>96.586580738593028</v>
      </c>
      <c r="Y128" s="60">
        <f t="shared" si="11"/>
        <v>98.518312353364877</v>
      </c>
      <c r="Z128" s="60">
        <f t="shared" si="11"/>
        <v>100.48867860043218</v>
      </c>
      <c r="AA128" s="60">
        <f t="shared" si="11"/>
        <v>102.49845217244081</v>
      </c>
      <c r="AB128" s="60">
        <f t="shared" si="11"/>
        <v>104.54842121588963</v>
      </c>
      <c r="AC128" s="60">
        <f t="shared" si="11"/>
        <v>106.63938964020743</v>
      </c>
      <c r="AD128" s="60">
        <f t="shared" si="11"/>
        <v>108.77217743301158</v>
      </c>
      <c r="AE128" s="60">
        <f t="shared" si="11"/>
        <v>110.94762098167179</v>
      </c>
      <c r="AF128" s="60">
        <f t="shared" si="11"/>
        <v>113.16657340130526</v>
      </c>
      <c r="AG128" s="59">
        <f t="shared" si="11"/>
        <v>115.42990486933134</v>
      </c>
    </row>
    <row r="129" spans="1:33" x14ac:dyDescent="0.25">
      <c r="A129" s="56" t="s">
        <v>38</v>
      </c>
      <c r="B129" s="54"/>
      <c r="C129" s="54"/>
      <c r="D129" s="54">
        <f t="shared" ref="D129:AG129" si="12">SUM(D128:D128)</f>
        <v>65</v>
      </c>
      <c r="E129" s="54">
        <f t="shared" si="12"/>
        <v>66.3</v>
      </c>
      <c r="F129" s="54">
        <f t="shared" si="12"/>
        <v>67.626000000000005</v>
      </c>
      <c r="G129" s="54">
        <f t="shared" si="12"/>
        <v>68.978519999999989</v>
      </c>
      <c r="H129" s="54">
        <f t="shared" si="12"/>
        <v>70.358090399999995</v>
      </c>
      <c r="I129" s="54">
        <f t="shared" si="12"/>
        <v>71.765252208000007</v>
      </c>
      <c r="J129" s="54">
        <f t="shared" si="12"/>
        <v>73.20055725216001</v>
      </c>
      <c r="K129" s="54">
        <f t="shared" si="12"/>
        <v>74.664568397203183</v>
      </c>
      <c r="L129" s="54">
        <f t="shared" si="12"/>
        <v>76.157859765147265</v>
      </c>
      <c r="M129" s="54">
        <f t="shared" si="12"/>
        <v>77.681016960450208</v>
      </c>
      <c r="N129" s="54">
        <f t="shared" si="12"/>
        <v>79.234637299659212</v>
      </c>
      <c r="O129" s="54">
        <f t="shared" si="12"/>
        <v>80.819330045652379</v>
      </c>
      <c r="P129" s="54">
        <f t="shared" si="12"/>
        <v>82.435716646565439</v>
      </c>
      <c r="Q129" s="54">
        <f t="shared" si="12"/>
        <v>84.084430979496744</v>
      </c>
      <c r="R129" s="54">
        <f t="shared" si="12"/>
        <v>85.766119599086693</v>
      </c>
      <c r="S129" s="54">
        <f t="shared" si="12"/>
        <v>87.481441991068394</v>
      </c>
      <c r="T129" s="54">
        <f t="shared" si="12"/>
        <v>89.231070830889777</v>
      </c>
      <c r="U129" s="54">
        <f t="shared" si="12"/>
        <v>91.015692247507587</v>
      </c>
      <c r="V129" s="54">
        <f t="shared" si="12"/>
        <v>92.836006092457723</v>
      </c>
      <c r="W129" s="54">
        <f t="shared" si="12"/>
        <v>94.692726214306873</v>
      </c>
      <c r="X129" s="54">
        <f t="shared" si="12"/>
        <v>96.586580738593028</v>
      </c>
      <c r="Y129" s="54">
        <f t="shared" si="12"/>
        <v>98.518312353364877</v>
      </c>
      <c r="Z129" s="54">
        <f t="shared" si="12"/>
        <v>100.48867860043218</v>
      </c>
      <c r="AA129" s="54">
        <f t="shared" si="12"/>
        <v>102.49845217244081</v>
      </c>
      <c r="AB129" s="54">
        <f t="shared" si="12"/>
        <v>104.54842121588963</v>
      </c>
      <c r="AC129" s="54">
        <f t="shared" si="12"/>
        <v>106.63938964020743</v>
      </c>
      <c r="AD129" s="54">
        <f t="shared" si="12"/>
        <v>108.77217743301158</v>
      </c>
      <c r="AE129" s="54">
        <f t="shared" si="12"/>
        <v>110.94762098167179</v>
      </c>
      <c r="AF129" s="54">
        <f t="shared" si="12"/>
        <v>113.16657340130526</v>
      </c>
      <c r="AG129" s="53">
        <f t="shared" si="12"/>
        <v>115.42990486933134</v>
      </c>
    </row>
    <row r="130" spans="1:33" x14ac:dyDescent="0.25">
      <c r="A130" s="92" t="s">
        <v>37</v>
      </c>
      <c r="B130" s="5"/>
      <c r="C130" s="5"/>
      <c r="D130" s="5">
        <f t="shared" ref="D130:AG130" si="13">D126+D129</f>
        <v>325</v>
      </c>
      <c r="E130" s="5">
        <f t="shared" si="13"/>
        <v>331.5</v>
      </c>
      <c r="F130" s="5">
        <f t="shared" si="13"/>
        <v>338.13</v>
      </c>
      <c r="G130" s="5">
        <f t="shared" si="13"/>
        <v>344.89259999999996</v>
      </c>
      <c r="H130" s="5">
        <f t="shared" si="13"/>
        <v>351.79045199999996</v>
      </c>
      <c r="I130" s="5">
        <f t="shared" si="13"/>
        <v>358.82626104000002</v>
      </c>
      <c r="J130" s="5">
        <f t="shared" si="13"/>
        <v>366.00278626080006</v>
      </c>
      <c r="K130" s="5">
        <f t="shared" si="13"/>
        <v>373.32284198601593</v>
      </c>
      <c r="L130" s="5">
        <f t="shared" si="13"/>
        <v>380.7892988257363</v>
      </c>
      <c r="M130" s="5">
        <f t="shared" si="13"/>
        <v>388.40508480225105</v>
      </c>
      <c r="N130" s="5">
        <f t="shared" si="13"/>
        <v>396.17318649829605</v>
      </c>
      <c r="O130" s="5">
        <f t="shared" si="13"/>
        <v>404.09665022826186</v>
      </c>
      <c r="P130" s="5">
        <f t="shared" si="13"/>
        <v>412.17858323282718</v>
      </c>
      <c r="Q130" s="5">
        <f t="shared" si="13"/>
        <v>420.42215489748372</v>
      </c>
      <c r="R130" s="5">
        <f t="shared" si="13"/>
        <v>428.83059799543344</v>
      </c>
      <c r="S130" s="5">
        <f t="shared" si="13"/>
        <v>437.40720995534195</v>
      </c>
      <c r="T130" s="5">
        <f t="shared" si="13"/>
        <v>446.1553541544489</v>
      </c>
      <c r="U130" s="5">
        <f t="shared" si="13"/>
        <v>455.07846123753791</v>
      </c>
      <c r="V130" s="5">
        <f t="shared" si="13"/>
        <v>464.18003046228864</v>
      </c>
      <c r="W130" s="5">
        <f t="shared" si="13"/>
        <v>473.46363107153434</v>
      </c>
      <c r="X130" s="5">
        <f t="shared" si="13"/>
        <v>482.93290369296517</v>
      </c>
      <c r="Y130" s="5">
        <f t="shared" si="13"/>
        <v>492.59156176682438</v>
      </c>
      <c r="Z130" s="5">
        <f t="shared" si="13"/>
        <v>502.44339300216092</v>
      </c>
      <c r="AA130" s="5">
        <f t="shared" si="13"/>
        <v>512.49226086220403</v>
      </c>
      <c r="AB130" s="5">
        <f t="shared" si="13"/>
        <v>522.74210607944815</v>
      </c>
      <c r="AC130" s="5">
        <f t="shared" si="13"/>
        <v>533.19694820103712</v>
      </c>
      <c r="AD130" s="5">
        <f t="shared" si="13"/>
        <v>543.86088716505787</v>
      </c>
      <c r="AE130" s="5">
        <f t="shared" si="13"/>
        <v>554.73810490835899</v>
      </c>
      <c r="AF130" s="5">
        <f t="shared" si="13"/>
        <v>565.83286700652627</v>
      </c>
      <c r="AG130" s="57">
        <f t="shared" si="13"/>
        <v>577.14952434665668</v>
      </c>
    </row>
    <row r="131" spans="1:33" s="84" customFormat="1" x14ac:dyDescent="0.25">
      <c r="A131" s="74" t="s">
        <v>33</v>
      </c>
      <c r="B131" s="71"/>
      <c r="C131" s="71"/>
      <c r="D131" s="71">
        <f>-D130*$B$57</f>
        <v>-97.5</v>
      </c>
      <c r="E131" s="71">
        <f t="shared" ref="E131:AG131" si="14">-E130*$B$57</f>
        <v>-99.45</v>
      </c>
      <c r="F131" s="71">
        <f t="shared" si="14"/>
        <v>-101.43899999999999</v>
      </c>
      <c r="G131" s="71">
        <f t="shared" si="14"/>
        <v>-103.46777999999999</v>
      </c>
      <c r="H131" s="71">
        <f t="shared" si="14"/>
        <v>-105.53713559999998</v>
      </c>
      <c r="I131" s="71">
        <f t="shared" si="14"/>
        <v>-107.647878312</v>
      </c>
      <c r="J131" s="71">
        <f t="shared" si="14"/>
        <v>-109.80083587824002</v>
      </c>
      <c r="K131" s="71">
        <f t="shared" si="14"/>
        <v>-111.99685259580478</v>
      </c>
      <c r="L131" s="71">
        <f t="shared" si="14"/>
        <v>-114.23678964772088</v>
      </c>
      <c r="M131" s="71">
        <f t="shared" si="14"/>
        <v>-116.5215254406753</v>
      </c>
      <c r="N131" s="71">
        <f t="shared" si="14"/>
        <v>-118.85195594948881</v>
      </c>
      <c r="O131" s="71">
        <f t="shared" si="14"/>
        <v>-121.22899506847855</v>
      </c>
      <c r="P131" s="71">
        <f t="shared" si="14"/>
        <v>-123.65357496984815</v>
      </c>
      <c r="Q131" s="71">
        <f t="shared" si="14"/>
        <v>-126.12664646924512</v>
      </c>
      <c r="R131" s="71">
        <f t="shared" si="14"/>
        <v>-128.64917939863003</v>
      </c>
      <c r="S131" s="71">
        <f t="shared" si="14"/>
        <v>-131.22216298660257</v>
      </c>
      <c r="T131" s="71">
        <f t="shared" si="14"/>
        <v>-133.84660624633466</v>
      </c>
      <c r="U131" s="71">
        <f t="shared" si="14"/>
        <v>-136.52353837126137</v>
      </c>
      <c r="V131" s="71">
        <f t="shared" si="14"/>
        <v>-139.2540091386866</v>
      </c>
      <c r="W131" s="71">
        <f t="shared" si="14"/>
        <v>-142.0390893214603</v>
      </c>
      <c r="X131" s="71">
        <f t="shared" si="14"/>
        <v>-144.87987110788956</v>
      </c>
      <c r="Y131" s="71">
        <f t="shared" si="14"/>
        <v>-147.77746853004732</v>
      </c>
      <c r="Z131" s="71">
        <f t="shared" si="14"/>
        <v>-150.73301790064826</v>
      </c>
      <c r="AA131" s="71">
        <f t="shared" si="14"/>
        <v>-153.74767825866121</v>
      </c>
      <c r="AB131" s="71">
        <f t="shared" si="14"/>
        <v>-156.82263182383443</v>
      </c>
      <c r="AC131" s="71">
        <f t="shared" si="14"/>
        <v>-159.95908446031112</v>
      </c>
      <c r="AD131" s="71">
        <f t="shared" si="14"/>
        <v>-163.15826614951735</v>
      </c>
      <c r="AE131" s="71">
        <f t="shared" si="14"/>
        <v>-166.42143147250769</v>
      </c>
      <c r="AF131" s="71">
        <f t="shared" si="14"/>
        <v>-169.74986010195786</v>
      </c>
      <c r="AG131" s="70">
        <f t="shared" si="14"/>
        <v>-173.14485730399699</v>
      </c>
    </row>
    <row r="132" spans="1:33" s="65" customFormat="1" x14ac:dyDescent="0.25">
      <c r="A132" s="68" t="s">
        <v>141</v>
      </c>
      <c r="B132" s="67"/>
      <c r="C132" s="67"/>
      <c r="D132" s="67">
        <f t="shared" ref="D132:AG132" si="15">SUM(D130:D131)</f>
        <v>227.5</v>
      </c>
      <c r="E132" s="67">
        <f t="shared" si="15"/>
        <v>232.05</v>
      </c>
      <c r="F132" s="67">
        <f t="shared" si="15"/>
        <v>236.691</v>
      </c>
      <c r="G132" s="67">
        <f t="shared" si="15"/>
        <v>241.42481999999995</v>
      </c>
      <c r="H132" s="67">
        <f t="shared" si="15"/>
        <v>246.25331639999996</v>
      </c>
      <c r="I132" s="67">
        <f t="shared" si="15"/>
        <v>251.17838272800003</v>
      </c>
      <c r="J132" s="67">
        <f t="shared" si="15"/>
        <v>256.20195038256003</v>
      </c>
      <c r="K132" s="67">
        <f t="shared" si="15"/>
        <v>261.32598939021113</v>
      </c>
      <c r="L132" s="67">
        <f t="shared" si="15"/>
        <v>266.55250917801538</v>
      </c>
      <c r="M132" s="67">
        <f t="shared" si="15"/>
        <v>271.88355936157575</v>
      </c>
      <c r="N132" s="67">
        <f t="shared" si="15"/>
        <v>277.32123054880725</v>
      </c>
      <c r="O132" s="67">
        <f t="shared" si="15"/>
        <v>282.86765515978334</v>
      </c>
      <c r="P132" s="67">
        <f t="shared" si="15"/>
        <v>288.52500826297904</v>
      </c>
      <c r="Q132" s="67">
        <f t="shared" si="15"/>
        <v>294.29550842823858</v>
      </c>
      <c r="R132" s="67">
        <f t="shared" si="15"/>
        <v>300.18141859680338</v>
      </c>
      <c r="S132" s="67">
        <f t="shared" si="15"/>
        <v>306.18504696873936</v>
      </c>
      <c r="T132" s="67">
        <f t="shared" si="15"/>
        <v>312.30874790811424</v>
      </c>
      <c r="U132" s="67">
        <f t="shared" si="15"/>
        <v>318.55492286627657</v>
      </c>
      <c r="V132" s="67">
        <f t="shared" si="15"/>
        <v>324.92602132360207</v>
      </c>
      <c r="W132" s="67">
        <f t="shared" si="15"/>
        <v>331.42454175007401</v>
      </c>
      <c r="X132" s="67">
        <f t="shared" si="15"/>
        <v>338.05303258507558</v>
      </c>
      <c r="Y132" s="67">
        <f t="shared" si="15"/>
        <v>344.81409323677707</v>
      </c>
      <c r="Z132" s="67">
        <f t="shared" si="15"/>
        <v>351.71037510151268</v>
      </c>
      <c r="AA132" s="67">
        <f t="shared" si="15"/>
        <v>358.74458260354282</v>
      </c>
      <c r="AB132" s="67">
        <f t="shared" si="15"/>
        <v>365.91947425561375</v>
      </c>
      <c r="AC132" s="67">
        <f t="shared" si="15"/>
        <v>373.23786374072597</v>
      </c>
      <c r="AD132" s="67">
        <f t="shared" si="15"/>
        <v>380.70262101554056</v>
      </c>
      <c r="AE132" s="67">
        <f t="shared" si="15"/>
        <v>388.31667343585127</v>
      </c>
      <c r="AF132" s="67">
        <f t="shared" si="15"/>
        <v>396.08300690456838</v>
      </c>
      <c r="AG132" s="66">
        <f t="shared" si="15"/>
        <v>404.00466704265966</v>
      </c>
    </row>
    <row r="133" spans="1:33" x14ac:dyDescent="0.25">
      <c r="A133" s="92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7"/>
    </row>
    <row r="134" spans="1:33" x14ac:dyDescent="0.25">
      <c r="A134" s="273" t="str">
        <f>I10</f>
        <v>Scenario B: No Solar</v>
      </c>
      <c r="B134" s="274"/>
      <c r="C134" s="275"/>
      <c r="D134" s="275"/>
      <c r="E134" s="275"/>
      <c r="F134" s="275"/>
      <c r="G134" s="275"/>
      <c r="H134" s="275"/>
      <c r="I134" s="275"/>
      <c r="J134" s="275"/>
      <c r="K134" s="275"/>
      <c r="L134" s="275"/>
      <c r="M134" s="275"/>
      <c r="N134" s="275"/>
      <c r="O134" s="275"/>
      <c r="P134" s="275"/>
      <c r="Q134" s="275"/>
      <c r="R134" s="275"/>
      <c r="S134" s="276"/>
      <c r="T134" s="275"/>
      <c r="U134" s="275"/>
      <c r="V134" s="275"/>
      <c r="W134" s="275"/>
      <c r="X134" s="275"/>
      <c r="Y134" s="275"/>
      <c r="Z134" s="275"/>
      <c r="AA134" s="275"/>
      <c r="AB134" s="275"/>
      <c r="AC134" s="275"/>
      <c r="AD134" s="275"/>
      <c r="AE134" s="275"/>
      <c r="AF134" s="275"/>
      <c r="AG134" s="277"/>
    </row>
    <row r="135" spans="1:33" x14ac:dyDescent="0.25">
      <c r="A135" s="90"/>
      <c r="B135" s="5"/>
      <c r="C135" s="33" t="s">
        <v>31</v>
      </c>
      <c r="D135" s="86" t="s">
        <v>14</v>
      </c>
      <c r="E135" s="86" t="s">
        <v>14</v>
      </c>
      <c r="F135" s="86" t="s">
        <v>14</v>
      </c>
      <c r="G135" s="86" t="s">
        <v>14</v>
      </c>
      <c r="H135" s="86" t="s">
        <v>14</v>
      </c>
      <c r="I135" s="86" t="s">
        <v>14</v>
      </c>
      <c r="J135" s="86" t="s">
        <v>14</v>
      </c>
      <c r="K135" s="86" t="s">
        <v>14</v>
      </c>
      <c r="L135" s="86" t="s">
        <v>14</v>
      </c>
      <c r="M135" s="86" t="s">
        <v>14</v>
      </c>
      <c r="N135" s="86" t="s">
        <v>14</v>
      </c>
      <c r="O135" s="86" t="s">
        <v>14</v>
      </c>
      <c r="P135" s="86" t="s">
        <v>14</v>
      </c>
      <c r="Q135" s="86" t="s">
        <v>14</v>
      </c>
      <c r="R135" s="86" t="s">
        <v>14</v>
      </c>
      <c r="S135" s="86" t="s">
        <v>14</v>
      </c>
      <c r="T135" s="89" t="s">
        <v>14</v>
      </c>
      <c r="U135" s="86" t="s">
        <v>14</v>
      </c>
      <c r="V135" s="86" t="s">
        <v>14</v>
      </c>
      <c r="W135" s="86" t="s">
        <v>14</v>
      </c>
      <c r="X135" s="86" t="s">
        <v>14</v>
      </c>
      <c r="Y135" s="86" t="s">
        <v>14</v>
      </c>
      <c r="Z135" s="86" t="s">
        <v>14</v>
      </c>
      <c r="AA135" s="86" t="s">
        <v>14</v>
      </c>
      <c r="AB135" s="86" t="s">
        <v>14</v>
      </c>
      <c r="AC135" s="86" t="s">
        <v>14</v>
      </c>
      <c r="AD135" s="86" t="s">
        <v>14</v>
      </c>
      <c r="AE135" s="86" t="s">
        <v>14</v>
      </c>
      <c r="AF135" s="86" t="s">
        <v>14</v>
      </c>
      <c r="AG135" s="85" t="s">
        <v>14</v>
      </c>
    </row>
    <row r="136" spans="1:33" s="6" customFormat="1" x14ac:dyDescent="0.25">
      <c r="A136" s="63" t="s">
        <v>3</v>
      </c>
      <c r="B136" s="5"/>
      <c r="C136" s="88">
        <v>0</v>
      </c>
      <c r="D136" s="86">
        <v>1</v>
      </c>
      <c r="E136" s="86">
        <v>2</v>
      </c>
      <c r="F136" s="86">
        <v>3</v>
      </c>
      <c r="G136" s="86">
        <v>4</v>
      </c>
      <c r="H136" s="86">
        <v>5</v>
      </c>
      <c r="I136" s="86">
        <v>6</v>
      </c>
      <c r="J136" s="86">
        <v>7</v>
      </c>
      <c r="K136" s="86">
        <v>8</v>
      </c>
      <c r="L136" s="86">
        <v>9</v>
      </c>
      <c r="M136" s="86">
        <v>10</v>
      </c>
      <c r="N136" s="86">
        <v>11</v>
      </c>
      <c r="O136" s="86">
        <v>12</v>
      </c>
      <c r="P136" s="86">
        <v>13</v>
      </c>
      <c r="Q136" s="86">
        <v>14</v>
      </c>
      <c r="R136" s="86">
        <v>15</v>
      </c>
      <c r="S136" s="86">
        <v>16</v>
      </c>
      <c r="T136" s="87">
        <v>17</v>
      </c>
      <c r="U136" s="86">
        <v>18</v>
      </c>
      <c r="V136" s="86">
        <v>19</v>
      </c>
      <c r="W136" s="86">
        <v>20</v>
      </c>
      <c r="X136" s="86">
        <v>21</v>
      </c>
      <c r="Y136" s="86">
        <v>22</v>
      </c>
      <c r="Z136" s="86">
        <v>23</v>
      </c>
      <c r="AA136" s="86">
        <v>24</v>
      </c>
      <c r="AB136" s="86">
        <v>25</v>
      </c>
      <c r="AC136" s="86">
        <v>26</v>
      </c>
      <c r="AD136" s="86">
        <v>27</v>
      </c>
      <c r="AE136" s="86">
        <v>28</v>
      </c>
      <c r="AF136" s="86">
        <v>29</v>
      </c>
      <c r="AG136" s="85">
        <v>30</v>
      </c>
    </row>
    <row r="137" spans="1:33" s="6" customFormat="1" x14ac:dyDescent="0.25">
      <c r="A137" s="83" t="s">
        <v>125</v>
      </c>
      <c r="B137" s="47"/>
      <c r="C137" s="50"/>
      <c r="D137" s="47">
        <f t="shared" ref="D137:AG137" si="16">IF(D136&lt;=$B$55,($B$61*$B$102*(1+$B$62)^C136),0)</f>
        <v>650</v>
      </c>
      <c r="E137" s="47">
        <f t="shared" si="16"/>
        <v>663</v>
      </c>
      <c r="F137" s="47">
        <f t="shared" si="16"/>
        <v>676.26</v>
      </c>
      <c r="G137" s="47">
        <f t="shared" si="16"/>
        <v>689.78519999999992</v>
      </c>
      <c r="H137" s="47">
        <f t="shared" si="16"/>
        <v>703.58090400000003</v>
      </c>
      <c r="I137" s="47">
        <f t="shared" si="16"/>
        <v>717.65252208000004</v>
      </c>
      <c r="J137" s="47">
        <f t="shared" si="16"/>
        <v>732.00557252160002</v>
      </c>
      <c r="K137" s="47">
        <f t="shared" si="16"/>
        <v>746.64568397203186</v>
      </c>
      <c r="L137" s="47">
        <f t="shared" si="16"/>
        <v>761.57859765147259</v>
      </c>
      <c r="M137" s="47">
        <f t="shared" si="16"/>
        <v>776.81016960450199</v>
      </c>
      <c r="N137" s="47">
        <f t="shared" si="16"/>
        <v>792.34637299659209</v>
      </c>
      <c r="O137" s="47">
        <f t="shared" si="16"/>
        <v>808.19330045652384</v>
      </c>
      <c r="P137" s="47">
        <f t="shared" si="16"/>
        <v>824.35716646565447</v>
      </c>
      <c r="Q137" s="47">
        <f t="shared" si="16"/>
        <v>840.84430979496744</v>
      </c>
      <c r="R137" s="47">
        <f t="shared" si="16"/>
        <v>857.66119599086687</v>
      </c>
      <c r="S137" s="47">
        <f t="shared" si="16"/>
        <v>874.81441991068402</v>
      </c>
      <c r="T137" s="47">
        <f t="shared" si="16"/>
        <v>892.3107083088978</v>
      </c>
      <c r="U137" s="47">
        <f t="shared" si="16"/>
        <v>910.15692247507582</v>
      </c>
      <c r="V137" s="47">
        <f t="shared" si="16"/>
        <v>928.36006092457728</v>
      </c>
      <c r="W137" s="47">
        <f t="shared" si="16"/>
        <v>946.92726214306879</v>
      </c>
      <c r="X137" s="47">
        <f t="shared" si="16"/>
        <v>965.86580738593022</v>
      </c>
      <c r="Y137" s="47">
        <f t="shared" si="16"/>
        <v>985.18312353364877</v>
      </c>
      <c r="Z137" s="47">
        <f t="shared" si="16"/>
        <v>1004.8867860043218</v>
      </c>
      <c r="AA137" s="47">
        <f t="shared" si="16"/>
        <v>1024.9845217244081</v>
      </c>
      <c r="AB137" s="47">
        <f t="shared" si="16"/>
        <v>1045.4842121588963</v>
      </c>
      <c r="AC137" s="47">
        <f t="shared" si="16"/>
        <v>1066.3938964020742</v>
      </c>
      <c r="AD137" s="47">
        <f t="shared" si="16"/>
        <v>1087.7217743301157</v>
      </c>
      <c r="AE137" s="47">
        <f t="shared" si="16"/>
        <v>1109.476209816718</v>
      </c>
      <c r="AF137" s="47">
        <f t="shared" si="16"/>
        <v>1131.6657340130525</v>
      </c>
      <c r="AG137" s="49">
        <f t="shared" si="16"/>
        <v>1154.2990486933134</v>
      </c>
    </row>
    <row r="138" spans="1:33" s="6" customFormat="1" x14ac:dyDescent="0.25">
      <c r="A138" s="74" t="s">
        <v>126</v>
      </c>
      <c r="B138" s="71"/>
      <c r="C138" s="96"/>
      <c r="D138" s="71">
        <f t="shared" ref="D138:AG138" si="17">IF(D136&lt;=$B$55,($B$65*$B$56/1000000*(1+$B$66)^C136),0)</f>
        <v>0</v>
      </c>
      <c r="E138" s="71">
        <f t="shared" si="17"/>
        <v>0</v>
      </c>
      <c r="F138" s="71">
        <f t="shared" si="17"/>
        <v>0</v>
      </c>
      <c r="G138" s="71">
        <f t="shared" si="17"/>
        <v>0</v>
      </c>
      <c r="H138" s="71">
        <f t="shared" si="17"/>
        <v>0</v>
      </c>
      <c r="I138" s="71">
        <f t="shared" si="17"/>
        <v>0</v>
      </c>
      <c r="J138" s="71">
        <f t="shared" si="17"/>
        <v>0</v>
      </c>
      <c r="K138" s="71">
        <f t="shared" si="17"/>
        <v>0</v>
      </c>
      <c r="L138" s="71">
        <f t="shared" si="17"/>
        <v>0</v>
      </c>
      <c r="M138" s="71">
        <f t="shared" si="17"/>
        <v>0</v>
      </c>
      <c r="N138" s="71">
        <f t="shared" si="17"/>
        <v>0</v>
      </c>
      <c r="O138" s="71">
        <f t="shared" si="17"/>
        <v>0</v>
      </c>
      <c r="P138" s="71">
        <f t="shared" si="17"/>
        <v>0</v>
      </c>
      <c r="Q138" s="71">
        <f t="shared" si="17"/>
        <v>0</v>
      </c>
      <c r="R138" s="71">
        <f t="shared" si="17"/>
        <v>0</v>
      </c>
      <c r="S138" s="71">
        <f t="shared" si="17"/>
        <v>0</v>
      </c>
      <c r="T138" s="71">
        <f t="shared" si="17"/>
        <v>0</v>
      </c>
      <c r="U138" s="71">
        <f t="shared" si="17"/>
        <v>0</v>
      </c>
      <c r="V138" s="71">
        <f t="shared" si="17"/>
        <v>0</v>
      </c>
      <c r="W138" s="71">
        <f t="shared" si="17"/>
        <v>0</v>
      </c>
      <c r="X138" s="71">
        <f t="shared" si="17"/>
        <v>0</v>
      </c>
      <c r="Y138" s="71">
        <f t="shared" si="17"/>
        <v>0</v>
      </c>
      <c r="Z138" s="71">
        <f t="shared" si="17"/>
        <v>0</v>
      </c>
      <c r="AA138" s="71">
        <f t="shared" si="17"/>
        <v>0</v>
      </c>
      <c r="AB138" s="71">
        <f t="shared" si="17"/>
        <v>0</v>
      </c>
      <c r="AC138" s="71">
        <f t="shared" si="17"/>
        <v>0</v>
      </c>
      <c r="AD138" s="71">
        <f t="shared" si="17"/>
        <v>0</v>
      </c>
      <c r="AE138" s="71">
        <f t="shared" si="17"/>
        <v>0</v>
      </c>
      <c r="AF138" s="71">
        <f t="shared" si="17"/>
        <v>0</v>
      </c>
      <c r="AG138" s="70">
        <f t="shared" si="17"/>
        <v>0</v>
      </c>
    </row>
    <row r="139" spans="1:33" x14ac:dyDescent="0.25">
      <c r="A139" s="56" t="s">
        <v>43</v>
      </c>
      <c r="B139" s="54"/>
      <c r="C139" s="54"/>
      <c r="D139" s="54">
        <f t="shared" ref="D139:AG139" si="18">SUM(D137:D138)</f>
        <v>650</v>
      </c>
      <c r="E139" s="54">
        <f t="shared" si="18"/>
        <v>663</v>
      </c>
      <c r="F139" s="54">
        <f t="shared" si="18"/>
        <v>676.26</v>
      </c>
      <c r="G139" s="54">
        <f t="shared" si="18"/>
        <v>689.78519999999992</v>
      </c>
      <c r="H139" s="54">
        <f t="shared" si="18"/>
        <v>703.58090400000003</v>
      </c>
      <c r="I139" s="54">
        <f t="shared" si="18"/>
        <v>717.65252208000004</v>
      </c>
      <c r="J139" s="54">
        <f t="shared" si="18"/>
        <v>732.00557252160002</v>
      </c>
      <c r="K139" s="54">
        <f t="shared" si="18"/>
        <v>746.64568397203186</v>
      </c>
      <c r="L139" s="54">
        <f t="shared" si="18"/>
        <v>761.57859765147259</v>
      </c>
      <c r="M139" s="54">
        <f t="shared" si="18"/>
        <v>776.81016960450199</v>
      </c>
      <c r="N139" s="54">
        <f t="shared" si="18"/>
        <v>792.34637299659209</v>
      </c>
      <c r="O139" s="54">
        <f t="shared" si="18"/>
        <v>808.19330045652384</v>
      </c>
      <c r="P139" s="54">
        <f t="shared" si="18"/>
        <v>824.35716646565447</v>
      </c>
      <c r="Q139" s="54">
        <f t="shared" si="18"/>
        <v>840.84430979496744</v>
      </c>
      <c r="R139" s="54">
        <f t="shared" si="18"/>
        <v>857.66119599086687</v>
      </c>
      <c r="S139" s="54">
        <f t="shared" si="18"/>
        <v>874.81441991068402</v>
      </c>
      <c r="T139" s="54">
        <f t="shared" si="18"/>
        <v>892.3107083088978</v>
      </c>
      <c r="U139" s="54">
        <f t="shared" si="18"/>
        <v>910.15692247507582</v>
      </c>
      <c r="V139" s="54">
        <f t="shared" si="18"/>
        <v>928.36006092457728</v>
      </c>
      <c r="W139" s="54">
        <f t="shared" si="18"/>
        <v>946.92726214306879</v>
      </c>
      <c r="X139" s="54">
        <f t="shared" si="18"/>
        <v>965.86580738593022</v>
      </c>
      <c r="Y139" s="54">
        <f t="shared" si="18"/>
        <v>985.18312353364877</v>
      </c>
      <c r="Z139" s="54">
        <f t="shared" si="18"/>
        <v>1004.8867860043218</v>
      </c>
      <c r="AA139" s="54">
        <f t="shared" si="18"/>
        <v>1024.9845217244081</v>
      </c>
      <c r="AB139" s="54">
        <f t="shared" si="18"/>
        <v>1045.4842121588963</v>
      </c>
      <c r="AC139" s="54">
        <f t="shared" si="18"/>
        <v>1066.3938964020742</v>
      </c>
      <c r="AD139" s="54">
        <f t="shared" si="18"/>
        <v>1087.7217743301157</v>
      </c>
      <c r="AE139" s="54">
        <f t="shared" si="18"/>
        <v>1109.476209816718</v>
      </c>
      <c r="AF139" s="54">
        <f t="shared" si="18"/>
        <v>1131.6657340130525</v>
      </c>
      <c r="AG139" s="53">
        <f t="shared" si="18"/>
        <v>1154.2990486933134</v>
      </c>
    </row>
    <row r="140" spans="1:33" x14ac:dyDescent="0.25">
      <c r="A140" s="82" t="s">
        <v>42</v>
      </c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3"/>
    </row>
    <row r="141" spans="1:33" x14ac:dyDescent="0.25">
      <c r="A141" s="74" t="s">
        <v>127</v>
      </c>
      <c r="B141" s="94"/>
      <c r="C141" s="265"/>
      <c r="D141" s="60">
        <f t="shared" ref="D141:AG141" si="19">IF(D136&lt;=$B$55,(($B$63*$B$102))*(1+$B$64)^C136,0)</f>
        <v>162.5</v>
      </c>
      <c r="E141" s="60">
        <f t="shared" si="19"/>
        <v>165.75</v>
      </c>
      <c r="F141" s="60">
        <f t="shared" si="19"/>
        <v>169.065</v>
      </c>
      <c r="G141" s="60">
        <f t="shared" si="19"/>
        <v>172.44629999999998</v>
      </c>
      <c r="H141" s="60">
        <f t="shared" si="19"/>
        <v>175.89522600000001</v>
      </c>
      <c r="I141" s="60">
        <f t="shared" si="19"/>
        <v>179.41313052000001</v>
      </c>
      <c r="J141" s="60">
        <f t="shared" si="19"/>
        <v>183.0013931304</v>
      </c>
      <c r="K141" s="60">
        <f t="shared" si="19"/>
        <v>186.66142099300797</v>
      </c>
      <c r="L141" s="60">
        <f t="shared" si="19"/>
        <v>190.39464941286815</v>
      </c>
      <c r="M141" s="60">
        <f t="shared" si="19"/>
        <v>194.2025424011255</v>
      </c>
      <c r="N141" s="60">
        <f t="shared" si="19"/>
        <v>198.08659324914802</v>
      </c>
      <c r="O141" s="60">
        <f t="shared" si="19"/>
        <v>202.04832511413096</v>
      </c>
      <c r="P141" s="60">
        <f t="shared" si="19"/>
        <v>206.08929161641362</v>
      </c>
      <c r="Q141" s="60">
        <f t="shared" si="19"/>
        <v>210.21107744874186</v>
      </c>
      <c r="R141" s="60">
        <f t="shared" si="19"/>
        <v>214.41529899771672</v>
      </c>
      <c r="S141" s="60">
        <f t="shared" si="19"/>
        <v>218.70360497767101</v>
      </c>
      <c r="T141" s="60">
        <f t="shared" si="19"/>
        <v>223.07767707722445</v>
      </c>
      <c r="U141" s="60">
        <f t="shared" si="19"/>
        <v>227.53923061876895</v>
      </c>
      <c r="V141" s="60">
        <f t="shared" si="19"/>
        <v>232.09001523114432</v>
      </c>
      <c r="W141" s="60">
        <f t="shared" si="19"/>
        <v>236.7318155357672</v>
      </c>
      <c r="X141" s="60">
        <f t="shared" si="19"/>
        <v>241.46645184648256</v>
      </c>
      <c r="Y141" s="60">
        <f t="shared" si="19"/>
        <v>246.29578088341219</v>
      </c>
      <c r="Z141" s="60">
        <f t="shared" si="19"/>
        <v>251.22169650108046</v>
      </c>
      <c r="AA141" s="60">
        <f t="shared" si="19"/>
        <v>256.24613043110202</v>
      </c>
      <c r="AB141" s="60">
        <f t="shared" si="19"/>
        <v>261.37105303972407</v>
      </c>
      <c r="AC141" s="60">
        <f t="shared" si="19"/>
        <v>266.59847410051856</v>
      </c>
      <c r="AD141" s="60">
        <f t="shared" si="19"/>
        <v>271.93044358252894</v>
      </c>
      <c r="AE141" s="60">
        <f t="shared" si="19"/>
        <v>277.3690524541795</v>
      </c>
      <c r="AF141" s="60">
        <f t="shared" si="19"/>
        <v>282.91643350326314</v>
      </c>
      <c r="AG141" s="59">
        <f t="shared" si="19"/>
        <v>288.57476217332834</v>
      </c>
    </row>
    <row r="142" spans="1:33" x14ac:dyDescent="0.25">
      <c r="A142" s="56" t="s">
        <v>38</v>
      </c>
      <c r="B142" s="54"/>
      <c r="C142" s="54"/>
      <c r="D142" s="54">
        <f t="shared" ref="D142:AG142" si="20">SUM(D141:D141)</f>
        <v>162.5</v>
      </c>
      <c r="E142" s="54">
        <f t="shared" si="20"/>
        <v>165.75</v>
      </c>
      <c r="F142" s="54">
        <f t="shared" si="20"/>
        <v>169.065</v>
      </c>
      <c r="G142" s="54">
        <f t="shared" si="20"/>
        <v>172.44629999999998</v>
      </c>
      <c r="H142" s="54">
        <f t="shared" si="20"/>
        <v>175.89522600000001</v>
      </c>
      <c r="I142" s="54">
        <f t="shared" si="20"/>
        <v>179.41313052000001</v>
      </c>
      <c r="J142" s="54">
        <f t="shared" si="20"/>
        <v>183.0013931304</v>
      </c>
      <c r="K142" s="54">
        <f t="shared" si="20"/>
        <v>186.66142099300797</v>
      </c>
      <c r="L142" s="54">
        <f t="shared" si="20"/>
        <v>190.39464941286815</v>
      </c>
      <c r="M142" s="54">
        <f t="shared" si="20"/>
        <v>194.2025424011255</v>
      </c>
      <c r="N142" s="54">
        <f t="shared" si="20"/>
        <v>198.08659324914802</v>
      </c>
      <c r="O142" s="54">
        <f t="shared" si="20"/>
        <v>202.04832511413096</v>
      </c>
      <c r="P142" s="54">
        <f t="shared" si="20"/>
        <v>206.08929161641362</v>
      </c>
      <c r="Q142" s="54">
        <f t="shared" si="20"/>
        <v>210.21107744874186</v>
      </c>
      <c r="R142" s="54">
        <f t="shared" si="20"/>
        <v>214.41529899771672</v>
      </c>
      <c r="S142" s="54">
        <f t="shared" si="20"/>
        <v>218.70360497767101</v>
      </c>
      <c r="T142" s="54">
        <f t="shared" si="20"/>
        <v>223.07767707722445</v>
      </c>
      <c r="U142" s="54">
        <f t="shared" si="20"/>
        <v>227.53923061876895</v>
      </c>
      <c r="V142" s="54">
        <f t="shared" si="20"/>
        <v>232.09001523114432</v>
      </c>
      <c r="W142" s="54">
        <f t="shared" si="20"/>
        <v>236.7318155357672</v>
      </c>
      <c r="X142" s="54">
        <f t="shared" si="20"/>
        <v>241.46645184648256</v>
      </c>
      <c r="Y142" s="54">
        <f t="shared" si="20"/>
        <v>246.29578088341219</v>
      </c>
      <c r="Z142" s="54">
        <f t="shared" si="20"/>
        <v>251.22169650108046</v>
      </c>
      <c r="AA142" s="54">
        <f t="shared" si="20"/>
        <v>256.24613043110202</v>
      </c>
      <c r="AB142" s="54">
        <f t="shared" si="20"/>
        <v>261.37105303972407</v>
      </c>
      <c r="AC142" s="54">
        <f t="shared" si="20"/>
        <v>266.59847410051856</v>
      </c>
      <c r="AD142" s="54">
        <f t="shared" si="20"/>
        <v>271.93044358252894</v>
      </c>
      <c r="AE142" s="54">
        <f t="shared" si="20"/>
        <v>277.3690524541795</v>
      </c>
      <c r="AF142" s="54">
        <f t="shared" si="20"/>
        <v>282.91643350326314</v>
      </c>
      <c r="AG142" s="53">
        <f t="shared" si="20"/>
        <v>288.57476217332834</v>
      </c>
    </row>
    <row r="143" spans="1:33" x14ac:dyDescent="0.25">
      <c r="A143" s="92" t="s">
        <v>37</v>
      </c>
      <c r="B143" s="5"/>
      <c r="C143" s="5"/>
      <c r="D143" s="5">
        <f t="shared" ref="D143:AG143" si="21">D139+D142</f>
        <v>812.5</v>
      </c>
      <c r="E143" s="5">
        <f t="shared" si="21"/>
        <v>828.75</v>
      </c>
      <c r="F143" s="5">
        <f t="shared" si="21"/>
        <v>845.32500000000005</v>
      </c>
      <c r="G143" s="5">
        <f t="shared" si="21"/>
        <v>862.23149999999987</v>
      </c>
      <c r="H143" s="5">
        <f t="shared" si="21"/>
        <v>879.47613000000001</v>
      </c>
      <c r="I143" s="5">
        <f t="shared" si="21"/>
        <v>897.06565260000002</v>
      </c>
      <c r="J143" s="5">
        <f t="shared" si="21"/>
        <v>915.00696565199996</v>
      </c>
      <c r="K143" s="5">
        <f t="shared" si="21"/>
        <v>933.3071049650398</v>
      </c>
      <c r="L143" s="5">
        <f t="shared" si="21"/>
        <v>951.97324706434074</v>
      </c>
      <c r="M143" s="5">
        <f t="shared" si="21"/>
        <v>971.01271200562746</v>
      </c>
      <c r="N143" s="5">
        <f t="shared" si="21"/>
        <v>990.43296624574009</v>
      </c>
      <c r="O143" s="5">
        <f t="shared" si="21"/>
        <v>1010.2416255706548</v>
      </c>
      <c r="P143" s="5">
        <f t="shared" si="21"/>
        <v>1030.4464580820681</v>
      </c>
      <c r="Q143" s="5">
        <f t="shared" si="21"/>
        <v>1051.0553872437092</v>
      </c>
      <c r="R143" s="5">
        <f t="shared" si="21"/>
        <v>1072.0764949885836</v>
      </c>
      <c r="S143" s="5">
        <f t="shared" si="21"/>
        <v>1093.5180248883551</v>
      </c>
      <c r="T143" s="5">
        <f t="shared" si="21"/>
        <v>1115.3883853861223</v>
      </c>
      <c r="U143" s="5">
        <f t="shared" si="21"/>
        <v>1137.6961530938447</v>
      </c>
      <c r="V143" s="5">
        <f t="shared" si="21"/>
        <v>1160.4500761557215</v>
      </c>
      <c r="W143" s="5">
        <f t="shared" si="21"/>
        <v>1183.659077678836</v>
      </c>
      <c r="X143" s="5">
        <f t="shared" si="21"/>
        <v>1207.3322592324128</v>
      </c>
      <c r="Y143" s="5">
        <f t="shared" si="21"/>
        <v>1231.4789044170609</v>
      </c>
      <c r="Z143" s="5">
        <f t="shared" si="21"/>
        <v>1256.1084825054022</v>
      </c>
      <c r="AA143" s="5">
        <f t="shared" si="21"/>
        <v>1281.2306521555101</v>
      </c>
      <c r="AB143" s="5">
        <f t="shared" si="21"/>
        <v>1306.8552651986204</v>
      </c>
      <c r="AC143" s="5">
        <f t="shared" si="21"/>
        <v>1332.9923705025928</v>
      </c>
      <c r="AD143" s="5">
        <f t="shared" si="21"/>
        <v>1359.6522179126446</v>
      </c>
      <c r="AE143" s="5">
        <f t="shared" si="21"/>
        <v>1386.8452622708974</v>
      </c>
      <c r="AF143" s="5">
        <f t="shared" si="21"/>
        <v>1414.5821675163156</v>
      </c>
      <c r="AG143" s="57">
        <f t="shared" si="21"/>
        <v>1442.8738108666416</v>
      </c>
    </row>
    <row r="144" spans="1:33" s="84" customFormat="1" x14ac:dyDescent="0.25">
      <c r="A144" s="74" t="s">
        <v>33</v>
      </c>
      <c r="B144" s="71"/>
      <c r="C144" s="71"/>
      <c r="D144" s="71">
        <f>-D143*$B$57</f>
        <v>-243.75</v>
      </c>
      <c r="E144" s="71">
        <f t="shared" ref="E144" si="22">-E143*$B$57</f>
        <v>-248.625</v>
      </c>
      <c r="F144" s="71">
        <f t="shared" ref="F144" si="23">-F143*$B$57</f>
        <v>-253.5975</v>
      </c>
      <c r="G144" s="71">
        <f t="shared" ref="G144" si="24">-G143*$B$57</f>
        <v>-258.66944999999993</v>
      </c>
      <c r="H144" s="71">
        <f t="shared" ref="H144" si="25">-H143*$B$57</f>
        <v>-263.84283899999997</v>
      </c>
      <c r="I144" s="71">
        <f t="shared" ref="I144" si="26">-I143*$B$57</f>
        <v>-269.11969577999997</v>
      </c>
      <c r="J144" s="71">
        <f t="shared" ref="J144" si="27">-J143*$B$57</f>
        <v>-274.50208969559998</v>
      </c>
      <c r="K144" s="71">
        <f t="shared" ref="K144" si="28">-K143*$B$57</f>
        <v>-279.99213148951191</v>
      </c>
      <c r="L144" s="71">
        <f t="shared" ref="L144" si="29">-L143*$B$57</f>
        <v>-285.59197411930222</v>
      </c>
      <c r="M144" s="71">
        <f t="shared" ref="M144" si="30">-M143*$B$57</f>
        <v>-291.3038136016882</v>
      </c>
      <c r="N144" s="71">
        <f t="shared" ref="N144" si="31">-N143*$B$57</f>
        <v>-297.12988987372199</v>
      </c>
      <c r="O144" s="71">
        <f t="shared" ref="O144" si="32">-O143*$B$57</f>
        <v>-303.07248767119643</v>
      </c>
      <c r="P144" s="71">
        <f t="shared" ref="P144" si="33">-P143*$B$57</f>
        <v>-309.13393742462046</v>
      </c>
      <c r="Q144" s="71">
        <f t="shared" ref="Q144" si="34">-Q143*$B$57</f>
        <v>-315.31661617311278</v>
      </c>
      <c r="R144" s="71">
        <f t="shared" ref="R144" si="35">-R143*$B$57</f>
        <v>-321.62294849657508</v>
      </c>
      <c r="S144" s="71">
        <f t="shared" ref="S144" si="36">-S143*$B$57</f>
        <v>-328.05540746650649</v>
      </c>
      <c r="T144" s="71">
        <f t="shared" ref="T144" si="37">-T143*$B$57</f>
        <v>-334.6165156158367</v>
      </c>
      <c r="U144" s="71">
        <f t="shared" ref="U144" si="38">-U143*$B$57</f>
        <v>-341.3088459281534</v>
      </c>
      <c r="V144" s="71">
        <f t="shared" ref="V144" si="39">-V143*$B$57</f>
        <v>-348.13502284671642</v>
      </c>
      <c r="W144" s="71">
        <f t="shared" ref="W144" si="40">-W143*$B$57</f>
        <v>-355.09772330365075</v>
      </c>
      <c r="X144" s="71">
        <f t="shared" ref="X144" si="41">-X143*$B$57</f>
        <v>-362.19967776972379</v>
      </c>
      <c r="Y144" s="71">
        <f t="shared" ref="Y144" si="42">-Y143*$B$57</f>
        <v>-369.44367132511826</v>
      </c>
      <c r="Z144" s="71">
        <f t="shared" ref="Z144" si="43">-Z143*$B$57</f>
        <v>-376.83254475162067</v>
      </c>
      <c r="AA144" s="71">
        <f t="shared" ref="AA144" si="44">-AA143*$B$57</f>
        <v>-384.36919564665305</v>
      </c>
      <c r="AB144" s="71">
        <f t="shared" ref="AB144" si="45">-AB143*$B$57</f>
        <v>-392.05657955958611</v>
      </c>
      <c r="AC144" s="71">
        <f t="shared" ref="AC144" si="46">-AC143*$B$57</f>
        <v>-399.89771115077787</v>
      </c>
      <c r="AD144" s="71">
        <f t="shared" ref="AD144" si="47">-AD143*$B$57</f>
        <v>-407.89566537379335</v>
      </c>
      <c r="AE144" s="71">
        <f t="shared" ref="AE144" si="48">-AE143*$B$57</f>
        <v>-416.05357868126919</v>
      </c>
      <c r="AF144" s="71">
        <f t="shared" ref="AF144" si="49">-AF143*$B$57</f>
        <v>-424.37465025489468</v>
      </c>
      <c r="AG144" s="70">
        <f t="shared" ref="AG144" si="50">-AG143*$B$57</f>
        <v>-432.86214325999248</v>
      </c>
    </row>
    <row r="145" spans="1:33" s="65" customFormat="1" x14ac:dyDescent="0.25">
      <c r="A145" s="68" t="s">
        <v>141</v>
      </c>
      <c r="B145" s="67"/>
      <c r="C145" s="67"/>
      <c r="D145" s="67">
        <f t="shared" ref="D145:AG145" si="51">SUM(D143:D144)</f>
        <v>568.75</v>
      </c>
      <c r="E145" s="67">
        <f t="shared" si="51"/>
        <v>580.125</v>
      </c>
      <c r="F145" s="67">
        <f t="shared" si="51"/>
        <v>591.72750000000008</v>
      </c>
      <c r="G145" s="67">
        <f t="shared" si="51"/>
        <v>603.56205</v>
      </c>
      <c r="H145" s="67">
        <f t="shared" si="51"/>
        <v>615.6332910000001</v>
      </c>
      <c r="I145" s="67">
        <f t="shared" si="51"/>
        <v>627.94595681999999</v>
      </c>
      <c r="J145" s="67">
        <f t="shared" si="51"/>
        <v>640.50487595639993</v>
      </c>
      <c r="K145" s="67">
        <f t="shared" si="51"/>
        <v>653.31497347552795</v>
      </c>
      <c r="L145" s="67">
        <f t="shared" si="51"/>
        <v>666.38127294503852</v>
      </c>
      <c r="M145" s="67">
        <f t="shared" si="51"/>
        <v>679.7088984039392</v>
      </c>
      <c r="N145" s="67">
        <f t="shared" si="51"/>
        <v>693.30307637201804</v>
      </c>
      <c r="O145" s="67">
        <f t="shared" si="51"/>
        <v>707.16913789945841</v>
      </c>
      <c r="P145" s="67">
        <f t="shared" si="51"/>
        <v>721.31252065744775</v>
      </c>
      <c r="Q145" s="67">
        <f t="shared" si="51"/>
        <v>735.73877107059639</v>
      </c>
      <c r="R145" s="67">
        <f t="shared" si="51"/>
        <v>750.45354649200851</v>
      </c>
      <c r="S145" s="67">
        <f t="shared" si="51"/>
        <v>765.46261742184856</v>
      </c>
      <c r="T145" s="67">
        <f t="shared" si="51"/>
        <v>780.77186977028555</v>
      </c>
      <c r="U145" s="67">
        <f t="shared" si="51"/>
        <v>796.38730716569125</v>
      </c>
      <c r="V145" s="67">
        <f t="shared" si="51"/>
        <v>812.31505330900507</v>
      </c>
      <c r="W145" s="67">
        <f t="shared" si="51"/>
        <v>828.56135437518515</v>
      </c>
      <c r="X145" s="67">
        <f t="shared" si="51"/>
        <v>845.1325814626889</v>
      </c>
      <c r="Y145" s="67">
        <f t="shared" si="51"/>
        <v>862.0352330919427</v>
      </c>
      <c r="Z145" s="67">
        <f t="shared" si="51"/>
        <v>879.27593775378159</v>
      </c>
      <c r="AA145" s="67">
        <f t="shared" si="51"/>
        <v>896.86145650885715</v>
      </c>
      <c r="AB145" s="67">
        <f t="shared" si="51"/>
        <v>914.79868563903426</v>
      </c>
      <c r="AC145" s="67">
        <f t="shared" si="51"/>
        <v>933.09465935181493</v>
      </c>
      <c r="AD145" s="67">
        <f t="shared" si="51"/>
        <v>951.75655253885122</v>
      </c>
      <c r="AE145" s="67">
        <f t="shared" si="51"/>
        <v>970.79168358962818</v>
      </c>
      <c r="AF145" s="67">
        <f t="shared" si="51"/>
        <v>990.20751726142089</v>
      </c>
      <c r="AG145" s="66">
        <f t="shared" si="51"/>
        <v>1010.0116676066491</v>
      </c>
    </row>
    <row r="146" spans="1:33" x14ac:dyDescent="0.25">
      <c r="A146" s="92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7"/>
    </row>
    <row r="147" spans="1:33" x14ac:dyDescent="0.25">
      <c r="A147" s="273" t="s">
        <v>148</v>
      </c>
      <c r="B147" s="274"/>
      <c r="C147" s="275"/>
      <c r="D147" s="275"/>
      <c r="E147" s="275"/>
      <c r="F147" s="275"/>
      <c r="G147" s="275"/>
      <c r="H147" s="275"/>
      <c r="I147" s="275"/>
      <c r="J147" s="275"/>
      <c r="K147" s="275"/>
      <c r="L147" s="275"/>
      <c r="M147" s="275"/>
      <c r="N147" s="275"/>
      <c r="O147" s="275"/>
      <c r="P147" s="275"/>
      <c r="Q147" s="275"/>
      <c r="R147" s="275"/>
      <c r="S147" s="276"/>
      <c r="T147" s="275"/>
      <c r="U147" s="275"/>
      <c r="V147" s="275"/>
      <c r="W147" s="275"/>
      <c r="X147" s="275"/>
      <c r="Y147" s="275"/>
      <c r="Z147" s="275"/>
      <c r="AA147" s="275"/>
      <c r="AB147" s="275"/>
      <c r="AC147" s="275"/>
      <c r="AD147" s="275"/>
      <c r="AE147" s="275"/>
      <c r="AF147" s="275"/>
      <c r="AG147" s="277"/>
    </row>
    <row r="148" spans="1:33" x14ac:dyDescent="0.25">
      <c r="A148" s="90"/>
      <c r="B148" s="5"/>
      <c r="C148" s="33" t="s">
        <v>31</v>
      </c>
      <c r="D148" s="86" t="s">
        <v>14</v>
      </c>
      <c r="E148" s="86" t="s">
        <v>14</v>
      </c>
      <c r="F148" s="86" t="s">
        <v>14</v>
      </c>
      <c r="G148" s="86" t="s">
        <v>14</v>
      </c>
      <c r="H148" s="86" t="s">
        <v>14</v>
      </c>
      <c r="I148" s="86" t="s">
        <v>14</v>
      </c>
      <c r="J148" s="86" t="s">
        <v>14</v>
      </c>
      <c r="K148" s="86" t="s">
        <v>14</v>
      </c>
      <c r="L148" s="86" t="s">
        <v>14</v>
      </c>
      <c r="M148" s="86" t="s">
        <v>14</v>
      </c>
      <c r="N148" s="86" t="s">
        <v>14</v>
      </c>
      <c r="O148" s="86" t="s">
        <v>14</v>
      </c>
      <c r="P148" s="86" t="s">
        <v>14</v>
      </c>
      <c r="Q148" s="86" t="s">
        <v>14</v>
      </c>
      <c r="R148" s="86" t="s">
        <v>14</v>
      </c>
      <c r="S148" s="86" t="s">
        <v>14</v>
      </c>
      <c r="T148" s="89" t="s">
        <v>14</v>
      </c>
      <c r="U148" s="86" t="s">
        <v>14</v>
      </c>
      <c r="V148" s="86" t="s">
        <v>14</v>
      </c>
      <c r="W148" s="86" t="s">
        <v>14</v>
      </c>
      <c r="X148" s="86" t="s">
        <v>14</v>
      </c>
      <c r="Y148" s="86" t="s">
        <v>14</v>
      </c>
      <c r="Z148" s="86" t="s">
        <v>14</v>
      </c>
      <c r="AA148" s="86" t="s">
        <v>14</v>
      </c>
      <c r="AB148" s="86" t="s">
        <v>14</v>
      </c>
      <c r="AC148" s="86" t="s">
        <v>14</v>
      </c>
      <c r="AD148" s="86" t="s">
        <v>14</v>
      </c>
      <c r="AE148" s="86" t="s">
        <v>14</v>
      </c>
      <c r="AF148" s="86" t="s">
        <v>14</v>
      </c>
      <c r="AG148" s="85" t="s">
        <v>14</v>
      </c>
    </row>
    <row r="149" spans="1:33" s="6" customFormat="1" x14ac:dyDescent="0.25">
      <c r="A149" s="63" t="s">
        <v>3</v>
      </c>
      <c r="B149" s="5"/>
      <c r="C149" s="88">
        <v>0</v>
      </c>
      <c r="D149" s="86">
        <v>1</v>
      </c>
      <c r="E149" s="86">
        <v>2</v>
      </c>
      <c r="F149" s="86">
        <v>3</v>
      </c>
      <c r="G149" s="86">
        <v>4</v>
      </c>
      <c r="H149" s="86">
        <v>5</v>
      </c>
      <c r="I149" s="86">
        <v>6</v>
      </c>
      <c r="J149" s="86">
        <v>7</v>
      </c>
      <c r="K149" s="86">
        <v>8</v>
      </c>
      <c r="L149" s="86">
        <v>9</v>
      </c>
      <c r="M149" s="86">
        <v>10</v>
      </c>
      <c r="N149" s="86">
        <v>11</v>
      </c>
      <c r="O149" s="86">
        <v>12</v>
      </c>
      <c r="P149" s="86">
        <v>13</v>
      </c>
      <c r="Q149" s="86">
        <v>14</v>
      </c>
      <c r="R149" s="86">
        <v>15</v>
      </c>
      <c r="S149" s="86">
        <v>16</v>
      </c>
      <c r="T149" s="87">
        <v>17</v>
      </c>
      <c r="U149" s="86">
        <v>18</v>
      </c>
      <c r="V149" s="86">
        <v>19</v>
      </c>
      <c r="W149" s="86">
        <v>20</v>
      </c>
      <c r="X149" s="86">
        <v>21</v>
      </c>
      <c r="Y149" s="86">
        <v>22</v>
      </c>
      <c r="Z149" s="86">
        <v>23</v>
      </c>
      <c r="AA149" s="86">
        <v>24</v>
      </c>
      <c r="AB149" s="86">
        <v>25</v>
      </c>
      <c r="AC149" s="86">
        <v>26</v>
      </c>
      <c r="AD149" s="86">
        <v>27</v>
      </c>
      <c r="AE149" s="86">
        <v>28</v>
      </c>
      <c r="AF149" s="86">
        <v>29</v>
      </c>
      <c r="AG149" s="85">
        <v>30</v>
      </c>
    </row>
    <row r="150" spans="1:33" s="6" customFormat="1" x14ac:dyDescent="0.25">
      <c r="A150" s="83" t="s">
        <v>125</v>
      </c>
      <c r="B150" s="47"/>
      <c r="C150" s="50"/>
      <c r="D150" s="47">
        <f t="shared" ref="D150:AG150" si="52">IF(D149&lt;=$B$55,($B$80*$B$77*(1+$B$81)^C149),0)</f>
        <v>-260</v>
      </c>
      <c r="E150" s="47">
        <f t="shared" si="52"/>
        <v>-265.2</v>
      </c>
      <c r="F150" s="47">
        <f t="shared" si="52"/>
        <v>-270.50400000000002</v>
      </c>
      <c r="G150" s="47">
        <f t="shared" si="52"/>
        <v>-275.91407999999996</v>
      </c>
      <c r="H150" s="47">
        <f t="shared" si="52"/>
        <v>-281.43236159999998</v>
      </c>
      <c r="I150" s="47">
        <f t="shared" si="52"/>
        <v>-287.06100883200003</v>
      </c>
      <c r="J150" s="47">
        <f t="shared" si="52"/>
        <v>-292.80222900864004</v>
      </c>
      <c r="K150" s="47">
        <f t="shared" si="52"/>
        <v>-298.65827358881273</v>
      </c>
      <c r="L150" s="47">
        <f t="shared" si="52"/>
        <v>-304.63143906058906</v>
      </c>
      <c r="M150" s="47">
        <f t="shared" si="52"/>
        <v>-310.72406784180083</v>
      </c>
      <c r="N150" s="47">
        <f t="shared" si="52"/>
        <v>-316.93854919863685</v>
      </c>
      <c r="O150" s="47">
        <f t="shared" si="52"/>
        <v>-323.27732018260951</v>
      </c>
      <c r="P150" s="47">
        <f t="shared" si="52"/>
        <v>-329.74286658626175</v>
      </c>
      <c r="Q150" s="47">
        <f t="shared" si="52"/>
        <v>-336.33772391798698</v>
      </c>
      <c r="R150" s="47">
        <f t="shared" si="52"/>
        <v>-343.06447839634677</v>
      </c>
      <c r="S150" s="47">
        <f t="shared" si="52"/>
        <v>-349.92576796427358</v>
      </c>
      <c r="T150" s="47">
        <f t="shared" si="52"/>
        <v>-356.92428332355911</v>
      </c>
      <c r="U150" s="47">
        <f t="shared" si="52"/>
        <v>-364.06276899003035</v>
      </c>
      <c r="V150" s="47">
        <f t="shared" si="52"/>
        <v>-371.34402436983089</v>
      </c>
      <c r="W150" s="47">
        <f t="shared" si="52"/>
        <v>-378.77090485722749</v>
      </c>
      <c r="X150" s="47">
        <f t="shared" si="52"/>
        <v>-386.34632295437211</v>
      </c>
      <c r="Y150" s="47">
        <f t="shared" si="52"/>
        <v>-394.07324941345951</v>
      </c>
      <c r="Z150" s="47">
        <f t="shared" si="52"/>
        <v>-401.95471440172872</v>
      </c>
      <c r="AA150" s="47">
        <f t="shared" si="52"/>
        <v>-409.99380868976323</v>
      </c>
      <c r="AB150" s="47">
        <f t="shared" si="52"/>
        <v>-418.19368486355853</v>
      </c>
      <c r="AC150" s="47">
        <f t="shared" si="52"/>
        <v>-426.5575585608297</v>
      </c>
      <c r="AD150" s="47">
        <f t="shared" si="52"/>
        <v>-435.08870973204631</v>
      </c>
      <c r="AE150" s="47">
        <f t="shared" si="52"/>
        <v>-443.79048392668716</v>
      </c>
      <c r="AF150" s="47">
        <f t="shared" si="52"/>
        <v>-452.66629360522103</v>
      </c>
      <c r="AG150" s="49">
        <f t="shared" si="52"/>
        <v>-461.71961947732535</v>
      </c>
    </row>
    <row r="151" spans="1:33" s="6" customFormat="1" x14ac:dyDescent="0.25">
      <c r="A151" s="74" t="s">
        <v>126</v>
      </c>
      <c r="B151" s="71"/>
      <c r="C151" s="96"/>
      <c r="D151" s="71">
        <f t="shared" ref="D151:AG151" si="53">IF(D149&lt;=$B$55,($B$85*$B$56/1000000*$B$77*(1+$B$86)^C149),0)</f>
        <v>585</v>
      </c>
      <c r="E151" s="71">
        <f t="shared" si="53"/>
        <v>596.70000000000005</v>
      </c>
      <c r="F151" s="71">
        <f t="shared" si="53"/>
        <v>608.63400000000001</v>
      </c>
      <c r="G151" s="71">
        <f t="shared" si="53"/>
        <v>620.80667999999991</v>
      </c>
      <c r="H151" s="71">
        <f t="shared" si="53"/>
        <v>633.22281359999999</v>
      </c>
      <c r="I151" s="71">
        <f t="shared" si="53"/>
        <v>645.88726987200005</v>
      </c>
      <c r="J151" s="71">
        <f t="shared" si="53"/>
        <v>658.80501526943999</v>
      </c>
      <c r="K151" s="71">
        <f t="shared" si="53"/>
        <v>671.98111557482866</v>
      </c>
      <c r="L151" s="71">
        <f t="shared" si="53"/>
        <v>685.42073788632536</v>
      </c>
      <c r="M151" s="71">
        <f t="shared" si="53"/>
        <v>699.12915264405183</v>
      </c>
      <c r="N151" s="71">
        <f t="shared" si="53"/>
        <v>713.1117356969329</v>
      </c>
      <c r="O151" s="71">
        <f t="shared" si="53"/>
        <v>727.37397041087138</v>
      </c>
      <c r="P151" s="71">
        <f t="shared" si="53"/>
        <v>741.92144981908893</v>
      </c>
      <c r="Q151" s="71">
        <f t="shared" si="53"/>
        <v>756.75987881547076</v>
      </c>
      <c r="R151" s="71">
        <f t="shared" si="53"/>
        <v>771.89507639178021</v>
      </c>
      <c r="S151" s="71">
        <f t="shared" si="53"/>
        <v>787.33297791961559</v>
      </c>
      <c r="T151" s="71">
        <f t="shared" si="53"/>
        <v>803.07963747800807</v>
      </c>
      <c r="U151" s="71">
        <f t="shared" si="53"/>
        <v>819.14123022756826</v>
      </c>
      <c r="V151" s="71">
        <f t="shared" si="53"/>
        <v>835.52405483211953</v>
      </c>
      <c r="W151" s="71">
        <f t="shared" si="53"/>
        <v>852.23453592876194</v>
      </c>
      <c r="X151" s="71">
        <f t="shared" si="53"/>
        <v>869.27922664733728</v>
      </c>
      <c r="Y151" s="71">
        <f t="shared" si="53"/>
        <v>886.66481118028389</v>
      </c>
      <c r="Z151" s="71">
        <f t="shared" si="53"/>
        <v>904.39810740388964</v>
      </c>
      <c r="AA151" s="71">
        <f t="shared" si="53"/>
        <v>922.48606955196726</v>
      </c>
      <c r="AB151" s="71">
        <f t="shared" si="53"/>
        <v>940.93579094300662</v>
      </c>
      <c r="AC151" s="71">
        <f t="shared" si="53"/>
        <v>959.75450676186676</v>
      </c>
      <c r="AD151" s="71">
        <f t="shared" si="53"/>
        <v>978.94959689710424</v>
      </c>
      <c r="AE151" s="71">
        <f t="shared" si="53"/>
        <v>998.52858883504609</v>
      </c>
      <c r="AF151" s="71">
        <f t="shared" si="53"/>
        <v>1018.4991606117472</v>
      </c>
      <c r="AG151" s="70">
        <f t="shared" si="53"/>
        <v>1038.8691438239821</v>
      </c>
    </row>
    <row r="152" spans="1:33" x14ac:dyDescent="0.25">
      <c r="A152" s="56" t="s">
        <v>43</v>
      </c>
      <c r="B152" s="54"/>
      <c r="C152" s="54"/>
      <c r="D152" s="54">
        <f t="shared" ref="D152:AG152" si="54">SUM(D150:D151)</f>
        <v>325</v>
      </c>
      <c r="E152" s="54">
        <f t="shared" si="54"/>
        <v>331.50000000000006</v>
      </c>
      <c r="F152" s="54">
        <f t="shared" si="54"/>
        <v>338.13</v>
      </c>
      <c r="G152" s="54">
        <f t="shared" si="54"/>
        <v>344.89259999999996</v>
      </c>
      <c r="H152" s="54">
        <f t="shared" si="54"/>
        <v>351.79045200000002</v>
      </c>
      <c r="I152" s="54">
        <f t="shared" si="54"/>
        <v>358.82626104000002</v>
      </c>
      <c r="J152" s="54">
        <f t="shared" si="54"/>
        <v>366.00278626079995</v>
      </c>
      <c r="K152" s="54">
        <f t="shared" si="54"/>
        <v>373.32284198601593</v>
      </c>
      <c r="L152" s="54">
        <f t="shared" si="54"/>
        <v>380.7892988257363</v>
      </c>
      <c r="M152" s="54">
        <f t="shared" si="54"/>
        <v>388.405084802251</v>
      </c>
      <c r="N152" s="54">
        <f t="shared" si="54"/>
        <v>396.17318649829605</v>
      </c>
      <c r="O152" s="54">
        <f t="shared" si="54"/>
        <v>404.09665022826186</v>
      </c>
      <c r="P152" s="54">
        <f t="shared" si="54"/>
        <v>412.17858323282718</v>
      </c>
      <c r="Q152" s="54">
        <f t="shared" si="54"/>
        <v>420.42215489748378</v>
      </c>
      <c r="R152" s="54">
        <f t="shared" si="54"/>
        <v>428.83059799543344</v>
      </c>
      <c r="S152" s="54">
        <f t="shared" si="54"/>
        <v>437.40720995534201</v>
      </c>
      <c r="T152" s="54">
        <f t="shared" si="54"/>
        <v>446.15535415444896</v>
      </c>
      <c r="U152" s="54">
        <f t="shared" si="54"/>
        <v>455.07846123753791</v>
      </c>
      <c r="V152" s="54">
        <f t="shared" si="54"/>
        <v>464.18003046228864</v>
      </c>
      <c r="W152" s="54">
        <f t="shared" si="54"/>
        <v>473.46363107153445</v>
      </c>
      <c r="X152" s="54">
        <f t="shared" si="54"/>
        <v>482.93290369296517</v>
      </c>
      <c r="Y152" s="54">
        <f t="shared" si="54"/>
        <v>492.59156176682438</v>
      </c>
      <c r="Z152" s="54">
        <f t="shared" si="54"/>
        <v>502.44339300216092</v>
      </c>
      <c r="AA152" s="54">
        <f t="shared" si="54"/>
        <v>512.49226086220403</v>
      </c>
      <c r="AB152" s="54">
        <f t="shared" si="54"/>
        <v>522.74210607944815</v>
      </c>
      <c r="AC152" s="54">
        <f t="shared" si="54"/>
        <v>533.196948201037</v>
      </c>
      <c r="AD152" s="54">
        <f t="shared" si="54"/>
        <v>543.86088716505787</v>
      </c>
      <c r="AE152" s="54">
        <f t="shared" si="54"/>
        <v>554.73810490835899</v>
      </c>
      <c r="AF152" s="54">
        <f t="shared" si="54"/>
        <v>565.83286700652616</v>
      </c>
      <c r="AG152" s="53">
        <f t="shared" si="54"/>
        <v>577.14952434665679</v>
      </c>
    </row>
    <row r="153" spans="1:33" x14ac:dyDescent="0.25">
      <c r="A153" s="82" t="s">
        <v>42</v>
      </c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3"/>
    </row>
    <row r="154" spans="1:33" x14ac:dyDescent="0.25">
      <c r="A154" s="74" t="s">
        <v>127</v>
      </c>
      <c r="B154" s="94"/>
      <c r="C154" s="265"/>
      <c r="D154" s="60">
        <f t="shared" ref="D154:AG154" si="55">IF(D149&lt;=$B$55,(($B$82*$B$77))*(1+$B$83)^C149,0)</f>
        <v>-65</v>
      </c>
      <c r="E154" s="60">
        <f t="shared" si="55"/>
        <v>-66.3</v>
      </c>
      <c r="F154" s="60">
        <f t="shared" si="55"/>
        <v>-67.626000000000005</v>
      </c>
      <c r="G154" s="60">
        <f t="shared" si="55"/>
        <v>-68.978519999999989</v>
      </c>
      <c r="H154" s="60">
        <f t="shared" si="55"/>
        <v>-70.358090399999995</v>
      </c>
      <c r="I154" s="60">
        <f t="shared" si="55"/>
        <v>-71.765252208000007</v>
      </c>
      <c r="J154" s="60">
        <f t="shared" si="55"/>
        <v>-73.20055725216001</v>
      </c>
      <c r="K154" s="60">
        <f t="shared" si="55"/>
        <v>-74.664568397203183</v>
      </c>
      <c r="L154" s="60">
        <f t="shared" si="55"/>
        <v>-76.157859765147265</v>
      </c>
      <c r="M154" s="60">
        <f t="shared" si="55"/>
        <v>-77.681016960450208</v>
      </c>
      <c r="N154" s="60">
        <f t="shared" si="55"/>
        <v>-79.234637299659212</v>
      </c>
      <c r="O154" s="60">
        <f t="shared" si="55"/>
        <v>-80.819330045652379</v>
      </c>
      <c r="P154" s="60">
        <f t="shared" si="55"/>
        <v>-82.435716646565439</v>
      </c>
      <c r="Q154" s="60">
        <f t="shared" si="55"/>
        <v>-84.084430979496744</v>
      </c>
      <c r="R154" s="60">
        <f t="shared" si="55"/>
        <v>-85.766119599086693</v>
      </c>
      <c r="S154" s="60">
        <f t="shared" si="55"/>
        <v>-87.481441991068394</v>
      </c>
      <c r="T154" s="60">
        <f t="shared" si="55"/>
        <v>-89.231070830889777</v>
      </c>
      <c r="U154" s="60">
        <f t="shared" si="55"/>
        <v>-91.015692247507587</v>
      </c>
      <c r="V154" s="60">
        <f t="shared" si="55"/>
        <v>-92.836006092457723</v>
      </c>
      <c r="W154" s="60">
        <f t="shared" si="55"/>
        <v>-94.692726214306873</v>
      </c>
      <c r="X154" s="60">
        <f t="shared" si="55"/>
        <v>-96.586580738593028</v>
      </c>
      <c r="Y154" s="60">
        <f t="shared" si="55"/>
        <v>-98.518312353364877</v>
      </c>
      <c r="Z154" s="60">
        <f t="shared" si="55"/>
        <v>-100.48867860043218</v>
      </c>
      <c r="AA154" s="60">
        <f t="shared" si="55"/>
        <v>-102.49845217244081</v>
      </c>
      <c r="AB154" s="60">
        <f t="shared" si="55"/>
        <v>-104.54842121588963</v>
      </c>
      <c r="AC154" s="60">
        <f t="shared" si="55"/>
        <v>-106.63938964020743</v>
      </c>
      <c r="AD154" s="60">
        <f t="shared" si="55"/>
        <v>-108.77217743301158</v>
      </c>
      <c r="AE154" s="60">
        <f t="shared" si="55"/>
        <v>-110.94762098167179</v>
      </c>
      <c r="AF154" s="60">
        <f t="shared" si="55"/>
        <v>-113.16657340130526</v>
      </c>
      <c r="AG154" s="59">
        <f t="shared" si="55"/>
        <v>-115.42990486933134</v>
      </c>
    </row>
    <row r="155" spans="1:33" x14ac:dyDescent="0.25">
      <c r="A155" s="56" t="s">
        <v>38</v>
      </c>
      <c r="B155" s="54"/>
      <c r="C155" s="54"/>
      <c r="D155" s="54">
        <f t="shared" ref="D155:AG155" si="56">SUM(D154:D154)</f>
        <v>-65</v>
      </c>
      <c r="E155" s="54">
        <f t="shared" si="56"/>
        <v>-66.3</v>
      </c>
      <c r="F155" s="54">
        <f t="shared" si="56"/>
        <v>-67.626000000000005</v>
      </c>
      <c r="G155" s="54">
        <f t="shared" si="56"/>
        <v>-68.978519999999989</v>
      </c>
      <c r="H155" s="54">
        <f t="shared" si="56"/>
        <v>-70.358090399999995</v>
      </c>
      <c r="I155" s="54">
        <f t="shared" si="56"/>
        <v>-71.765252208000007</v>
      </c>
      <c r="J155" s="54">
        <f t="shared" si="56"/>
        <v>-73.20055725216001</v>
      </c>
      <c r="K155" s="54">
        <f t="shared" si="56"/>
        <v>-74.664568397203183</v>
      </c>
      <c r="L155" s="54">
        <f t="shared" si="56"/>
        <v>-76.157859765147265</v>
      </c>
      <c r="M155" s="54">
        <f t="shared" si="56"/>
        <v>-77.681016960450208</v>
      </c>
      <c r="N155" s="54">
        <f t="shared" si="56"/>
        <v>-79.234637299659212</v>
      </c>
      <c r="O155" s="54">
        <f t="shared" si="56"/>
        <v>-80.819330045652379</v>
      </c>
      <c r="P155" s="54">
        <f t="shared" si="56"/>
        <v>-82.435716646565439</v>
      </c>
      <c r="Q155" s="54">
        <f t="shared" si="56"/>
        <v>-84.084430979496744</v>
      </c>
      <c r="R155" s="54">
        <f t="shared" si="56"/>
        <v>-85.766119599086693</v>
      </c>
      <c r="S155" s="54">
        <f t="shared" si="56"/>
        <v>-87.481441991068394</v>
      </c>
      <c r="T155" s="54">
        <f t="shared" si="56"/>
        <v>-89.231070830889777</v>
      </c>
      <c r="U155" s="54">
        <f t="shared" si="56"/>
        <v>-91.015692247507587</v>
      </c>
      <c r="V155" s="54">
        <f t="shared" si="56"/>
        <v>-92.836006092457723</v>
      </c>
      <c r="W155" s="54">
        <f t="shared" si="56"/>
        <v>-94.692726214306873</v>
      </c>
      <c r="X155" s="54">
        <f t="shared" si="56"/>
        <v>-96.586580738593028</v>
      </c>
      <c r="Y155" s="54">
        <f t="shared" si="56"/>
        <v>-98.518312353364877</v>
      </c>
      <c r="Z155" s="54">
        <f t="shared" si="56"/>
        <v>-100.48867860043218</v>
      </c>
      <c r="AA155" s="54">
        <f t="shared" si="56"/>
        <v>-102.49845217244081</v>
      </c>
      <c r="AB155" s="54">
        <f t="shared" si="56"/>
        <v>-104.54842121588963</v>
      </c>
      <c r="AC155" s="54">
        <f t="shared" si="56"/>
        <v>-106.63938964020743</v>
      </c>
      <c r="AD155" s="54">
        <f t="shared" si="56"/>
        <v>-108.77217743301158</v>
      </c>
      <c r="AE155" s="54">
        <f t="shared" si="56"/>
        <v>-110.94762098167179</v>
      </c>
      <c r="AF155" s="54">
        <f t="shared" si="56"/>
        <v>-113.16657340130526</v>
      </c>
      <c r="AG155" s="53">
        <f t="shared" si="56"/>
        <v>-115.42990486933134</v>
      </c>
    </row>
    <row r="156" spans="1:33" x14ac:dyDescent="0.25">
      <c r="A156" s="92" t="s">
        <v>37</v>
      </c>
      <c r="B156" s="5"/>
      <c r="C156" s="5"/>
      <c r="D156" s="5">
        <f t="shared" ref="D156:AG156" si="57">D152+D155</f>
        <v>260</v>
      </c>
      <c r="E156" s="5">
        <f t="shared" si="57"/>
        <v>265.20000000000005</v>
      </c>
      <c r="F156" s="5">
        <f t="shared" si="57"/>
        <v>270.50400000000002</v>
      </c>
      <c r="G156" s="5">
        <f t="shared" si="57"/>
        <v>275.91407999999996</v>
      </c>
      <c r="H156" s="5">
        <f t="shared" si="57"/>
        <v>281.43236160000004</v>
      </c>
      <c r="I156" s="5">
        <f t="shared" si="57"/>
        <v>287.06100883200003</v>
      </c>
      <c r="J156" s="5">
        <f t="shared" si="57"/>
        <v>292.80222900863993</v>
      </c>
      <c r="K156" s="5">
        <f t="shared" si="57"/>
        <v>298.65827358881273</v>
      </c>
      <c r="L156" s="5">
        <f t="shared" si="57"/>
        <v>304.63143906058906</v>
      </c>
      <c r="M156" s="5">
        <f t="shared" si="57"/>
        <v>310.72406784180077</v>
      </c>
      <c r="N156" s="5">
        <f t="shared" si="57"/>
        <v>316.93854919863685</v>
      </c>
      <c r="O156" s="5">
        <f t="shared" si="57"/>
        <v>323.27732018260951</v>
      </c>
      <c r="P156" s="5">
        <f t="shared" si="57"/>
        <v>329.74286658626175</v>
      </c>
      <c r="Q156" s="5">
        <f t="shared" si="57"/>
        <v>336.33772391798703</v>
      </c>
      <c r="R156" s="5">
        <f t="shared" si="57"/>
        <v>343.06447839634677</v>
      </c>
      <c r="S156" s="5">
        <f t="shared" si="57"/>
        <v>349.92576796427363</v>
      </c>
      <c r="T156" s="5">
        <f t="shared" si="57"/>
        <v>356.92428332355917</v>
      </c>
      <c r="U156" s="5">
        <f t="shared" si="57"/>
        <v>364.06276899003035</v>
      </c>
      <c r="V156" s="5">
        <f t="shared" si="57"/>
        <v>371.34402436983089</v>
      </c>
      <c r="W156" s="5">
        <f t="shared" si="57"/>
        <v>378.77090485722761</v>
      </c>
      <c r="X156" s="5">
        <f t="shared" si="57"/>
        <v>386.34632295437211</v>
      </c>
      <c r="Y156" s="5">
        <f t="shared" si="57"/>
        <v>394.07324941345951</v>
      </c>
      <c r="Z156" s="5">
        <f t="shared" si="57"/>
        <v>401.95471440172872</v>
      </c>
      <c r="AA156" s="5">
        <f t="shared" si="57"/>
        <v>409.99380868976323</v>
      </c>
      <c r="AB156" s="5">
        <f t="shared" si="57"/>
        <v>418.19368486355853</v>
      </c>
      <c r="AC156" s="5">
        <f t="shared" si="57"/>
        <v>426.55755856082959</v>
      </c>
      <c r="AD156" s="5">
        <f t="shared" si="57"/>
        <v>435.08870973204631</v>
      </c>
      <c r="AE156" s="5">
        <f t="shared" si="57"/>
        <v>443.79048392668722</v>
      </c>
      <c r="AF156" s="5">
        <f t="shared" si="57"/>
        <v>452.66629360522091</v>
      </c>
      <c r="AG156" s="57">
        <f t="shared" si="57"/>
        <v>461.71961947732547</v>
      </c>
    </row>
    <row r="157" spans="1:33" s="84" customFormat="1" x14ac:dyDescent="0.25">
      <c r="A157" s="74" t="s">
        <v>33</v>
      </c>
      <c r="B157" s="71"/>
      <c r="C157" s="71"/>
      <c r="D157" s="71">
        <f>-D156*$B$57</f>
        <v>-78</v>
      </c>
      <c r="E157" s="71">
        <f t="shared" ref="E157" si="58">-E156*$B$57</f>
        <v>-79.560000000000016</v>
      </c>
      <c r="F157" s="71">
        <f t="shared" ref="F157" si="59">-F156*$B$57</f>
        <v>-81.151200000000003</v>
      </c>
      <c r="G157" s="71">
        <f t="shared" ref="G157" si="60">-G156*$B$57</f>
        <v>-82.77422399999999</v>
      </c>
      <c r="H157" s="71">
        <f t="shared" ref="H157" si="61">-H156*$B$57</f>
        <v>-84.429708480000002</v>
      </c>
      <c r="I157" s="71">
        <f t="shared" ref="I157" si="62">-I156*$B$57</f>
        <v>-86.118302649600011</v>
      </c>
      <c r="J157" s="71">
        <f t="shared" ref="J157" si="63">-J156*$B$57</f>
        <v>-87.840668702591969</v>
      </c>
      <c r="K157" s="71">
        <f t="shared" ref="K157" si="64">-K156*$B$57</f>
        <v>-89.597482076643814</v>
      </c>
      <c r="L157" s="71">
        <f t="shared" ref="L157" si="65">-L156*$B$57</f>
        <v>-91.389431718176709</v>
      </c>
      <c r="M157" s="71">
        <f t="shared" ref="M157" si="66">-M156*$B$57</f>
        <v>-93.217220352540224</v>
      </c>
      <c r="N157" s="71">
        <f t="shared" ref="N157" si="67">-N156*$B$57</f>
        <v>-95.081564759591046</v>
      </c>
      <c r="O157" s="71">
        <f t="shared" ref="O157" si="68">-O156*$B$57</f>
        <v>-96.983196054782852</v>
      </c>
      <c r="P157" s="71">
        <f t="shared" ref="P157" si="69">-P156*$B$57</f>
        <v>-98.922859975878524</v>
      </c>
      <c r="Q157" s="71">
        <f t="shared" ref="Q157" si="70">-Q156*$B$57</f>
        <v>-100.9013171753961</v>
      </c>
      <c r="R157" s="71">
        <f t="shared" ref="R157" si="71">-R156*$B$57</f>
        <v>-102.91934351890403</v>
      </c>
      <c r="S157" s="71">
        <f t="shared" ref="S157" si="72">-S156*$B$57</f>
        <v>-104.97773038928209</v>
      </c>
      <c r="T157" s="71">
        <f t="shared" ref="T157" si="73">-T156*$B$57</f>
        <v>-107.07728499706775</v>
      </c>
      <c r="U157" s="71">
        <f t="shared" ref="U157" si="74">-U156*$B$57</f>
        <v>-109.2188306970091</v>
      </c>
      <c r="V157" s="71">
        <f t="shared" ref="V157" si="75">-V156*$B$57</f>
        <v>-111.40320731094927</v>
      </c>
      <c r="W157" s="71">
        <f t="shared" ref="W157" si="76">-W156*$B$57</f>
        <v>-113.63127145716828</v>
      </c>
      <c r="X157" s="71">
        <f t="shared" ref="X157" si="77">-X156*$B$57</f>
        <v>-115.90389688631163</v>
      </c>
      <c r="Y157" s="71">
        <f t="shared" ref="Y157" si="78">-Y156*$B$57</f>
        <v>-118.22197482403784</v>
      </c>
      <c r="Z157" s="71">
        <f t="shared" ref="Z157" si="79">-Z156*$B$57</f>
        <v>-120.58641432051861</v>
      </c>
      <c r="AA157" s="71">
        <f t="shared" ref="AA157" si="80">-AA156*$B$57</f>
        <v>-122.99814260692897</v>
      </c>
      <c r="AB157" s="71">
        <f t="shared" ref="AB157" si="81">-AB156*$B$57</f>
        <v>-125.45810545906755</v>
      </c>
      <c r="AC157" s="71">
        <f t="shared" ref="AC157" si="82">-AC156*$B$57</f>
        <v>-127.96726756824887</v>
      </c>
      <c r="AD157" s="71">
        <f t="shared" ref="AD157" si="83">-AD156*$B$57</f>
        <v>-130.52661291961388</v>
      </c>
      <c r="AE157" s="71">
        <f t="shared" ref="AE157" si="84">-AE156*$B$57</f>
        <v>-133.13714517800616</v>
      </c>
      <c r="AF157" s="71">
        <f t="shared" ref="AF157" si="85">-AF156*$B$57</f>
        <v>-135.79988808156628</v>
      </c>
      <c r="AG157" s="70">
        <f t="shared" ref="AG157" si="86">-AG156*$B$57</f>
        <v>-138.51588584319762</v>
      </c>
    </row>
    <row r="158" spans="1:33" s="65" customFormat="1" x14ac:dyDescent="0.25">
      <c r="A158" s="68" t="s">
        <v>141</v>
      </c>
      <c r="B158" s="67"/>
      <c r="C158" s="67"/>
      <c r="D158" s="67">
        <f t="shared" ref="D158:AG158" si="87">SUM(D156:D157)</f>
        <v>182</v>
      </c>
      <c r="E158" s="67">
        <f t="shared" si="87"/>
        <v>185.64000000000004</v>
      </c>
      <c r="F158" s="67">
        <f t="shared" si="87"/>
        <v>189.3528</v>
      </c>
      <c r="G158" s="67">
        <f t="shared" si="87"/>
        <v>193.13985599999995</v>
      </c>
      <c r="H158" s="67">
        <f t="shared" si="87"/>
        <v>197.00265312000005</v>
      </c>
      <c r="I158" s="67">
        <f t="shared" si="87"/>
        <v>200.9427061824</v>
      </c>
      <c r="J158" s="67">
        <f t="shared" si="87"/>
        <v>204.96156030604794</v>
      </c>
      <c r="K158" s="67">
        <f t="shared" si="87"/>
        <v>209.06079151216892</v>
      </c>
      <c r="L158" s="67">
        <f t="shared" si="87"/>
        <v>213.24200734241236</v>
      </c>
      <c r="M158" s="67">
        <f t="shared" si="87"/>
        <v>217.50684748926056</v>
      </c>
      <c r="N158" s="67">
        <f t="shared" si="87"/>
        <v>221.85698443904579</v>
      </c>
      <c r="O158" s="67">
        <f t="shared" si="87"/>
        <v>226.29412412782665</v>
      </c>
      <c r="P158" s="67">
        <f t="shared" si="87"/>
        <v>230.82000661038325</v>
      </c>
      <c r="Q158" s="67">
        <f t="shared" si="87"/>
        <v>235.43640674259092</v>
      </c>
      <c r="R158" s="67">
        <f t="shared" si="87"/>
        <v>240.14513487744273</v>
      </c>
      <c r="S158" s="67">
        <f t="shared" si="87"/>
        <v>244.94803757499153</v>
      </c>
      <c r="T158" s="67">
        <f t="shared" si="87"/>
        <v>249.84699832649142</v>
      </c>
      <c r="U158" s="67">
        <f t="shared" si="87"/>
        <v>254.84393829302127</v>
      </c>
      <c r="V158" s="67">
        <f t="shared" si="87"/>
        <v>259.94081705888163</v>
      </c>
      <c r="W158" s="67">
        <f t="shared" si="87"/>
        <v>265.13963340005932</v>
      </c>
      <c r="X158" s="67">
        <f t="shared" si="87"/>
        <v>270.44242606806051</v>
      </c>
      <c r="Y158" s="67">
        <f t="shared" si="87"/>
        <v>275.85127458942168</v>
      </c>
      <c r="Z158" s="67">
        <f t="shared" si="87"/>
        <v>281.36830008121012</v>
      </c>
      <c r="AA158" s="67">
        <f t="shared" si="87"/>
        <v>286.99566608283425</v>
      </c>
      <c r="AB158" s="67">
        <f t="shared" si="87"/>
        <v>292.73557940449098</v>
      </c>
      <c r="AC158" s="67">
        <f t="shared" si="87"/>
        <v>298.59029099258072</v>
      </c>
      <c r="AD158" s="67">
        <f t="shared" si="87"/>
        <v>304.5620968124324</v>
      </c>
      <c r="AE158" s="67">
        <f t="shared" si="87"/>
        <v>310.65333874868105</v>
      </c>
      <c r="AF158" s="67">
        <f t="shared" si="87"/>
        <v>316.86640552365463</v>
      </c>
      <c r="AG158" s="66">
        <f t="shared" si="87"/>
        <v>323.20373363412784</v>
      </c>
    </row>
    <row r="159" spans="1:33" s="65" customFormat="1" x14ac:dyDescent="0.25">
      <c r="A159" s="68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  <c r="AC159" s="67"/>
      <c r="AD159" s="67"/>
      <c r="AE159" s="67"/>
      <c r="AF159" s="67"/>
      <c r="AG159" s="66"/>
    </row>
    <row r="160" spans="1:33" x14ac:dyDescent="0.25">
      <c r="A160" s="273" t="s">
        <v>152</v>
      </c>
      <c r="B160" s="274"/>
      <c r="C160" s="275"/>
      <c r="D160" s="275"/>
      <c r="E160" s="275"/>
      <c r="F160" s="275"/>
      <c r="G160" s="275"/>
      <c r="H160" s="275"/>
      <c r="I160" s="275"/>
      <c r="J160" s="275"/>
      <c r="K160" s="275"/>
      <c r="L160" s="275"/>
      <c r="M160" s="275"/>
      <c r="N160" s="275"/>
      <c r="O160" s="275"/>
      <c r="P160" s="275"/>
      <c r="Q160" s="275"/>
      <c r="R160" s="275"/>
      <c r="S160" s="276"/>
      <c r="T160" s="275"/>
      <c r="U160" s="275"/>
      <c r="V160" s="275"/>
      <c r="W160" s="275"/>
      <c r="X160" s="275"/>
      <c r="Y160" s="275"/>
      <c r="Z160" s="275"/>
      <c r="AA160" s="275"/>
      <c r="AB160" s="275"/>
      <c r="AC160" s="275"/>
      <c r="AD160" s="275"/>
      <c r="AE160" s="275"/>
      <c r="AF160" s="275"/>
      <c r="AG160" s="277"/>
    </row>
    <row r="161" spans="1:33" x14ac:dyDescent="0.25">
      <c r="A161" s="90"/>
      <c r="B161" s="5"/>
      <c r="C161" s="33" t="s">
        <v>31</v>
      </c>
      <c r="D161" s="86" t="s">
        <v>14</v>
      </c>
      <c r="E161" s="86" t="s">
        <v>14</v>
      </c>
      <c r="F161" s="86" t="s">
        <v>14</v>
      </c>
      <c r="G161" s="86" t="s">
        <v>14</v>
      </c>
      <c r="H161" s="86" t="s">
        <v>14</v>
      </c>
      <c r="I161" s="86" t="s">
        <v>14</v>
      </c>
      <c r="J161" s="86" t="s">
        <v>14</v>
      </c>
      <c r="K161" s="86" t="s">
        <v>14</v>
      </c>
      <c r="L161" s="86" t="s">
        <v>14</v>
      </c>
      <c r="M161" s="86" t="s">
        <v>14</v>
      </c>
      <c r="N161" s="86" t="s">
        <v>14</v>
      </c>
      <c r="O161" s="86" t="s">
        <v>14</v>
      </c>
      <c r="P161" s="86" t="s">
        <v>14</v>
      </c>
      <c r="Q161" s="86" t="s">
        <v>14</v>
      </c>
      <c r="R161" s="86" t="s">
        <v>14</v>
      </c>
      <c r="S161" s="86" t="s">
        <v>14</v>
      </c>
      <c r="T161" s="89" t="s">
        <v>14</v>
      </c>
      <c r="U161" s="86" t="s">
        <v>14</v>
      </c>
      <c r="V161" s="86" t="s">
        <v>14</v>
      </c>
      <c r="W161" s="86" t="s">
        <v>14</v>
      </c>
      <c r="X161" s="86" t="s">
        <v>14</v>
      </c>
      <c r="Y161" s="86" t="s">
        <v>14</v>
      </c>
      <c r="Z161" s="86" t="s">
        <v>14</v>
      </c>
      <c r="AA161" s="86" t="s">
        <v>14</v>
      </c>
      <c r="AB161" s="86" t="s">
        <v>14</v>
      </c>
      <c r="AC161" s="86" t="s">
        <v>14</v>
      </c>
      <c r="AD161" s="86" t="s">
        <v>14</v>
      </c>
      <c r="AE161" s="86" t="s">
        <v>14</v>
      </c>
      <c r="AF161" s="86" t="s">
        <v>14</v>
      </c>
      <c r="AG161" s="85" t="s">
        <v>14</v>
      </c>
    </row>
    <row r="162" spans="1:33" s="6" customFormat="1" x14ac:dyDescent="0.25">
      <c r="A162" s="63" t="s">
        <v>3</v>
      </c>
      <c r="B162" s="5"/>
      <c r="C162" s="88">
        <v>0</v>
      </c>
      <c r="D162" s="86">
        <v>1</v>
      </c>
      <c r="E162" s="86">
        <v>2</v>
      </c>
      <c r="F162" s="86">
        <v>3</v>
      </c>
      <c r="G162" s="86">
        <v>4</v>
      </c>
      <c r="H162" s="86">
        <v>5</v>
      </c>
      <c r="I162" s="86">
        <v>6</v>
      </c>
      <c r="J162" s="86">
        <v>7</v>
      </c>
      <c r="K162" s="86">
        <v>8</v>
      </c>
      <c r="L162" s="86">
        <v>9</v>
      </c>
      <c r="M162" s="86">
        <v>10</v>
      </c>
      <c r="N162" s="86">
        <v>11</v>
      </c>
      <c r="O162" s="86">
        <v>12</v>
      </c>
      <c r="P162" s="86">
        <v>13</v>
      </c>
      <c r="Q162" s="86">
        <v>14</v>
      </c>
      <c r="R162" s="86">
        <v>15</v>
      </c>
      <c r="S162" s="86">
        <v>16</v>
      </c>
      <c r="T162" s="87">
        <v>17</v>
      </c>
      <c r="U162" s="86">
        <v>18</v>
      </c>
      <c r="V162" s="86">
        <v>19</v>
      </c>
      <c r="W162" s="86">
        <v>20</v>
      </c>
      <c r="X162" s="86">
        <v>21</v>
      </c>
      <c r="Y162" s="86">
        <v>22</v>
      </c>
      <c r="Z162" s="86">
        <v>23</v>
      </c>
      <c r="AA162" s="86">
        <v>24</v>
      </c>
      <c r="AB162" s="86">
        <v>25</v>
      </c>
      <c r="AC162" s="86">
        <v>26</v>
      </c>
      <c r="AD162" s="86">
        <v>27</v>
      </c>
      <c r="AE162" s="86">
        <v>28</v>
      </c>
      <c r="AF162" s="86">
        <v>29</v>
      </c>
      <c r="AG162" s="85">
        <v>30</v>
      </c>
    </row>
    <row r="163" spans="1:33" s="6" customFormat="1" x14ac:dyDescent="0.25">
      <c r="A163" s="74" t="s">
        <v>125</v>
      </c>
      <c r="B163" s="71"/>
      <c r="C163" s="96"/>
      <c r="D163" s="71">
        <f>D150</f>
        <v>-260</v>
      </c>
      <c r="E163" s="71">
        <f t="shared" ref="E163:AG163" si="88">E150</f>
        <v>-265.2</v>
      </c>
      <c r="F163" s="71">
        <f t="shared" si="88"/>
        <v>-270.50400000000002</v>
      </c>
      <c r="G163" s="71">
        <f t="shared" si="88"/>
        <v>-275.91407999999996</v>
      </c>
      <c r="H163" s="71">
        <f t="shared" si="88"/>
        <v>-281.43236159999998</v>
      </c>
      <c r="I163" s="71">
        <f t="shared" si="88"/>
        <v>-287.06100883200003</v>
      </c>
      <c r="J163" s="71">
        <f t="shared" si="88"/>
        <v>-292.80222900864004</v>
      </c>
      <c r="K163" s="71">
        <f t="shared" si="88"/>
        <v>-298.65827358881273</v>
      </c>
      <c r="L163" s="71">
        <f t="shared" si="88"/>
        <v>-304.63143906058906</v>
      </c>
      <c r="M163" s="71">
        <f t="shared" si="88"/>
        <v>-310.72406784180083</v>
      </c>
      <c r="N163" s="71">
        <f t="shared" si="88"/>
        <v>-316.93854919863685</v>
      </c>
      <c r="O163" s="71">
        <f t="shared" si="88"/>
        <v>-323.27732018260951</v>
      </c>
      <c r="P163" s="71">
        <f t="shared" si="88"/>
        <v>-329.74286658626175</v>
      </c>
      <c r="Q163" s="71">
        <f t="shared" si="88"/>
        <v>-336.33772391798698</v>
      </c>
      <c r="R163" s="71">
        <f t="shared" si="88"/>
        <v>-343.06447839634677</v>
      </c>
      <c r="S163" s="71">
        <f t="shared" si="88"/>
        <v>-349.92576796427358</v>
      </c>
      <c r="T163" s="71">
        <f t="shared" si="88"/>
        <v>-356.92428332355911</v>
      </c>
      <c r="U163" s="71">
        <f t="shared" si="88"/>
        <v>-364.06276899003035</v>
      </c>
      <c r="V163" s="71">
        <f t="shared" si="88"/>
        <v>-371.34402436983089</v>
      </c>
      <c r="W163" s="71">
        <f t="shared" si="88"/>
        <v>-378.77090485722749</v>
      </c>
      <c r="X163" s="71">
        <f t="shared" si="88"/>
        <v>-386.34632295437211</v>
      </c>
      <c r="Y163" s="71">
        <f t="shared" si="88"/>
        <v>-394.07324941345951</v>
      </c>
      <c r="Z163" s="71">
        <f t="shared" si="88"/>
        <v>-401.95471440172872</v>
      </c>
      <c r="AA163" s="71">
        <f t="shared" si="88"/>
        <v>-409.99380868976323</v>
      </c>
      <c r="AB163" s="71">
        <f t="shared" si="88"/>
        <v>-418.19368486355853</v>
      </c>
      <c r="AC163" s="71">
        <f t="shared" si="88"/>
        <v>-426.5575585608297</v>
      </c>
      <c r="AD163" s="71">
        <f t="shared" si="88"/>
        <v>-435.08870973204631</v>
      </c>
      <c r="AE163" s="71">
        <f t="shared" si="88"/>
        <v>-443.79048392668716</v>
      </c>
      <c r="AF163" s="71">
        <f t="shared" si="88"/>
        <v>-452.66629360522103</v>
      </c>
      <c r="AG163" s="70">
        <f t="shared" si="88"/>
        <v>-461.71961947732535</v>
      </c>
    </row>
    <row r="164" spans="1:33" x14ac:dyDescent="0.25">
      <c r="A164" s="56" t="s">
        <v>43</v>
      </c>
      <c r="B164" s="54"/>
      <c r="C164" s="54"/>
      <c r="D164" s="54">
        <f t="shared" ref="D164:AG164" si="89">SUM(D163:D163)</f>
        <v>-260</v>
      </c>
      <c r="E164" s="54">
        <f t="shared" si="89"/>
        <v>-265.2</v>
      </c>
      <c r="F164" s="54">
        <f t="shared" si="89"/>
        <v>-270.50400000000002</v>
      </c>
      <c r="G164" s="54">
        <f t="shared" si="89"/>
        <v>-275.91407999999996</v>
      </c>
      <c r="H164" s="54">
        <f t="shared" si="89"/>
        <v>-281.43236159999998</v>
      </c>
      <c r="I164" s="54">
        <f t="shared" si="89"/>
        <v>-287.06100883200003</v>
      </c>
      <c r="J164" s="54">
        <f t="shared" si="89"/>
        <v>-292.80222900864004</v>
      </c>
      <c r="K164" s="54">
        <f t="shared" si="89"/>
        <v>-298.65827358881273</v>
      </c>
      <c r="L164" s="54">
        <f t="shared" si="89"/>
        <v>-304.63143906058906</v>
      </c>
      <c r="M164" s="54">
        <f t="shared" si="89"/>
        <v>-310.72406784180083</v>
      </c>
      <c r="N164" s="54">
        <f t="shared" si="89"/>
        <v>-316.93854919863685</v>
      </c>
      <c r="O164" s="54">
        <f t="shared" si="89"/>
        <v>-323.27732018260951</v>
      </c>
      <c r="P164" s="54">
        <f t="shared" si="89"/>
        <v>-329.74286658626175</v>
      </c>
      <c r="Q164" s="54">
        <f t="shared" si="89"/>
        <v>-336.33772391798698</v>
      </c>
      <c r="R164" s="54">
        <f t="shared" si="89"/>
        <v>-343.06447839634677</v>
      </c>
      <c r="S164" s="54">
        <f t="shared" si="89"/>
        <v>-349.92576796427358</v>
      </c>
      <c r="T164" s="54">
        <f t="shared" si="89"/>
        <v>-356.92428332355911</v>
      </c>
      <c r="U164" s="54">
        <f t="shared" si="89"/>
        <v>-364.06276899003035</v>
      </c>
      <c r="V164" s="54">
        <f t="shared" si="89"/>
        <v>-371.34402436983089</v>
      </c>
      <c r="W164" s="54">
        <f t="shared" si="89"/>
        <v>-378.77090485722749</v>
      </c>
      <c r="X164" s="54">
        <f t="shared" si="89"/>
        <v>-386.34632295437211</v>
      </c>
      <c r="Y164" s="54">
        <f t="shared" si="89"/>
        <v>-394.07324941345951</v>
      </c>
      <c r="Z164" s="54">
        <f t="shared" si="89"/>
        <v>-401.95471440172872</v>
      </c>
      <c r="AA164" s="54">
        <f t="shared" si="89"/>
        <v>-409.99380868976323</v>
      </c>
      <c r="AB164" s="54">
        <f t="shared" si="89"/>
        <v>-418.19368486355853</v>
      </c>
      <c r="AC164" s="54">
        <f t="shared" si="89"/>
        <v>-426.5575585608297</v>
      </c>
      <c r="AD164" s="54">
        <f t="shared" si="89"/>
        <v>-435.08870973204631</v>
      </c>
      <c r="AE164" s="54">
        <f t="shared" si="89"/>
        <v>-443.79048392668716</v>
      </c>
      <c r="AF164" s="54">
        <f t="shared" si="89"/>
        <v>-452.66629360522103</v>
      </c>
      <c r="AG164" s="53">
        <f t="shared" si="89"/>
        <v>-461.71961947732535</v>
      </c>
    </row>
    <row r="165" spans="1:33" x14ac:dyDescent="0.25">
      <c r="A165" s="82" t="s">
        <v>42</v>
      </c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3"/>
    </row>
    <row r="166" spans="1:33" x14ac:dyDescent="0.25">
      <c r="A166" s="74" t="s">
        <v>127</v>
      </c>
      <c r="B166" s="94"/>
      <c r="C166" s="265"/>
      <c r="D166" s="60">
        <f>D154</f>
        <v>-65</v>
      </c>
      <c r="E166" s="60">
        <f t="shared" ref="E166:AG166" si="90">E154</f>
        <v>-66.3</v>
      </c>
      <c r="F166" s="60">
        <f t="shared" si="90"/>
        <v>-67.626000000000005</v>
      </c>
      <c r="G166" s="60">
        <f t="shared" si="90"/>
        <v>-68.978519999999989</v>
      </c>
      <c r="H166" s="60">
        <f t="shared" si="90"/>
        <v>-70.358090399999995</v>
      </c>
      <c r="I166" s="60">
        <f t="shared" si="90"/>
        <v>-71.765252208000007</v>
      </c>
      <c r="J166" s="60">
        <f t="shared" si="90"/>
        <v>-73.20055725216001</v>
      </c>
      <c r="K166" s="60">
        <f t="shared" si="90"/>
        <v>-74.664568397203183</v>
      </c>
      <c r="L166" s="60">
        <f t="shared" si="90"/>
        <v>-76.157859765147265</v>
      </c>
      <c r="M166" s="60">
        <f t="shared" si="90"/>
        <v>-77.681016960450208</v>
      </c>
      <c r="N166" s="60">
        <f t="shared" si="90"/>
        <v>-79.234637299659212</v>
      </c>
      <c r="O166" s="60">
        <f t="shared" si="90"/>
        <v>-80.819330045652379</v>
      </c>
      <c r="P166" s="60">
        <f t="shared" si="90"/>
        <v>-82.435716646565439</v>
      </c>
      <c r="Q166" s="60">
        <f t="shared" si="90"/>
        <v>-84.084430979496744</v>
      </c>
      <c r="R166" s="60">
        <f t="shared" si="90"/>
        <v>-85.766119599086693</v>
      </c>
      <c r="S166" s="60">
        <f t="shared" si="90"/>
        <v>-87.481441991068394</v>
      </c>
      <c r="T166" s="60">
        <f t="shared" si="90"/>
        <v>-89.231070830889777</v>
      </c>
      <c r="U166" s="60">
        <f t="shared" si="90"/>
        <v>-91.015692247507587</v>
      </c>
      <c r="V166" s="60">
        <f t="shared" si="90"/>
        <v>-92.836006092457723</v>
      </c>
      <c r="W166" s="60">
        <f t="shared" si="90"/>
        <v>-94.692726214306873</v>
      </c>
      <c r="X166" s="60">
        <f t="shared" si="90"/>
        <v>-96.586580738593028</v>
      </c>
      <c r="Y166" s="60">
        <f t="shared" si="90"/>
        <v>-98.518312353364877</v>
      </c>
      <c r="Z166" s="60">
        <f t="shared" si="90"/>
        <v>-100.48867860043218</v>
      </c>
      <c r="AA166" s="60">
        <f t="shared" si="90"/>
        <v>-102.49845217244081</v>
      </c>
      <c r="AB166" s="60">
        <f t="shared" si="90"/>
        <v>-104.54842121588963</v>
      </c>
      <c r="AC166" s="60">
        <f t="shared" si="90"/>
        <v>-106.63938964020743</v>
      </c>
      <c r="AD166" s="60">
        <f t="shared" si="90"/>
        <v>-108.77217743301158</v>
      </c>
      <c r="AE166" s="60">
        <f t="shared" si="90"/>
        <v>-110.94762098167179</v>
      </c>
      <c r="AF166" s="60">
        <f t="shared" si="90"/>
        <v>-113.16657340130526</v>
      </c>
      <c r="AG166" s="59">
        <f t="shared" si="90"/>
        <v>-115.42990486933134</v>
      </c>
    </row>
    <row r="167" spans="1:33" x14ac:dyDescent="0.25">
      <c r="A167" s="56" t="s">
        <v>38</v>
      </c>
      <c r="B167" s="54"/>
      <c r="C167" s="54"/>
      <c r="D167" s="54">
        <f t="shared" ref="D167:AG167" si="91">SUM(D166:D166)</f>
        <v>-65</v>
      </c>
      <c r="E167" s="54">
        <f t="shared" si="91"/>
        <v>-66.3</v>
      </c>
      <c r="F167" s="54">
        <f t="shared" si="91"/>
        <v>-67.626000000000005</v>
      </c>
      <c r="G167" s="54">
        <f t="shared" si="91"/>
        <v>-68.978519999999989</v>
      </c>
      <c r="H167" s="54">
        <f t="shared" si="91"/>
        <v>-70.358090399999995</v>
      </c>
      <c r="I167" s="54">
        <f t="shared" si="91"/>
        <v>-71.765252208000007</v>
      </c>
      <c r="J167" s="54">
        <f t="shared" si="91"/>
        <v>-73.20055725216001</v>
      </c>
      <c r="K167" s="54">
        <f t="shared" si="91"/>
        <v>-74.664568397203183</v>
      </c>
      <c r="L167" s="54">
        <f t="shared" si="91"/>
        <v>-76.157859765147265</v>
      </c>
      <c r="M167" s="54">
        <f t="shared" si="91"/>
        <v>-77.681016960450208</v>
      </c>
      <c r="N167" s="54">
        <f t="shared" si="91"/>
        <v>-79.234637299659212</v>
      </c>
      <c r="O167" s="54">
        <f t="shared" si="91"/>
        <v>-80.819330045652379</v>
      </c>
      <c r="P167" s="54">
        <f t="shared" si="91"/>
        <v>-82.435716646565439</v>
      </c>
      <c r="Q167" s="54">
        <f t="shared" si="91"/>
        <v>-84.084430979496744</v>
      </c>
      <c r="R167" s="54">
        <f t="shared" si="91"/>
        <v>-85.766119599086693</v>
      </c>
      <c r="S167" s="54">
        <f t="shared" si="91"/>
        <v>-87.481441991068394</v>
      </c>
      <c r="T167" s="54">
        <f t="shared" si="91"/>
        <v>-89.231070830889777</v>
      </c>
      <c r="U167" s="54">
        <f t="shared" si="91"/>
        <v>-91.015692247507587</v>
      </c>
      <c r="V167" s="54">
        <f t="shared" si="91"/>
        <v>-92.836006092457723</v>
      </c>
      <c r="W167" s="54">
        <f t="shared" si="91"/>
        <v>-94.692726214306873</v>
      </c>
      <c r="X167" s="54">
        <f t="shared" si="91"/>
        <v>-96.586580738593028</v>
      </c>
      <c r="Y167" s="54">
        <f t="shared" si="91"/>
        <v>-98.518312353364877</v>
      </c>
      <c r="Z167" s="54">
        <f t="shared" si="91"/>
        <v>-100.48867860043218</v>
      </c>
      <c r="AA167" s="54">
        <f t="shared" si="91"/>
        <v>-102.49845217244081</v>
      </c>
      <c r="AB167" s="54">
        <f t="shared" si="91"/>
        <v>-104.54842121588963</v>
      </c>
      <c r="AC167" s="54">
        <f t="shared" si="91"/>
        <v>-106.63938964020743</v>
      </c>
      <c r="AD167" s="54">
        <f t="shared" si="91"/>
        <v>-108.77217743301158</v>
      </c>
      <c r="AE167" s="54">
        <f t="shared" si="91"/>
        <v>-110.94762098167179</v>
      </c>
      <c r="AF167" s="54">
        <f t="shared" si="91"/>
        <v>-113.16657340130526</v>
      </c>
      <c r="AG167" s="53">
        <f t="shared" si="91"/>
        <v>-115.42990486933134</v>
      </c>
    </row>
    <row r="168" spans="1:33" x14ac:dyDescent="0.25">
      <c r="A168" s="92" t="s">
        <v>37</v>
      </c>
      <c r="B168" s="5"/>
      <c r="C168" s="5"/>
      <c r="D168" s="5">
        <f t="shared" ref="D168:AG168" si="92">D164+D167</f>
        <v>-325</v>
      </c>
      <c r="E168" s="5">
        <f t="shared" si="92"/>
        <v>-331.5</v>
      </c>
      <c r="F168" s="5">
        <f t="shared" si="92"/>
        <v>-338.13</v>
      </c>
      <c r="G168" s="5">
        <f t="shared" si="92"/>
        <v>-344.89259999999996</v>
      </c>
      <c r="H168" s="5">
        <f t="shared" si="92"/>
        <v>-351.79045199999996</v>
      </c>
      <c r="I168" s="5">
        <f t="shared" si="92"/>
        <v>-358.82626104000002</v>
      </c>
      <c r="J168" s="5">
        <f t="shared" si="92"/>
        <v>-366.00278626080006</v>
      </c>
      <c r="K168" s="5">
        <f t="shared" si="92"/>
        <v>-373.32284198601593</v>
      </c>
      <c r="L168" s="5">
        <f t="shared" si="92"/>
        <v>-380.7892988257363</v>
      </c>
      <c r="M168" s="5">
        <f t="shared" si="92"/>
        <v>-388.40508480225105</v>
      </c>
      <c r="N168" s="5">
        <f t="shared" si="92"/>
        <v>-396.17318649829605</v>
      </c>
      <c r="O168" s="5">
        <f t="shared" si="92"/>
        <v>-404.09665022826186</v>
      </c>
      <c r="P168" s="5">
        <f t="shared" si="92"/>
        <v>-412.17858323282718</v>
      </c>
      <c r="Q168" s="5">
        <f t="shared" si="92"/>
        <v>-420.42215489748372</v>
      </c>
      <c r="R168" s="5">
        <f t="shared" si="92"/>
        <v>-428.83059799543344</v>
      </c>
      <c r="S168" s="5">
        <f t="shared" si="92"/>
        <v>-437.40720995534195</v>
      </c>
      <c r="T168" s="5">
        <f t="shared" si="92"/>
        <v>-446.1553541544489</v>
      </c>
      <c r="U168" s="5">
        <f t="shared" si="92"/>
        <v>-455.07846123753791</v>
      </c>
      <c r="V168" s="5">
        <f t="shared" si="92"/>
        <v>-464.18003046228864</v>
      </c>
      <c r="W168" s="5">
        <f t="shared" si="92"/>
        <v>-473.46363107153434</v>
      </c>
      <c r="X168" s="5">
        <f t="shared" si="92"/>
        <v>-482.93290369296517</v>
      </c>
      <c r="Y168" s="5">
        <f t="shared" si="92"/>
        <v>-492.59156176682438</v>
      </c>
      <c r="Z168" s="5">
        <f t="shared" si="92"/>
        <v>-502.44339300216092</v>
      </c>
      <c r="AA168" s="5">
        <f t="shared" si="92"/>
        <v>-512.49226086220403</v>
      </c>
      <c r="AB168" s="5">
        <f t="shared" si="92"/>
        <v>-522.74210607944815</v>
      </c>
      <c r="AC168" s="5">
        <f t="shared" si="92"/>
        <v>-533.19694820103712</v>
      </c>
      <c r="AD168" s="5">
        <f t="shared" si="92"/>
        <v>-543.86088716505787</v>
      </c>
      <c r="AE168" s="5">
        <f t="shared" si="92"/>
        <v>-554.73810490835899</v>
      </c>
      <c r="AF168" s="5">
        <f t="shared" si="92"/>
        <v>-565.83286700652627</v>
      </c>
      <c r="AG168" s="57">
        <f t="shared" si="92"/>
        <v>-577.14952434665668</v>
      </c>
    </row>
    <row r="169" spans="1:33" x14ac:dyDescent="0.25">
      <c r="A169" s="34"/>
      <c r="B169" s="5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3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35"/>
    </row>
    <row r="170" spans="1:33" x14ac:dyDescent="0.25">
      <c r="A170" s="273" t="s">
        <v>149</v>
      </c>
      <c r="B170" s="274"/>
      <c r="C170" s="275"/>
      <c r="D170" s="275"/>
      <c r="E170" s="275"/>
      <c r="F170" s="275"/>
      <c r="G170" s="275"/>
      <c r="H170" s="275"/>
      <c r="I170" s="275"/>
      <c r="J170" s="275"/>
      <c r="K170" s="275"/>
      <c r="L170" s="275"/>
      <c r="M170" s="275"/>
      <c r="N170" s="275"/>
      <c r="O170" s="275"/>
      <c r="P170" s="275"/>
      <c r="Q170" s="275"/>
      <c r="R170" s="275"/>
      <c r="S170" s="276"/>
      <c r="T170" s="275"/>
      <c r="U170" s="275"/>
      <c r="V170" s="275"/>
      <c r="W170" s="275"/>
      <c r="X170" s="275"/>
      <c r="Y170" s="275"/>
      <c r="Z170" s="275"/>
      <c r="AA170" s="275"/>
      <c r="AB170" s="275"/>
      <c r="AC170" s="275"/>
      <c r="AD170" s="275"/>
      <c r="AE170" s="275"/>
      <c r="AF170" s="275"/>
      <c r="AG170" s="277"/>
    </row>
    <row r="171" spans="1:33" x14ac:dyDescent="0.25">
      <c r="A171" s="90"/>
      <c r="B171" s="5"/>
      <c r="C171" s="33" t="s">
        <v>31</v>
      </c>
      <c r="D171" s="86" t="s">
        <v>14</v>
      </c>
      <c r="E171" s="86" t="s">
        <v>14</v>
      </c>
      <c r="F171" s="86" t="s">
        <v>14</v>
      </c>
      <c r="G171" s="86" t="s">
        <v>14</v>
      </c>
      <c r="H171" s="86" t="s">
        <v>14</v>
      </c>
      <c r="I171" s="86" t="s">
        <v>14</v>
      </c>
      <c r="J171" s="86" t="s">
        <v>14</v>
      </c>
      <c r="K171" s="86" t="s">
        <v>14</v>
      </c>
      <c r="L171" s="86" t="s">
        <v>14</v>
      </c>
      <c r="M171" s="86" t="s">
        <v>14</v>
      </c>
      <c r="N171" s="86" t="s">
        <v>14</v>
      </c>
      <c r="O171" s="86" t="s">
        <v>14</v>
      </c>
      <c r="P171" s="86" t="s">
        <v>14</v>
      </c>
      <c r="Q171" s="86" t="s">
        <v>14</v>
      </c>
      <c r="R171" s="86" t="s">
        <v>14</v>
      </c>
      <c r="S171" s="86" t="s">
        <v>14</v>
      </c>
      <c r="T171" s="89" t="s">
        <v>14</v>
      </c>
      <c r="U171" s="86" t="s">
        <v>14</v>
      </c>
      <c r="V171" s="86" t="s">
        <v>14</v>
      </c>
      <c r="W171" s="86" t="s">
        <v>14</v>
      </c>
      <c r="X171" s="86" t="s">
        <v>14</v>
      </c>
      <c r="Y171" s="86" t="s">
        <v>14</v>
      </c>
      <c r="Z171" s="86" t="s">
        <v>14</v>
      </c>
      <c r="AA171" s="86" t="s">
        <v>14</v>
      </c>
      <c r="AB171" s="86" t="s">
        <v>14</v>
      </c>
      <c r="AC171" s="86" t="s">
        <v>14</v>
      </c>
      <c r="AD171" s="86" t="s">
        <v>14</v>
      </c>
      <c r="AE171" s="86" t="s">
        <v>14</v>
      </c>
      <c r="AF171" s="86" t="s">
        <v>14</v>
      </c>
      <c r="AG171" s="85" t="s">
        <v>14</v>
      </c>
    </row>
    <row r="172" spans="1:33" s="6" customFormat="1" x14ac:dyDescent="0.25">
      <c r="A172" s="63" t="s">
        <v>3</v>
      </c>
      <c r="B172" s="5"/>
      <c r="C172" s="88">
        <v>0</v>
      </c>
      <c r="D172" s="86">
        <v>1</v>
      </c>
      <c r="E172" s="86">
        <v>2</v>
      </c>
      <c r="F172" s="86">
        <v>3</v>
      </c>
      <c r="G172" s="86">
        <v>4</v>
      </c>
      <c r="H172" s="86">
        <v>5</v>
      </c>
      <c r="I172" s="86">
        <v>6</v>
      </c>
      <c r="J172" s="86">
        <v>7</v>
      </c>
      <c r="K172" s="86">
        <v>8</v>
      </c>
      <c r="L172" s="86">
        <v>9</v>
      </c>
      <c r="M172" s="86">
        <v>10</v>
      </c>
      <c r="N172" s="86">
        <v>11</v>
      </c>
      <c r="O172" s="86">
        <v>12</v>
      </c>
      <c r="P172" s="86">
        <v>13</v>
      </c>
      <c r="Q172" s="86">
        <v>14</v>
      </c>
      <c r="R172" s="86">
        <v>15</v>
      </c>
      <c r="S172" s="86">
        <v>16</v>
      </c>
      <c r="T172" s="87">
        <v>17</v>
      </c>
      <c r="U172" s="86">
        <v>18</v>
      </c>
      <c r="V172" s="86">
        <v>19</v>
      </c>
      <c r="W172" s="86">
        <v>20</v>
      </c>
      <c r="X172" s="86">
        <v>21</v>
      </c>
      <c r="Y172" s="86">
        <v>22</v>
      </c>
      <c r="Z172" s="86">
        <v>23</v>
      </c>
      <c r="AA172" s="86">
        <v>24</v>
      </c>
      <c r="AB172" s="86">
        <v>25</v>
      </c>
      <c r="AC172" s="86">
        <v>26</v>
      </c>
      <c r="AD172" s="86">
        <v>27</v>
      </c>
      <c r="AE172" s="86">
        <v>28</v>
      </c>
      <c r="AF172" s="86">
        <v>29</v>
      </c>
      <c r="AG172" s="85">
        <v>30</v>
      </c>
    </row>
    <row r="173" spans="1:33" s="6" customFormat="1" x14ac:dyDescent="0.25">
      <c r="A173" s="83" t="s">
        <v>125</v>
      </c>
      <c r="B173" s="47"/>
      <c r="C173" s="50"/>
      <c r="D173" s="47">
        <f t="shared" ref="D173:AG173" si="93">IF(D172&lt;=$B$55,($B$105*$B$102*(1+$B$106)^C172),0)</f>
        <v>650</v>
      </c>
      <c r="E173" s="47">
        <f t="shared" si="93"/>
        <v>663</v>
      </c>
      <c r="F173" s="47">
        <f t="shared" si="93"/>
        <v>676.26</v>
      </c>
      <c r="G173" s="47">
        <f t="shared" si="93"/>
        <v>689.78519999999992</v>
      </c>
      <c r="H173" s="47">
        <f t="shared" si="93"/>
        <v>703.58090400000003</v>
      </c>
      <c r="I173" s="47">
        <f t="shared" si="93"/>
        <v>717.65252208000004</v>
      </c>
      <c r="J173" s="47">
        <f t="shared" si="93"/>
        <v>732.00557252160002</v>
      </c>
      <c r="K173" s="47">
        <f t="shared" si="93"/>
        <v>746.64568397203186</v>
      </c>
      <c r="L173" s="47">
        <f t="shared" si="93"/>
        <v>761.57859765147259</v>
      </c>
      <c r="M173" s="47">
        <f t="shared" si="93"/>
        <v>776.81016960450199</v>
      </c>
      <c r="N173" s="47">
        <f t="shared" si="93"/>
        <v>792.34637299659209</v>
      </c>
      <c r="O173" s="47">
        <f t="shared" si="93"/>
        <v>808.19330045652384</v>
      </c>
      <c r="P173" s="47">
        <f t="shared" si="93"/>
        <v>824.35716646565447</v>
      </c>
      <c r="Q173" s="47">
        <f t="shared" si="93"/>
        <v>840.84430979496744</v>
      </c>
      <c r="R173" s="47">
        <f t="shared" si="93"/>
        <v>857.66119599086687</v>
      </c>
      <c r="S173" s="47">
        <f t="shared" si="93"/>
        <v>874.81441991068402</v>
      </c>
      <c r="T173" s="47">
        <f t="shared" si="93"/>
        <v>892.3107083088978</v>
      </c>
      <c r="U173" s="47">
        <f t="shared" si="93"/>
        <v>910.15692247507582</v>
      </c>
      <c r="V173" s="47">
        <f t="shared" si="93"/>
        <v>928.36006092457728</v>
      </c>
      <c r="W173" s="47">
        <f t="shared" si="93"/>
        <v>946.92726214306879</v>
      </c>
      <c r="X173" s="47">
        <f t="shared" si="93"/>
        <v>965.86580738593022</v>
      </c>
      <c r="Y173" s="47">
        <f t="shared" si="93"/>
        <v>985.18312353364877</v>
      </c>
      <c r="Z173" s="47">
        <f t="shared" si="93"/>
        <v>1004.8867860043218</v>
      </c>
      <c r="AA173" s="47">
        <f t="shared" si="93"/>
        <v>1024.9845217244081</v>
      </c>
      <c r="AB173" s="47">
        <f t="shared" si="93"/>
        <v>1045.4842121588963</v>
      </c>
      <c r="AC173" s="47">
        <f t="shared" si="93"/>
        <v>1066.3938964020742</v>
      </c>
      <c r="AD173" s="47">
        <f t="shared" si="93"/>
        <v>1087.7217743301157</v>
      </c>
      <c r="AE173" s="47">
        <f t="shared" si="93"/>
        <v>1109.476209816718</v>
      </c>
      <c r="AF173" s="47">
        <f t="shared" si="93"/>
        <v>1131.6657340130525</v>
      </c>
      <c r="AG173" s="49">
        <f t="shared" si="93"/>
        <v>1154.2990486933134</v>
      </c>
    </row>
    <row r="174" spans="1:33" s="6" customFormat="1" x14ac:dyDescent="0.25">
      <c r="A174" s="74" t="s">
        <v>126</v>
      </c>
      <c r="B174" s="71"/>
      <c r="C174" s="96"/>
      <c r="D174" s="71">
        <f t="shared" ref="D174:AG174" si="94">IF(D172&lt;=$B$55,($B$110*$B$56/1000000*$B$102*(1+$B$111)^C172),0)</f>
        <v>812.5</v>
      </c>
      <c r="E174" s="71">
        <f t="shared" si="94"/>
        <v>828.75</v>
      </c>
      <c r="F174" s="71">
        <f t="shared" si="94"/>
        <v>845.32500000000005</v>
      </c>
      <c r="G174" s="71">
        <f t="shared" si="94"/>
        <v>862.23149999999998</v>
      </c>
      <c r="H174" s="71">
        <f t="shared" si="94"/>
        <v>879.47613000000001</v>
      </c>
      <c r="I174" s="71">
        <f t="shared" si="94"/>
        <v>897.06565260000002</v>
      </c>
      <c r="J174" s="71">
        <f t="shared" si="94"/>
        <v>915.00696565200008</v>
      </c>
      <c r="K174" s="71">
        <f t="shared" si="94"/>
        <v>933.3071049650398</v>
      </c>
      <c r="L174" s="71">
        <f t="shared" si="94"/>
        <v>951.97324706434074</v>
      </c>
      <c r="M174" s="71">
        <f t="shared" si="94"/>
        <v>971.01271200562758</v>
      </c>
      <c r="N174" s="71">
        <f t="shared" si="94"/>
        <v>990.4329662457402</v>
      </c>
      <c r="O174" s="71">
        <f t="shared" si="94"/>
        <v>1010.2416255706547</v>
      </c>
      <c r="P174" s="71">
        <f t="shared" si="94"/>
        <v>1030.4464580820679</v>
      </c>
      <c r="Q174" s="71">
        <f t="shared" si="94"/>
        <v>1051.0553872437092</v>
      </c>
      <c r="R174" s="71">
        <f t="shared" si="94"/>
        <v>1072.0764949885836</v>
      </c>
      <c r="S174" s="71">
        <f t="shared" si="94"/>
        <v>1093.5180248883551</v>
      </c>
      <c r="T174" s="71">
        <f t="shared" si="94"/>
        <v>1115.3883853861223</v>
      </c>
      <c r="U174" s="71">
        <f t="shared" si="94"/>
        <v>1137.6961530938447</v>
      </c>
      <c r="V174" s="71">
        <f t="shared" si="94"/>
        <v>1160.4500761557215</v>
      </c>
      <c r="W174" s="71">
        <f t="shared" si="94"/>
        <v>1183.659077678836</v>
      </c>
      <c r="X174" s="71">
        <f t="shared" si="94"/>
        <v>1207.3322592324128</v>
      </c>
      <c r="Y174" s="71">
        <f t="shared" si="94"/>
        <v>1231.4789044170609</v>
      </c>
      <c r="Z174" s="71">
        <f t="shared" si="94"/>
        <v>1256.1084825054022</v>
      </c>
      <c r="AA174" s="71">
        <f t="shared" si="94"/>
        <v>1281.2306521555101</v>
      </c>
      <c r="AB174" s="71">
        <f t="shared" si="94"/>
        <v>1306.8552651986204</v>
      </c>
      <c r="AC174" s="71">
        <f t="shared" si="94"/>
        <v>1332.9923705025928</v>
      </c>
      <c r="AD174" s="71">
        <f t="shared" si="94"/>
        <v>1359.6522179126448</v>
      </c>
      <c r="AE174" s="71">
        <f t="shared" si="94"/>
        <v>1386.8452622708974</v>
      </c>
      <c r="AF174" s="71">
        <f t="shared" si="94"/>
        <v>1414.5821675163156</v>
      </c>
      <c r="AG174" s="70">
        <f t="shared" si="94"/>
        <v>1442.8738108666416</v>
      </c>
    </row>
    <row r="175" spans="1:33" x14ac:dyDescent="0.25">
      <c r="A175" s="56" t="s">
        <v>43</v>
      </c>
      <c r="B175" s="54"/>
      <c r="C175" s="54"/>
      <c r="D175" s="67">
        <f t="shared" ref="D175:AG175" si="95">SUM(D173:D174)</f>
        <v>1462.5</v>
      </c>
      <c r="E175" s="54">
        <f t="shared" si="95"/>
        <v>1491.75</v>
      </c>
      <c r="F175" s="54">
        <f t="shared" si="95"/>
        <v>1521.585</v>
      </c>
      <c r="G175" s="54">
        <f t="shared" si="95"/>
        <v>1552.0166999999999</v>
      </c>
      <c r="H175" s="54">
        <f t="shared" si="95"/>
        <v>1583.0570339999999</v>
      </c>
      <c r="I175" s="54">
        <f t="shared" si="95"/>
        <v>1614.7181746800002</v>
      </c>
      <c r="J175" s="54">
        <f t="shared" si="95"/>
        <v>1647.0125381736002</v>
      </c>
      <c r="K175" s="54">
        <f t="shared" si="95"/>
        <v>1679.9527889370715</v>
      </c>
      <c r="L175" s="54">
        <f t="shared" si="95"/>
        <v>1713.5518447158133</v>
      </c>
      <c r="M175" s="54">
        <f t="shared" si="95"/>
        <v>1747.8228816101296</v>
      </c>
      <c r="N175" s="54">
        <f t="shared" si="95"/>
        <v>1782.7793392423323</v>
      </c>
      <c r="O175" s="54">
        <f t="shared" si="95"/>
        <v>1818.4349260271786</v>
      </c>
      <c r="P175" s="54">
        <f t="shared" si="95"/>
        <v>1854.8036245477224</v>
      </c>
      <c r="Q175" s="54">
        <f t="shared" si="95"/>
        <v>1891.8996970386765</v>
      </c>
      <c r="R175" s="54">
        <f t="shared" si="95"/>
        <v>1929.7376909794505</v>
      </c>
      <c r="S175" s="54">
        <f t="shared" si="95"/>
        <v>1968.332444799039</v>
      </c>
      <c r="T175" s="54">
        <f t="shared" si="95"/>
        <v>2007.6990936950201</v>
      </c>
      <c r="U175" s="54">
        <f t="shared" si="95"/>
        <v>2047.8530755689205</v>
      </c>
      <c r="V175" s="54">
        <f t="shared" si="95"/>
        <v>2088.8101370802988</v>
      </c>
      <c r="W175" s="54">
        <f t="shared" si="95"/>
        <v>2130.5863398219049</v>
      </c>
      <c r="X175" s="54">
        <f t="shared" si="95"/>
        <v>2173.1980666183431</v>
      </c>
      <c r="Y175" s="54">
        <f t="shared" si="95"/>
        <v>2216.6620279507097</v>
      </c>
      <c r="Z175" s="54">
        <f t="shared" si="95"/>
        <v>2260.9952685097242</v>
      </c>
      <c r="AA175" s="54">
        <f t="shared" si="95"/>
        <v>2306.2151738799184</v>
      </c>
      <c r="AB175" s="54">
        <f t="shared" si="95"/>
        <v>2352.3394773575164</v>
      </c>
      <c r="AC175" s="54">
        <f t="shared" si="95"/>
        <v>2399.3862669046671</v>
      </c>
      <c r="AD175" s="54">
        <f t="shared" si="95"/>
        <v>2447.3739922427603</v>
      </c>
      <c r="AE175" s="54">
        <f t="shared" si="95"/>
        <v>2496.3214720876153</v>
      </c>
      <c r="AF175" s="54">
        <f t="shared" si="95"/>
        <v>2546.2479015293684</v>
      </c>
      <c r="AG175" s="53">
        <f t="shared" si="95"/>
        <v>2597.1728595599552</v>
      </c>
    </row>
    <row r="176" spans="1:33" x14ac:dyDescent="0.25">
      <c r="A176" s="82" t="s">
        <v>42</v>
      </c>
      <c r="B176" s="54"/>
      <c r="C176" s="54"/>
      <c r="D176" s="67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  <c r="AE176" s="54"/>
      <c r="AF176" s="54"/>
      <c r="AG176" s="53"/>
    </row>
    <row r="177" spans="1:33" x14ac:dyDescent="0.25">
      <c r="A177" s="74" t="s">
        <v>127</v>
      </c>
      <c r="B177" s="94"/>
      <c r="C177" s="265"/>
      <c r="D177" s="71">
        <f>IF(D172&lt;=$B$55,((-$B$107*$B$102))*(1+$B$108)^C172,0)</f>
        <v>-162.5</v>
      </c>
      <c r="E177" s="71">
        <f t="shared" ref="E177:AG177" si="96">IF(E172&lt;=$B$55,((-$B$107*$B$102))*(1+$B$108)^D172,0)</f>
        <v>-165.75</v>
      </c>
      <c r="F177" s="71">
        <f t="shared" si="96"/>
        <v>-169.065</v>
      </c>
      <c r="G177" s="71">
        <f t="shared" si="96"/>
        <v>-172.44629999999998</v>
      </c>
      <c r="H177" s="71">
        <f t="shared" si="96"/>
        <v>-175.89522600000001</v>
      </c>
      <c r="I177" s="71">
        <f t="shared" si="96"/>
        <v>-179.41313052000001</v>
      </c>
      <c r="J177" s="71">
        <f t="shared" si="96"/>
        <v>-183.0013931304</v>
      </c>
      <c r="K177" s="71">
        <f t="shared" si="96"/>
        <v>-186.66142099300797</v>
      </c>
      <c r="L177" s="71">
        <f t="shared" si="96"/>
        <v>-190.39464941286815</v>
      </c>
      <c r="M177" s="71">
        <f t="shared" si="96"/>
        <v>-194.2025424011255</v>
      </c>
      <c r="N177" s="71">
        <f t="shared" si="96"/>
        <v>-198.08659324914802</v>
      </c>
      <c r="O177" s="71">
        <f t="shared" si="96"/>
        <v>-202.04832511413096</v>
      </c>
      <c r="P177" s="71">
        <f t="shared" si="96"/>
        <v>-206.08929161641362</v>
      </c>
      <c r="Q177" s="71">
        <f t="shared" si="96"/>
        <v>-210.21107744874186</v>
      </c>
      <c r="R177" s="71">
        <f t="shared" si="96"/>
        <v>-214.41529899771672</v>
      </c>
      <c r="S177" s="71">
        <f t="shared" si="96"/>
        <v>-218.70360497767101</v>
      </c>
      <c r="T177" s="71">
        <f t="shared" si="96"/>
        <v>-223.07767707722445</v>
      </c>
      <c r="U177" s="71">
        <f t="shared" si="96"/>
        <v>-227.53923061876895</v>
      </c>
      <c r="V177" s="71">
        <f t="shared" si="96"/>
        <v>-232.09001523114432</v>
      </c>
      <c r="W177" s="71">
        <f t="shared" si="96"/>
        <v>-236.7318155357672</v>
      </c>
      <c r="X177" s="71">
        <f t="shared" si="96"/>
        <v>-241.46645184648256</v>
      </c>
      <c r="Y177" s="71">
        <f t="shared" si="96"/>
        <v>-246.29578088341219</v>
      </c>
      <c r="Z177" s="71">
        <f t="shared" si="96"/>
        <v>-251.22169650108046</v>
      </c>
      <c r="AA177" s="71">
        <f t="shared" si="96"/>
        <v>-256.24613043110202</v>
      </c>
      <c r="AB177" s="71">
        <f t="shared" si="96"/>
        <v>-261.37105303972407</v>
      </c>
      <c r="AC177" s="71">
        <f t="shared" si="96"/>
        <v>-266.59847410051856</v>
      </c>
      <c r="AD177" s="71">
        <f t="shared" si="96"/>
        <v>-271.93044358252894</v>
      </c>
      <c r="AE177" s="71">
        <f t="shared" si="96"/>
        <v>-277.3690524541795</v>
      </c>
      <c r="AF177" s="71">
        <f t="shared" si="96"/>
        <v>-282.91643350326314</v>
      </c>
      <c r="AG177" s="70">
        <f t="shared" si="96"/>
        <v>-288.57476217332834</v>
      </c>
    </row>
    <row r="178" spans="1:33" x14ac:dyDescent="0.25">
      <c r="A178" s="56" t="s">
        <v>38</v>
      </c>
      <c r="B178" s="54"/>
      <c r="C178" s="54"/>
      <c r="D178" s="67">
        <f t="shared" ref="D178:AG178" si="97">SUM(D177:D177)</f>
        <v>-162.5</v>
      </c>
      <c r="E178" s="54">
        <f t="shared" si="97"/>
        <v>-165.75</v>
      </c>
      <c r="F178" s="54">
        <f t="shared" si="97"/>
        <v>-169.065</v>
      </c>
      <c r="G178" s="54">
        <f t="shared" si="97"/>
        <v>-172.44629999999998</v>
      </c>
      <c r="H178" s="54">
        <f t="shared" si="97"/>
        <v>-175.89522600000001</v>
      </c>
      <c r="I178" s="54">
        <f t="shared" si="97"/>
        <v>-179.41313052000001</v>
      </c>
      <c r="J178" s="54">
        <f t="shared" si="97"/>
        <v>-183.0013931304</v>
      </c>
      <c r="K178" s="54">
        <f t="shared" si="97"/>
        <v>-186.66142099300797</v>
      </c>
      <c r="L178" s="54">
        <f t="shared" si="97"/>
        <v>-190.39464941286815</v>
      </c>
      <c r="M178" s="54">
        <f t="shared" si="97"/>
        <v>-194.2025424011255</v>
      </c>
      <c r="N178" s="54">
        <f t="shared" si="97"/>
        <v>-198.08659324914802</v>
      </c>
      <c r="O178" s="54">
        <f t="shared" si="97"/>
        <v>-202.04832511413096</v>
      </c>
      <c r="P178" s="54">
        <f t="shared" si="97"/>
        <v>-206.08929161641362</v>
      </c>
      <c r="Q178" s="54">
        <f t="shared" si="97"/>
        <v>-210.21107744874186</v>
      </c>
      <c r="R178" s="54">
        <f t="shared" si="97"/>
        <v>-214.41529899771672</v>
      </c>
      <c r="S178" s="54">
        <f t="shared" si="97"/>
        <v>-218.70360497767101</v>
      </c>
      <c r="T178" s="54">
        <f t="shared" si="97"/>
        <v>-223.07767707722445</v>
      </c>
      <c r="U178" s="54">
        <f t="shared" si="97"/>
        <v>-227.53923061876895</v>
      </c>
      <c r="V178" s="54">
        <f t="shared" si="97"/>
        <v>-232.09001523114432</v>
      </c>
      <c r="W178" s="54">
        <f t="shared" si="97"/>
        <v>-236.7318155357672</v>
      </c>
      <c r="X178" s="54">
        <f t="shared" si="97"/>
        <v>-241.46645184648256</v>
      </c>
      <c r="Y178" s="54">
        <f t="shared" si="97"/>
        <v>-246.29578088341219</v>
      </c>
      <c r="Z178" s="54">
        <f t="shared" si="97"/>
        <v>-251.22169650108046</v>
      </c>
      <c r="AA178" s="54">
        <f t="shared" si="97"/>
        <v>-256.24613043110202</v>
      </c>
      <c r="AB178" s="54">
        <f t="shared" si="97"/>
        <v>-261.37105303972407</v>
      </c>
      <c r="AC178" s="54">
        <f t="shared" si="97"/>
        <v>-266.59847410051856</v>
      </c>
      <c r="AD178" s="54">
        <f t="shared" si="97"/>
        <v>-271.93044358252894</v>
      </c>
      <c r="AE178" s="54">
        <f t="shared" si="97"/>
        <v>-277.3690524541795</v>
      </c>
      <c r="AF178" s="54">
        <f t="shared" si="97"/>
        <v>-282.91643350326314</v>
      </c>
      <c r="AG178" s="53">
        <f t="shared" si="97"/>
        <v>-288.57476217332834</v>
      </c>
    </row>
    <row r="179" spans="1:33" x14ac:dyDescent="0.25">
      <c r="A179" s="92" t="s">
        <v>37</v>
      </c>
      <c r="B179" s="5"/>
      <c r="C179" s="5"/>
      <c r="D179" s="47">
        <f t="shared" ref="D179:AG179" si="98">D175+D178</f>
        <v>1300</v>
      </c>
      <c r="E179" s="5">
        <f t="shared" si="98"/>
        <v>1326</v>
      </c>
      <c r="F179" s="5">
        <f t="shared" si="98"/>
        <v>1352.52</v>
      </c>
      <c r="G179" s="5">
        <f t="shared" si="98"/>
        <v>1379.5703999999998</v>
      </c>
      <c r="H179" s="5">
        <f t="shared" si="98"/>
        <v>1407.1618079999998</v>
      </c>
      <c r="I179" s="5">
        <f t="shared" si="98"/>
        <v>1435.3050441600001</v>
      </c>
      <c r="J179" s="5">
        <f t="shared" si="98"/>
        <v>1464.0111450432003</v>
      </c>
      <c r="K179" s="5">
        <f t="shared" si="98"/>
        <v>1493.2913679440635</v>
      </c>
      <c r="L179" s="5">
        <f t="shared" si="98"/>
        <v>1523.1571953029452</v>
      </c>
      <c r="M179" s="5">
        <f t="shared" si="98"/>
        <v>1553.620339209004</v>
      </c>
      <c r="N179" s="5">
        <f t="shared" si="98"/>
        <v>1584.6927459931842</v>
      </c>
      <c r="O179" s="5">
        <f t="shared" si="98"/>
        <v>1616.3866009130477</v>
      </c>
      <c r="P179" s="5">
        <f t="shared" si="98"/>
        <v>1648.7143329313087</v>
      </c>
      <c r="Q179" s="5">
        <f t="shared" si="98"/>
        <v>1681.6886195899347</v>
      </c>
      <c r="R179" s="5">
        <f t="shared" si="98"/>
        <v>1715.3223919817337</v>
      </c>
      <c r="S179" s="5">
        <f t="shared" si="98"/>
        <v>1749.628839821368</v>
      </c>
      <c r="T179" s="5">
        <f t="shared" si="98"/>
        <v>1784.6214166177956</v>
      </c>
      <c r="U179" s="5">
        <f t="shared" si="98"/>
        <v>1820.3138449501516</v>
      </c>
      <c r="V179" s="5">
        <f t="shared" si="98"/>
        <v>1856.7201218491546</v>
      </c>
      <c r="W179" s="5">
        <f t="shared" si="98"/>
        <v>1893.8545242861376</v>
      </c>
      <c r="X179" s="5">
        <f t="shared" si="98"/>
        <v>1931.7316147718604</v>
      </c>
      <c r="Y179" s="5">
        <f t="shared" si="98"/>
        <v>1970.3662470672975</v>
      </c>
      <c r="Z179" s="5">
        <f t="shared" si="98"/>
        <v>2009.7735720086437</v>
      </c>
      <c r="AA179" s="5">
        <f t="shared" si="98"/>
        <v>2049.9690434488166</v>
      </c>
      <c r="AB179" s="5">
        <f t="shared" si="98"/>
        <v>2090.9684243177926</v>
      </c>
      <c r="AC179" s="5">
        <f t="shared" si="98"/>
        <v>2132.7877928041485</v>
      </c>
      <c r="AD179" s="5">
        <f t="shared" si="98"/>
        <v>2175.4435486602315</v>
      </c>
      <c r="AE179" s="5">
        <f t="shared" si="98"/>
        <v>2218.952419633436</v>
      </c>
      <c r="AF179" s="5">
        <f t="shared" si="98"/>
        <v>2263.3314680261051</v>
      </c>
      <c r="AG179" s="57">
        <f t="shared" si="98"/>
        <v>2308.5980973866267</v>
      </c>
    </row>
    <row r="180" spans="1:33" s="84" customFormat="1" x14ac:dyDescent="0.25">
      <c r="A180" s="74" t="s">
        <v>33</v>
      </c>
      <c r="B180" s="71"/>
      <c r="C180" s="71"/>
      <c r="D180" s="71">
        <f>-D179*$B$57</f>
        <v>-390</v>
      </c>
      <c r="E180" s="71">
        <f t="shared" ref="E180" si="99">-E179*$B$57</f>
        <v>-397.8</v>
      </c>
      <c r="F180" s="71">
        <f t="shared" ref="F180" si="100">-F179*$B$57</f>
        <v>-405.75599999999997</v>
      </c>
      <c r="G180" s="71">
        <f t="shared" ref="G180" si="101">-G179*$B$57</f>
        <v>-413.87111999999996</v>
      </c>
      <c r="H180" s="71">
        <f t="shared" ref="H180" si="102">-H179*$B$57</f>
        <v>-422.14854239999994</v>
      </c>
      <c r="I180" s="71">
        <f t="shared" ref="I180" si="103">-I179*$B$57</f>
        <v>-430.59151324800001</v>
      </c>
      <c r="J180" s="71">
        <f t="shared" ref="J180" si="104">-J179*$B$57</f>
        <v>-439.20334351296009</v>
      </c>
      <c r="K180" s="71">
        <f t="shared" ref="K180" si="105">-K179*$B$57</f>
        <v>-447.98741038321901</v>
      </c>
      <c r="L180" s="71">
        <f t="shared" ref="L180" si="106">-L179*$B$57</f>
        <v>-456.94715859088353</v>
      </c>
      <c r="M180" s="71">
        <f t="shared" ref="M180" si="107">-M179*$B$57</f>
        <v>-466.08610176270116</v>
      </c>
      <c r="N180" s="71">
        <f t="shared" ref="N180" si="108">-N179*$B$57</f>
        <v>-475.40782379795525</v>
      </c>
      <c r="O180" s="71">
        <f t="shared" ref="O180" si="109">-O179*$B$57</f>
        <v>-484.91598027391427</v>
      </c>
      <c r="P180" s="71">
        <f t="shared" ref="P180" si="110">-P179*$B$57</f>
        <v>-494.6142998793926</v>
      </c>
      <c r="Q180" s="71">
        <f t="shared" ref="Q180" si="111">-Q179*$B$57</f>
        <v>-504.50658587698035</v>
      </c>
      <c r="R180" s="71">
        <f t="shared" ref="R180" si="112">-R179*$B$57</f>
        <v>-514.5967175945201</v>
      </c>
      <c r="S180" s="71">
        <f t="shared" ref="S180" si="113">-S179*$B$57</f>
        <v>-524.88865194641039</v>
      </c>
      <c r="T180" s="71">
        <f t="shared" ref="T180" si="114">-T179*$B$57</f>
        <v>-535.38642498533864</v>
      </c>
      <c r="U180" s="71">
        <f t="shared" ref="U180" si="115">-U179*$B$57</f>
        <v>-546.09415348504547</v>
      </c>
      <c r="V180" s="71">
        <f t="shared" ref="V180" si="116">-V179*$B$57</f>
        <v>-557.01603655474639</v>
      </c>
      <c r="W180" s="71">
        <f t="shared" ref="W180" si="117">-W179*$B$57</f>
        <v>-568.1563572858413</v>
      </c>
      <c r="X180" s="71">
        <f t="shared" ref="X180" si="118">-X179*$B$57</f>
        <v>-579.51948443155811</v>
      </c>
      <c r="Y180" s="71">
        <f t="shared" ref="Y180" si="119">-Y179*$B$57</f>
        <v>-591.10987412018926</v>
      </c>
      <c r="Z180" s="71">
        <f t="shared" ref="Z180" si="120">-Z179*$B$57</f>
        <v>-602.93207160259306</v>
      </c>
      <c r="AA180" s="71">
        <f t="shared" ref="AA180" si="121">-AA179*$B$57</f>
        <v>-614.99071303464495</v>
      </c>
      <c r="AB180" s="71">
        <f t="shared" ref="AB180" si="122">-AB179*$B$57</f>
        <v>-627.29052729533771</v>
      </c>
      <c r="AC180" s="71">
        <f t="shared" ref="AC180" si="123">-AC179*$B$57</f>
        <v>-639.83633784124447</v>
      </c>
      <c r="AD180" s="71">
        <f t="shared" ref="AD180" si="124">-AD179*$B$57</f>
        <v>-652.63306459806938</v>
      </c>
      <c r="AE180" s="71">
        <f t="shared" ref="AE180" si="125">-AE179*$B$57</f>
        <v>-665.68572589003077</v>
      </c>
      <c r="AF180" s="71">
        <f t="shared" ref="AF180" si="126">-AF179*$B$57</f>
        <v>-678.99944040783146</v>
      </c>
      <c r="AG180" s="70">
        <f t="shared" ref="AG180" si="127">-AG179*$B$57</f>
        <v>-692.57942921598794</v>
      </c>
    </row>
    <row r="181" spans="1:33" s="65" customFormat="1" x14ac:dyDescent="0.25">
      <c r="A181" s="68" t="s">
        <v>141</v>
      </c>
      <c r="B181" s="67"/>
      <c r="C181" s="67"/>
      <c r="D181" s="67">
        <f t="shared" ref="D181:AG181" si="128">SUM(D179:D180)</f>
        <v>910</v>
      </c>
      <c r="E181" s="67">
        <f t="shared" si="128"/>
        <v>928.2</v>
      </c>
      <c r="F181" s="67">
        <f t="shared" si="128"/>
        <v>946.76400000000001</v>
      </c>
      <c r="G181" s="67">
        <f t="shared" si="128"/>
        <v>965.69927999999982</v>
      </c>
      <c r="H181" s="67">
        <f t="shared" si="128"/>
        <v>985.01326559999984</v>
      </c>
      <c r="I181" s="67">
        <f t="shared" si="128"/>
        <v>1004.7135309120001</v>
      </c>
      <c r="J181" s="67">
        <f t="shared" si="128"/>
        <v>1024.8078015302401</v>
      </c>
      <c r="K181" s="67">
        <f t="shared" si="128"/>
        <v>1045.3039575608445</v>
      </c>
      <c r="L181" s="67">
        <f t="shared" si="128"/>
        <v>1066.2100367120615</v>
      </c>
      <c r="M181" s="67">
        <f t="shared" si="128"/>
        <v>1087.5342374463028</v>
      </c>
      <c r="N181" s="67">
        <f t="shared" si="128"/>
        <v>1109.284922195229</v>
      </c>
      <c r="O181" s="67">
        <f t="shared" si="128"/>
        <v>1131.4706206391334</v>
      </c>
      <c r="P181" s="67">
        <f t="shared" si="128"/>
        <v>1154.1000330519162</v>
      </c>
      <c r="Q181" s="67">
        <f t="shared" si="128"/>
        <v>1177.1820337129543</v>
      </c>
      <c r="R181" s="67">
        <f t="shared" si="128"/>
        <v>1200.7256743872135</v>
      </c>
      <c r="S181" s="67">
        <f t="shared" si="128"/>
        <v>1224.7401878749577</v>
      </c>
      <c r="T181" s="67">
        <f t="shared" si="128"/>
        <v>1249.234991632457</v>
      </c>
      <c r="U181" s="67">
        <f t="shared" si="128"/>
        <v>1274.2196914651063</v>
      </c>
      <c r="V181" s="67">
        <f t="shared" si="128"/>
        <v>1299.7040852944083</v>
      </c>
      <c r="W181" s="67">
        <f t="shared" si="128"/>
        <v>1325.6981670002963</v>
      </c>
      <c r="X181" s="67">
        <f t="shared" si="128"/>
        <v>1352.2121303403023</v>
      </c>
      <c r="Y181" s="67">
        <f t="shared" si="128"/>
        <v>1379.2563729471083</v>
      </c>
      <c r="Z181" s="67">
        <f t="shared" si="128"/>
        <v>1406.8415004060507</v>
      </c>
      <c r="AA181" s="67">
        <f t="shared" si="128"/>
        <v>1434.9783304141715</v>
      </c>
      <c r="AB181" s="67">
        <f t="shared" si="128"/>
        <v>1463.677897022455</v>
      </c>
      <c r="AC181" s="67">
        <f t="shared" si="128"/>
        <v>1492.9514549629039</v>
      </c>
      <c r="AD181" s="67">
        <f t="shared" si="128"/>
        <v>1522.8104840621622</v>
      </c>
      <c r="AE181" s="67">
        <f t="shared" si="128"/>
        <v>1553.2666937434051</v>
      </c>
      <c r="AF181" s="67">
        <f t="shared" si="128"/>
        <v>1584.3320276182735</v>
      </c>
      <c r="AG181" s="66">
        <f t="shared" si="128"/>
        <v>1616.0186681706386</v>
      </c>
    </row>
    <row r="182" spans="1:33" s="65" customFormat="1" x14ac:dyDescent="0.25">
      <c r="A182" s="68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  <c r="AB182" s="67"/>
      <c r="AC182" s="67"/>
      <c r="AD182" s="67"/>
      <c r="AE182" s="67"/>
      <c r="AF182" s="67"/>
      <c r="AG182" s="66"/>
    </row>
    <row r="183" spans="1:33" x14ac:dyDescent="0.25">
      <c r="A183" s="273" t="s">
        <v>153</v>
      </c>
      <c r="B183" s="274"/>
      <c r="C183" s="275"/>
      <c r="D183" s="275"/>
      <c r="E183" s="275"/>
      <c r="F183" s="275"/>
      <c r="G183" s="275"/>
      <c r="H183" s="275"/>
      <c r="I183" s="275"/>
      <c r="J183" s="275"/>
      <c r="K183" s="275"/>
      <c r="L183" s="275"/>
      <c r="M183" s="275"/>
      <c r="N183" s="275"/>
      <c r="O183" s="275"/>
      <c r="P183" s="275"/>
      <c r="Q183" s="275"/>
      <c r="R183" s="275"/>
      <c r="S183" s="276"/>
      <c r="T183" s="275"/>
      <c r="U183" s="275"/>
      <c r="V183" s="275"/>
      <c r="W183" s="275"/>
      <c r="X183" s="275"/>
      <c r="Y183" s="275"/>
      <c r="Z183" s="275"/>
      <c r="AA183" s="275"/>
      <c r="AB183" s="275"/>
      <c r="AC183" s="275"/>
      <c r="AD183" s="275"/>
      <c r="AE183" s="275"/>
      <c r="AF183" s="275"/>
      <c r="AG183" s="277"/>
    </row>
    <row r="184" spans="1:33" x14ac:dyDescent="0.25">
      <c r="A184" s="90"/>
      <c r="B184" s="5"/>
      <c r="C184" s="33" t="s">
        <v>31</v>
      </c>
      <c r="D184" s="278" t="s">
        <v>14</v>
      </c>
      <c r="E184" s="86" t="s">
        <v>14</v>
      </c>
      <c r="F184" s="86" t="s">
        <v>14</v>
      </c>
      <c r="G184" s="86" t="s">
        <v>14</v>
      </c>
      <c r="H184" s="86" t="s">
        <v>14</v>
      </c>
      <c r="I184" s="86" t="s">
        <v>14</v>
      </c>
      <c r="J184" s="86" t="s">
        <v>14</v>
      </c>
      <c r="K184" s="86" t="s">
        <v>14</v>
      </c>
      <c r="L184" s="86" t="s">
        <v>14</v>
      </c>
      <c r="M184" s="86" t="s">
        <v>14</v>
      </c>
      <c r="N184" s="86" t="s">
        <v>14</v>
      </c>
      <c r="O184" s="86" t="s">
        <v>14</v>
      </c>
      <c r="P184" s="86" t="s">
        <v>14</v>
      </c>
      <c r="Q184" s="86" t="s">
        <v>14</v>
      </c>
      <c r="R184" s="86" t="s">
        <v>14</v>
      </c>
      <c r="S184" s="86" t="s">
        <v>14</v>
      </c>
      <c r="T184" s="89" t="s">
        <v>14</v>
      </c>
      <c r="U184" s="86" t="s">
        <v>14</v>
      </c>
      <c r="V184" s="86" t="s">
        <v>14</v>
      </c>
      <c r="W184" s="86" t="s">
        <v>14</v>
      </c>
      <c r="X184" s="86" t="s">
        <v>14</v>
      </c>
      <c r="Y184" s="86" t="s">
        <v>14</v>
      </c>
      <c r="Z184" s="86" t="s">
        <v>14</v>
      </c>
      <c r="AA184" s="86" t="s">
        <v>14</v>
      </c>
      <c r="AB184" s="86" t="s">
        <v>14</v>
      </c>
      <c r="AC184" s="86" t="s">
        <v>14</v>
      </c>
      <c r="AD184" s="86" t="s">
        <v>14</v>
      </c>
      <c r="AE184" s="86" t="s">
        <v>14</v>
      </c>
      <c r="AF184" s="86" t="s">
        <v>14</v>
      </c>
      <c r="AG184" s="85" t="s">
        <v>14</v>
      </c>
    </row>
    <row r="185" spans="1:33" s="6" customFormat="1" x14ac:dyDescent="0.25">
      <c r="A185" s="63" t="s">
        <v>3</v>
      </c>
      <c r="B185" s="5"/>
      <c r="C185" s="88">
        <v>0</v>
      </c>
      <c r="D185" s="278">
        <v>1</v>
      </c>
      <c r="E185" s="86">
        <v>2</v>
      </c>
      <c r="F185" s="86">
        <v>3</v>
      </c>
      <c r="G185" s="86">
        <v>4</v>
      </c>
      <c r="H185" s="86">
        <v>5</v>
      </c>
      <c r="I185" s="86">
        <v>6</v>
      </c>
      <c r="J185" s="86">
        <v>7</v>
      </c>
      <c r="K185" s="86">
        <v>8</v>
      </c>
      <c r="L185" s="86">
        <v>9</v>
      </c>
      <c r="M185" s="86">
        <v>10</v>
      </c>
      <c r="N185" s="86">
        <v>11</v>
      </c>
      <c r="O185" s="86">
        <v>12</v>
      </c>
      <c r="P185" s="86">
        <v>13</v>
      </c>
      <c r="Q185" s="86">
        <v>14</v>
      </c>
      <c r="R185" s="86">
        <v>15</v>
      </c>
      <c r="S185" s="86">
        <v>16</v>
      </c>
      <c r="T185" s="87">
        <v>17</v>
      </c>
      <c r="U185" s="86">
        <v>18</v>
      </c>
      <c r="V185" s="86">
        <v>19</v>
      </c>
      <c r="W185" s="86">
        <v>20</v>
      </c>
      <c r="X185" s="86">
        <v>21</v>
      </c>
      <c r="Y185" s="86">
        <v>22</v>
      </c>
      <c r="Z185" s="86">
        <v>23</v>
      </c>
      <c r="AA185" s="86">
        <v>24</v>
      </c>
      <c r="AB185" s="86">
        <v>25</v>
      </c>
      <c r="AC185" s="86">
        <v>26</v>
      </c>
      <c r="AD185" s="86">
        <v>27</v>
      </c>
      <c r="AE185" s="86">
        <v>28</v>
      </c>
      <c r="AF185" s="86">
        <v>29</v>
      </c>
      <c r="AG185" s="85">
        <v>30</v>
      </c>
    </row>
    <row r="186" spans="1:33" s="6" customFormat="1" x14ac:dyDescent="0.25">
      <c r="A186" s="74" t="s">
        <v>125</v>
      </c>
      <c r="B186" s="71"/>
      <c r="C186" s="96"/>
      <c r="D186" s="71">
        <f>D173</f>
        <v>650</v>
      </c>
      <c r="E186" s="71">
        <f t="shared" ref="E186:AG186" si="129">E173</f>
        <v>663</v>
      </c>
      <c r="F186" s="71">
        <f t="shared" si="129"/>
        <v>676.26</v>
      </c>
      <c r="G186" s="71">
        <f t="shared" si="129"/>
        <v>689.78519999999992</v>
      </c>
      <c r="H186" s="71">
        <f t="shared" si="129"/>
        <v>703.58090400000003</v>
      </c>
      <c r="I186" s="71">
        <f t="shared" si="129"/>
        <v>717.65252208000004</v>
      </c>
      <c r="J186" s="71">
        <f t="shared" si="129"/>
        <v>732.00557252160002</v>
      </c>
      <c r="K186" s="71">
        <f t="shared" si="129"/>
        <v>746.64568397203186</v>
      </c>
      <c r="L186" s="71">
        <f t="shared" si="129"/>
        <v>761.57859765147259</v>
      </c>
      <c r="M186" s="71">
        <f t="shared" si="129"/>
        <v>776.81016960450199</v>
      </c>
      <c r="N186" s="71">
        <f t="shared" si="129"/>
        <v>792.34637299659209</v>
      </c>
      <c r="O186" s="71">
        <f t="shared" si="129"/>
        <v>808.19330045652384</v>
      </c>
      <c r="P186" s="71">
        <f t="shared" si="129"/>
        <v>824.35716646565447</v>
      </c>
      <c r="Q186" s="71">
        <f t="shared" si="129"/>
        <v>840.84430979496744</v>
      </c>
      <c r="R186" s="71">
        <f t="shared" si="129"/>
        <v>857.66119599086687</v>
      </c>
      <c r="S186" s="71">
        <f t="shared" si="129"/>
        <v>874.81441991068402</v>
      </c>
      <c r="T186" s="71">
        <f t="shared" si="129"/>
        <v>892.3107083088978</v>
      </c>
      <c r="U186" s="71">
        <f t="shared" si="129"/>
        <v>910.15692247507582</v>
      </c>
      <c r="V186" s="71">
        <f t="shared" si="129"/>
        <v>928.36006092457728</v>
      </c>
      <c r="W186" s="71">
        <f t="shared" si="129"/>
        <v>946.92726214306879</v>
      </c>
      <c r="X186" s="71">
        <f t="shared" si="129"/>
        <v>965.86580738593022</v>
      </c>
      <c r="Y186" s="71">
        <f t="shared" si="129"/>
        <v>985.18312353364877</v>
      </c>
      <c r="Z186" s="71">
        <f t="shared" si="129"/>
        <v>1004.8867860043218</v>
      </c>
      <c r="AA186" s="71">
        <f t="shared" si="129"/>
        <v>1024.9845217244081</v>
      </c>
      <c r="AB186" s="71">
        <f t="shared" si="129"/>
        <v>1045.4842121588963</v>
      </c>
      <c r="AC186" s="71">
        <f t="shared" si="129"/>
        <v>1066.3938964020742</v>
      </c>
      <c r="AD186" s="71">
        <f t="shared" si="129"/>
        <v>1087.7217743301157</v>
      </c>
      <c r="AE186" s="71">
        <f t="shared" si="129"/>
        <v>1109.476209816718</v>
      </c>
      <c r="AF186" s="71">
        <f t="shared" si="129"/>
        <v>1131.6657340130525</v>
      </c>
      <c r="AG186" s="70">
        <f t="shared" si="129"/>
        <v>1154.2990486933134</v>
      </c>
    </row>
    <row r="187" spans="1:33" x14ac:dyDescent="0.25">
      <c r="A187" s="56" t="s">
        <v>43</v>
      </c>
      <c r="B187" s="54"/>
      <c r="C187" s="54"/>
      <c r="D187" s="67">
        <f t="shared" ref="D187:AG187" si="130">SUM(D186:D186)</f>
        <v>650</v>
      </c>
      <c r="E187" s="54">
        <f t="shared" si="130"/>
        <v>663</v>
      </c>
      <c r="F187" s="54">
        <f t="shared" si="130"/>
        <v>676.26</v>
      </c>
      <c r="G187" s="54">
        <f t="shared" si="130"/>
        <v>689.78519999999992</v>
      </c>
      <c r="H187" s="54">
        <f t="shared" si="130"/>
        <v>703.58090400000003</v>
      </c>
      <c r="I187" s="54">
        <f t="shared" si="130"/>
        <v>717.65252208000004</v>
      </c>
      <c r="J187" s="54">
        <f t="shared" si="130"/>
        <v>732.00557252160002</v>
      </c>
      <c r="K187" s="54">
        <f t="shared" si="130"/>
        <v>746.64568397203186</v>
      </c>
      <c r="L187" s="54">
        <f t="shared" si="130"/>
        <v>761.57859765147259</v>
      </c>
      <c r="M187" s="54">
        <f t="shared" si="130"/>
        <v>776.81016960450199</v>
      </c>
      <c r="N187" s="54">
        <f t="shared" si="130"/>
        <v>792.34637299659209</v>
      </c>
      <c r="O187" s="54">
        <f t="shared" si="130"/>
        <v>808.19330045652384</v>
      </c>
      <c r="P187" s="54">
        <f t="shared" si="130"/>
        <v>824.35716646565447</v>
      </c>
      <c r="Q187" s="54">
        <f t="shared" si="130"/>
        <v>840.84430979496744</v>
      </c>
      <c r="R187" s="54">
        <f t="shared" si="130"/>
        <v>857.66119599086687</v>
      </c>
      <c r="S187" s="54">
        <f t="shared" si="130"/>
        <v>874.81441991068402</v>
      </c>
      <c r="T187" s="54">
        <f t="shared" si="130"/>
        <v>892.3107083088978</v>
      </c>
      <c r="U187" s="54">
        <f t="shared" si="130"/>
        <v>910.15692247507582</v>
      </c>
      <c r="V187" s="54">
        <f t="shared" si="130"/>
        <v>928.36006092457728</v>
      </c>
      <c r="W187" s="54">
        <f t="shared" si="130"/>
        <v>946.92726214306879</v>
      </c>
      <c r="X187" s="54">
        <f t="shared" si="130"/>
        <v>965.86580738593022</v>
      </c>
      <c r="Y187" s="54">
        <f t="shared" si="130"/>
        <v>985.18312353364877</v>
      </c>
      <c r="Z187" s="54">
        <f t="shared" si="130"/>
        <v>1004.8867860043218</v>
      </c>
      <c r="AA187" s="54">
        <f t="shared" si="130"/>
        <v>1024.9845217244081</v>
      </c>
      <c r="AB187" s="54">
        <f t="shared" si="130"/>
        <v>1045.4842121588963</v>
      </c>
      <c r="AC187" s="54">
        <f t="shared" si="130"/>
        <v>1066.3938964020742</v>
      </c>
      <c r="AD187" s="54">
        <f t="shared" si="130"/>
        <v>1087.7217743301157</v>
      </c>
      <c r="AE187" s="54">
        <f t="shared" si="130"/>
        <v>1109.476209816718</v>
      </c>
      <c r="AF187" s="54">
        <f t="shared" si="130"/>
        <v>1131.6657340130525</v>
      </c>
      <c r="AG187" s="53">
        <f t="shared" si="130"/>
        <v>1154.2990486933134</v>
      </c>
    </row>
    <row r="188" spans="1:33" x14ac:dyDescent="0.25">
      <c r="A188" s="82" t="s">
        <v>42</v>
      </c>
      <c r="B188" s="54"/>
      <c r="C188" s="54"/>
      <c r="D188" s="67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3"/>
    </row>
    <row r="189" spans="1:33" x14ac:dyDescent="0.25">
      <c r="A189" s="74" t="s">
        <v>127</v>
      </c>
      <c r="B189" s="94"/>
      <c r="C189" s="265"/>
      <c r="D189" s="71">
        <f>D177</f>
        <v>-162.5</v>
      </c>
      <c r="E189" s="60">
        <f t="shared" ref="E189:AG189" si="131">E177</f>
        <v>-165.75</v>
      </c>
      <c r="F189" s="60">
        <f t="shared" si="131"/>
        <v>-169.065</v>
      </c>
      <c r="G189" s="60">
        <f t="shared" si="131"/>
        <v>-172.44629999999998</v>
      </c>
      <c r="H189" s="60">
        <f t="shared" si="131"/>
        <v>-175.89522600000001</v>
      </c>
      <c r="I189" s="60">
        <f t="shared" si="131"/>
        <v>-179.41313052000001</v>
      </c>
      <c r="J189" s="60">
        <f t="shared" si="131"/>
        <v>-183.0013931304</v>
      </c>
      <c r="K189" s="60">
        <f t="shared" si="131"/>
        <v>-186.66142099300797</v>
      </c>
      <c r="L189" s="60">
        <f t="shared" si="131"/>
        <v>-190.39464941286815</v>
      </c>
      <c r="M189" s="60">
        <f t="shared" si="131"/>
        <v>-194.2025424011255</v>
      </c>
      <c r="N189" s="60">
        <f t="shared" si="131"/>
        <v>-198.08659324914802</v>
      </c>
      <c r="O189" s="60">
        <f t="shared" si="131"/>
        <v>-202.04832511413096</v>
      </c>
      <c r="P189" s="60">
        <f t="shared" si="131"/>
        <v>-206.08929161641362</v>
      </c>
      <c r="Q189" s="60">
        <f t="shared" si="131"/>
        <v>-210.21107744874186</v>
      </c>
      <c r="R189" s="60">
        <f t="shared" si="131"/>
        <v>-214.41529899771672</v>
      </c>
      <c r="S189" s="60">
        <f t="shared" si="131"/>
        <v>-218.70360497767101</v>
      </c>
      <c r="T189" s="60">
        <f t="shared" si="131"/>
        <v>-223.07767707722445</v>
      </c>
      <c r="U189" s="60">
        <f t="shared" si="131"/>
        <v>-227.53923061876895</v>
      </c>
      <c r="V189" s="60">
        <f t="shared" si="131"/>
        <v>-232.09001523114432</v>
      </c>
      <c r="W189" s="60">
        <f t="shared" si="131"/>
        <v>-236.7318155357672</v>
      </c>
      <c r="X189" s="60">
        <f t="shared" si="131"/>
        <v>-241.46645184648256</v>
      </c>
      <c r="Y189" s="60">
        <f t="shared" si="131"/>
        <v>-246.29578088341219</v>
      </c>
      <c r="Z189" s="60">
        <f t="shared" si="131"/>
        <v>-251.22169650108046</v>
      </c>
      <c r="AA189" s="60">
        <f t="shared" si="131"/>
        <v>-256.24613043110202</v>
      </c>
      <c r="AB189" s="60">
        <f t="shared" si="131"/>
        <v>-261.37105303972407</v>
      </c>
      <c r="AC189" s="60">
        <f t="shared" si="131"/>
        <v>-266.59847410051856</v>
      </c>
      <c r="AD189" s="60">
        <f t="shared" si="131"/>
        <v>-271.93044358252894</v>
      </c>
      <c r="AE189" s="60">
        <f t="shared" si="131"/>
        <v>-277.3690524541795</v>
      </c>
      <c r="AF189" s="60">
        <f t="shared" si="131"/>
        <v>-282.91643350326314</v>
      </c>
      <c r="AG189" s="59">
        <f t="shared" si="131"/>
        <v>-288.57476217332834</v>
      </c>
    </row>
    <row r="190" spans="1:33" x14ac:dyDescent="0.25">
      <c r="A190" s="56" t="s">
        <v>38</v>
      </c>
      <c r="B190" s="54"/>
      <c r="C190" s="54"/>
      <c r="D190" s="67">
        <f t="shared" ref="D190:AG190" si="132">SUM(D189:D189)</f>
        <v>-162.5</v>
      </c>
      <c r="E190" s="54">
        <f t="shared" si="132"/>
        <v>-165.75</v>
      </c>
      <c r="F190" s="54">
        <f t="shared" si="132"/>
        <v>-169.065</v>
      </c>
      <c r="G190" s="54">
        <f t="shared" si="132"/>
        <v>-172.44629999999998</v>
      </c>
      <c r="H190" s="54">
        <f t="shared" si="132"/>
        <v>-175.89522600000001</v>
      </c>
      <c r="I190" s="54">
        <f t="shared" si="132"/>
        <v>-179.41313052000001</v>
      </c>
      <c r="J190" s="54">
        <f t="shared" si="132"/>
        <v>-183.0013931304</v>
      </c>
      <c r="K190" s="54">
        <f t="shared" si="132"/>
        <v>-186.66142099300797</v>
      </c>
      <c r="L190" s="54">
        <f t="shared" si="132"/>
        <v>-190.39464941286815</v>
      </c>
      <c r="M190" s="54">
        <f t="shared" si="132"/>
        <v>-194.2025424011255</v>
      </c>
      <c r="N190" s="54">
        <f t="shared" si="132"/>
        <v>-198.08659324914802</v>
      </c>
      <c r="O190" s="54">
        <f t="shared" si="132"/>
        <v>-202.04832511413096</v>
      </c>
      <c r="P190" s="54">
        <f t="shared" si="132"/>
        <v>-206.08929161641362</v>
      </c>
      <c r="Q190" s="54">
        <f t="shared" si="132"/>
        <v>-210.21107744874186</v>
      </c>
      <c r="R190" s="54">
        <f t="shared" si="132"/>
        <v>-214.41529899771672</v>
      </c>
      <c r="S190" s="54">
        <f t="shared" si="132"/>
        <v>-218.70360497767101</v>
      </c>
      <c r="T190" s="54">
        <f t="shared" si="132"/>
        <v>-223.07767707722445</v>
      </c>
      <c r="U190" s="54">
        <f t="shared" si="132"/>
        <v>-227.53923061876895</v>
      </c>
      <c r="V190" s="54">
        <f t="shared" si="132"/>
        <v>-232.09001523114432</v>
      </c>
      <c r="W190" s="54">
        <f t="shared" si="132"/>
        <v>-236.7318155357672</v>
      </c>
      <c r="X190" s="54">
        <f t="shared" si="132"/>
        <v>-241.46645184648256</v>
      </c>
      <c r="Y190" s="54">
        <f t="shared" si="132"/>
        <v>-246.29578088341219</v>
      </c>
      <c r="Z190" s="54">
        <f t="shared" si="132"/>
        <v>-251.22169650108046</v>
      </c>
      <c r="AA190" s="54">
        <f t="shared" si="132"/>
        <v>-256.24613043110202</v>
      </c>
      <c r="AB190" s="54">
        <f t="shared" si="132"/>
        <v>-261.37105303972407</v>
      </c>
      <c r="AC190" s="54">
        <f t="shared" si="132"/>
        <v>-266.59847410051856</v>
      </c>
      <c r="AD190" s="54">
        <f t="shared" si="132"/>
        <v>-271.93044358252894</v>
      </c>
      <c r="AE190" s="54">
        <f t="shared" si="132"/>
        <v>-277.3690524541795</v>
      </c>
      <c r="AF190" s="54">
        <f t="shared" si="132"/>
        <v>-282.91643350326314</v>
      </c>
      <c r="AG190" s="53">
        <f t="shared" si="132"/>
        <v>-288.57476217332834</v>
      </c>
    </row>
    <row r="191" spans="1:33" x14ac:dyDescent="0.25">
      <c r="A191" s="92" t="s">
        <v>37</v>
      </c>
      <c r="B191" s="5"/>
      <c r="C191" s="5"/>
      <c r="D191" s="47">
        <f t="shared" ref="D191:AG191" si="133">D187+D190</f>
        <v>487.5</v>
      </c>
      <c r="E191" s="5">
        <f t="shared" si="133"/>
        <v>497.25</v>
      </c>
      <c r="F191" s="5">
        <f t="shared" si="133"/>
        <v>507.19499999999999</v>
      </c>
      <c r="G191" s="5">
        <f t="shared" si="133"/>
        <v>517.33889999999997</v>
      </c>
      <c r="H191" s="5">
        <f t="shared" si="133"/>
        <v>527.68567800000005</v>
      </c>
      <c r="I191" s="5">
        <f t="shared" si="133"/>
        <v>538.23939156000006</v>
      </c>
      <c r="J191" s="5">
        <f t="shared" si="133"/>
        <v>549.00417939120007</v>
      </c>
      <c r="K191" s="5">
        <f t="shared" si="133"/>
        <v>559.98426297902392</v>
      </c>
      <c r="L191" s="5">
        <f t="shared" si="133"/>
        <v>571.18394823860444</v>
      </c>
      <c r="M191" s="5">
        <f t="shared" si="133"/>
        <v>582.60762720337652</v>
      </c>
      <c r="N191" s="5">
        <f t="shared" si="133"/>
        <v>594.2597797474441</v>
      </c>
      <c r="O191" s="5">
        <f t="shared" si="133"/>
        <v>606.14497534239285</v>
      </c>
      <c r="P191" s="5">
        <f t="shared" si="133"/>
        <v>618.2678748492408</v>
      </c>
      <c r="Q191" s="5">
        <f t="shared" si="133"/>
        <v>630.63323234622555</v>
      </c>
      <c r="R191" s="5">
        <f t="shared" si="133"/>
        <v>643.24589699315015</v>
      </c>
      <c r="S191" s="5">
        <f t="shared" si="133"/>
        <v>656.11081493301299</v>
      </c>
      <c r="T191" s="5">
        <f t="shared" si="133"/>
        <v>669.23303123167329</v>
      </c>
      <c r="U191" s="5">
        <f t="shared" si="133"/>
        <v>682.61769185630692</v>
      </c>
      <c r="V191" s="5">
        <f t="shared" si="133"/>
        <v>696.27004569343296</v>
      </c>
      <c r="W191" s="5">
        <f t="shared" si="133"/>
        <v>710.19544660730162</v>
      </c>
      <c r="X191" s="5">
        <f t="shared" si="133"/>
        <v>724.3993555394477</v>
      </c>
      <c r="Y191" s="5">
        <f t="shared" si="133"/>
        <v>738.88734265023663</v>
      </c>
      <c r="Z191" s="5">
        <f t="shared" si="133"/>
        <v>753.66508950324135</v>
      </c>
      <c r="AA191" s="5">
        <f t="shared" si="133"/>
        <v>768.73839129330599</v>
      </c>
      <c r="AB191" s="5">
        <f t="shared" si="133"/>
        <v>784.11315911917222</v>
      </c>
      <c r="AC191" s="5">
        <f t="shared" si="133"/>
        <v>799.79542230155562</v>
      </c>
      <c r="AD191" s="5">
        <f t="shared" si="133"/>
        <v>815.79133074758681</v>
      </c>
      <c r="AE191" s="5">
        <f t="shared" si="133"/>
        <v>832.10715736253849</v>
      </c>
      <c r="AF191" s="5">
        <f t="shared" si="133"/>
        <v>848.74930050978946</v>
      </c>
      <c r="AG191" s="57">
        <f t="shared" si="133"/>
        <v>865.72428651998507</v>
      </c>
    </row>
    <row r="192" spans="1:33" ht="16.5" thickBot="1" x14ac:dyDescent="0.3">
      <c r="A192" s="11"/>
      <c r="B192" s="10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268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269"/>
    </row>
  </sheetData>
  <pageMargins left="0.7" right="0.7" top="0.75" bottom="0.75" header="0.3" footer="0.3"/>
  <pageSetup scale="26" orientation="landscape" horizontalDpi="4294967293" r:id="rId1"/>
  <ignoredErrors>
    <ignoredError sqref="E10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48"/>
  <sheetViews>
    <sheetView zoomScale="70" zoomScaleNormal="70" workbookViewId="0">
      <selection activeCell="F44" sqref="F44"/>
    </sheetView>
  </sheetViews>
  <sheetFormatPr defaultColWidth="9.140625" defaultRowHeight="15.75" x14ac:dyDescent="0.25"/>
  <cols>
    <col min="1" max="1" width="55.5703125" style="2" customWidth="1"/>
    <col min="2" max="2" width="15.5703125" style="4" customWidth="1"/>
    <col min="3" max="18" width="15.5703125" style="2" customWidth="1"/>
    <col min="19" max="19" width="15.5703125" style="3" customWidth="1"/>
    <col min="20" max="33" width="15.5703125" style="2" customWidth="1"/>
    <col min="34" max="34" width="16.140625" style="2" customWidth="1"/>
    <col min="35" max="16384" width="9.140625" style="2"/>
  </cols>
  <sheetData>
    <row r="1" spans="1:33" s="256" customFormat="1" ht="42" x14ac:dyDescent="0.65">
      <c r="A1" s="251" t="s">
        <v>135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4"/>
      <c r="Y1" s="254"/>
      <c r="Z1" s="254"/>
      <c r="AA1" s="254"/>
      <c r="AB1" s="254"/>
      <c r="AC1" s="254"/>
      <c r="AD1" s="254"/>
      <c r="AE1" s="254"/>
      <c r="AF1" s="254"/>
      <c r="AG1" s="255"/>
    </row>
    <row r="2" spans="1:33" ht="16.5" thickBot="1" x14ac:dyDescent="0.3">
      <c r="A2" s="34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3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35"/>
    </row>
    <row r="3" spans="1:33" ht="16.5" thickBot="1" x14ac:dyDescent="0.3">
      <c r="A3" s="63" t="s">
        <v>107</v>
      </c>
      <c r="B3" s="246" t="s">
        <v>150</v>
      </c>
      <c r="C3" s="244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3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35"/>
    </row>
    <row r="4" spans="1:33" ht="16.5" thickBot="1" x14ac:dyDescent="0.3">
      <c r="A4" s="63" t="s">
        <v>106</v>
      </c>
      <c r="B4" s="319">
        <f>'Summary and Key Inputs '!B4</f>
        <v>43210</v>
      </c>
      <c r="C4" s="320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3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35"/>
    </row>
    <row r="5" spans="1:33" x14ac:dyDescent="0.25">
      <c r="A5" s="34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3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35"/>
    </row>
    <row r="6" spans="1:33" s="65" customFormat="1" ht="26.25" x14ac:dyDescent="0.4">
      <c r="A6" s="257" t="s">
        <v>111</v>
      </c>
      <c r="B6" s="258"/>
      <c r="C6" s="259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48"/>
      <c r="Y6" s="248"/>
      <c r="Z6" s="248"/>
      <c r="AA6" s="248"/>
      <c r="AB6" s="248"/>
      <c r="AC6" s="248"/>
      <c r="AD6" s="248"/>
      <c r="AE6" s="248"/>
      <c r="AF6" s="248"/>
      <c r="AG6" s="261"/>
    </row>
    <row r="7" spans="1:33" x14ac:dyDescent="0.25">
      <c r="A7" s="63"/>
      <c r="B7" s="99"/>
      <c r="C7" s="6"/>
      <c r="D7" s="6"/>
      <c r="E7" s="6"/>
      <c r="F7" s="208"/>
      <c r="G7" s="84"/>
      <c r="H7" s="84"/>
      <c r="I7" s="84"/>
      <c r="J7" s="84"/>
      <c r="K7" s="84"/>
      <c r="L7" s="6"/>
      <c r="M7" s="6"/>
      <c r="N7" s="6"/>
      <c r="O7" s="6"/>
      <c r="P7" s="6"/>
      <c r="Q7" s="6"/>
      <c r="R7" s="6"/>
      <c r="S7" s="3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35"/>
    </row>
    <row r="8" spans="1:33" x14ac:dyDescent="0.25">
      <c r="A8" s="63" t="s">
        <v>2</v>
      </c>
      <c r="B8" s="333">
        <f>B43</f>
        <v>30</v>
      </c>
      <c r="C8" s="6" t="s">
        <v>59</v>
      </c>
      <c r="D8" s="6"/>
      <c r="E8" s="6"/>
      <c r="F8" s="84"/>
      <c r="G8" s="84"/>
      <c r="H8" s="84"/>
      <c r="I8" s="84"/>
      <c r="J8" s="84"/>
      <c r="K8" s="84"/>
      <c r="L8" s="6"/>
      <c r="M8" s="6"/>
      <c r="N8" s="6"/>
      <c r="O8" s="6"/>
      <c r="P8" s="6"/>
      <c r="Q8" s="6"/>
      <c r="R8" s="6"/>
      <c r="S8" s="3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35"/>
    </row>
    <row r="9" spans="1:33" x14ac:dyDescent="0.25">
      <c r="A9" s="63"/>
      <c r="B9" s="99"/>
      <c r="C9" s="6"/>
      <c r="D9" s="6"/>
      <c r="E9" s="6"/>
      <c r="F9" s="204"/>
      <c r="G9" s="84"/>
      <c r="H9" s="84"/>
      <c r="I9" s="47"/>
      <c r="J9" s="84"/>
      <c r="K9" s="84"/>
      <c r="L9" s="6"/>
      <c r="M9" s="6"/>
      <c r="N9" s="6"/>
      <c r="O9" s="6"/>
      <c r="P9" s="6"/>
      <c r="Q9" s="6"/>
      <c r="R9" s="6"/>
      <c r="S9" s="3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35"/>
    </row>
    <row r="10" spans="1:33" x14ac:dyDescent="0.25">
      <c r="A10" s="241" t="s">
        <v>105</v>
      </c>
      <c r="B10" s="262">
        <f>IRR(C116:AG116,0.1)</f>
        <v>0.11958078508465531</v>
      </c>
      <c r="C10" s="6"/>
      <c r="D10" s="6"/>
      <c r="E10" s="6"/>
      <c r="F10" s="263"/>
      <c r="G10" s="208"/>
      <c r="H10" s="208"/>
      <c r="I10" s="67"/>
      <c r="J10" s="84"/>
      <c r="K10" s="84"/>
      <c r="L10" s="6"/>
      <c r="M10" s="6"/>
      <c r="N10" s="6"/>
      <c r="O10" s="6"/>
      <c r="P10" s="6"/>
      <c r="Q10" s="6"/>
      <c r="R10" s="6"/>
      <c r="S10" s="3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35"/>
    </row>
    <row r="11" spans="1:33" x14ac:dyDescent="0.25">
      <c r="A11" s="241" t="s">
        <v>104</v>
      </c>
      <c r="B11" s="243">
        <f>-D116/C116</f>
        <v>0.59400486816806719</v>
      </c>
      <c r="C11" s="6"/>
      <c r="D11" s="6"/>
      <c r="E11" s="6"/>
      <c r="F11" s="204"/>
      <c r="G11" s="208"/>
      <c r="H11" s="208"/>
      <c r="I11" s="264"/>
      <c r="J11" s="84"/>
      <c r="K11" s="84"/>
      <c r="L11" s="6"/>
      <c r="M11" s="6"/>
      <c r="N11" s="6"/>
      <c r="O11" s="6"/>
      <c r="P11" s="6"/>
      <c r="Q11" s="6"/>
      <c r="R11" s="6"/>
      <c r="S11" s="3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35"/>
    </row>
    <row r="12" spans="1:33" x14ac:dyDescent="0.25">
      <c r="A12" s="237" t="s">
        <v>103</v>
      </c>
      <c r="B12" s="242">
        <f>B120</f>
        <v>6.6263125964253824</v>
      </c>
      <c r="C12" s="84" t="s">
        <v>59</v>
      </c>
      <c r="D12" s="6"/>
      <c r="E12" s="6"/>
      <c r="F12" s="204"/>
      <c r="G12" s="84"/>
      <c r="H12" s="84"/>
      <c r="I12" s="264"/>
      <c r="J12" s="84"/>
      <c r="K12" s="84"/>
      <c r="L12" s="6"/>
      <c r="M12" s="6"/>
      <c r="N12" s="6"/>
      <c r="O12" s="6"/>
      <c r="P12" s="6"/>
      <c r="Q12" s="6"/>
      <c r="R12" s="6"/>
      <c r="S12" s="3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35"/>
    </row>
    <row r="13" spans="1:33" x14ac:dyDescent="0.25">
      <c r="A13" s="237" t="s">
        <v>147</v>
      </c>
      <c r="B13" s="272">
        <f>J39</f>
        <v>77350</v>
      </c>
      <c r="C13" s="84"/>
      <c r="D13" s="6"/>
      <c r="E13" s="6"/>
      <c r="F13" s="204"/>
      <c r="G13" s="84"/>
      <c r="H13" s="84"/>
      <c r="I13" s="264"/>
      <c r="J13" s="84"/>
      <c r="K13" s="84"/>
      <c r="L13" s="6"/>
      <c r="M13" s="6"/>
      <c r="N13" s="6"/>
      <c r="O13" s="6"/>
      <c r="P13" s="6"/>
      <c r="Q13" s="6"/>
      <c r="R13" s="6"/>
      <c r="S13" s="3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35"/>
    </row>
    <row r="14" spans="1:33" x14ac:dyDescent="0.25">
      <c r="A14" s="237" t="s">
        <v>145</v>
      </c>
      <c r="B14" s="272">
        <f>AVERAGE(D116:AG116)</f>
        <v>5310.0029967781147</v>
      </c>
      <c r="C14" s="84"/>
      <c r="D14" s="6"/>
      <c r="E14" s="6"/>
      <c r="F14" s="204"/>
      <c r="G14" s="84"/>
      <c r="H14" s="84"/>
      <c r="I14" s="264"/>
      <c r="J14" s="84"/>
      <c r="K14" s="84"/>
      <c r="L14" s="6"/>
      <c r="M14" s="6"/>
      <c r="N14" s="6"/>
      <c r="O14" s="6"/>
      <c r="P14" s="6"/>
      <c r="Q14" s="6"/>
      <c r="R14" s="6"/>
      <c r="S14" s="3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35"/>
    </row>
    <row r="15" spans="1:33" x14ac:dyDescent="0.25">
      <c r="A15" s="241" t="s">
        <v>146</v>
      </c>
      <c r="B15" s="272">
        <f>SUM(D116:AG116)</f>
        <v>159300.08990334344</v>
      </c>
      <c r="C15" s="6"/>
      <c r="D15" s="84"/>
      <c r="E15" s="84"/>
      <c r="F15" s="263"/>
      <c r="G15" s="208"/>
      <c r="H15" s="208"/>
      <c r="I15" s="67"/>
      <c r="J15" s="84"/>
      <c r="K15" s="84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35"/>
    </row>
    <row r="16" spans="1:33" x14ac:dyDescent="0.25">
      <c r="A16" s="31"/>
      <c r="B16" s="12"/>
      <c r="C16" s="6"/>
      <c r="D16" s="6"/>
      <c r="E16" s="6"/>
      <c r="F16" s="6"/>
      <c r="G16" s="6"/>
      <c r="H16" s="6"/>
      <c r="I16" s="6"/>
      <c r="J16" s="6"/>
      <c r="K16" s="6"/>
      <c r="L16" s="6"/>
      <c r="M16" s="3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35"/>
    </row>
    <row r="17" spans="1:33" s="65" customFormat="1" ht="26.25" x14ac:dyDescent="0.4">
      <c r="A17" s="257" t="s">
        <v>112</v>
      </c>
      <c r="B17" s="258"/>
      <c r="C17" s="259"/>
      <c r="D17" s="258"/>
      <c r="E17" s="258"/>
      <c r="F17" s="258"/>
      <c r="G17" s="258"/>
      <c r="H17" s="258"/>
      <c r="I17" s="258"/>
      <c r="J17" s="258"/>
      <c r="K17" s="258"/>
      <c r="L17" s="258"/>
      <c r="M17" s="258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48"/>
      <c r="Y17" s="248"/>
      <c r="Z17" s="248"/>
      <c r="AA17" s="248"/>
      <c r="AB17" s="248"/>
      <c r="AC17" s="248"/>
      <c r="AD17" s="248"/>
      <c r="AE17" s="248"/>
      <c r="AF17" s="248"/>
      <c r="AG17" s="261"/>
    </row>
    <row r="18" spans="1:33" x14ac:dyDescent="0.25">
      <c r="A18" s="63"/>
      <c r="B18" s="99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3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35"/>
    </row>
    <row r="19" spans="1:33" x14ac:dyDescent="0.25">
      <c r="A19" s="63" t="s">
        <v>94</v>
      </c>
      <c r="B19" s="54"/>
      <c r="C19" s="226"/>
      <c r="D19" s="175"/>
      <c r="E19" s="6"/>
      <c r="F19" s="221" t="s">
        <v>100</v>
      </c>
      <c r="G19" s="6"/>
      <c r="H19" s="84"/>
      <c r="I19" s="84"/>
      <c r="J19" s="208"/>
      <c r="K19" s="84"/>
      <c r="L19" s="84"/>
      <c r="M19" s="84"/>
      <c r="N19" s="84"/>
      <c r="O19" s="84"/>
      <c r="P19" s="6"/>
      <c r="Q19" s="84"/>
      <c r="R19" s="84"/>
      <c r="S19" s="170"/>
      <c r="T19" s="84"/>
      <c r="U19" s="84"/>
      <c r="V19" s="84"/>
      <c r="W19" s="6"/>
      <c r="X19" s="6"/>
      <c r="Y19" s="6"/>
      <c r="Z19" s="6"/>
      <c r="AA19" s="6"/>
      <c r="AB19" s="6"/>
      <c r="AC19" s="182"/>
      <c r="AD19" s="182"/>
      <c r="AE19" s="182"/>
      <c r="AF19" s="182"/>
      <c r="AG19" s="239"/>
    </row>
    <row r="20" spans="1:33" x14ac:dyDescent="0.25">
      <c r="A20" s="210" t="s">
        <v>91</v>
      </c>
      <c r="B20" s="314">
        <f>'Summary and Key Inputs '!B56</f>
        <v>32500</v>
      </c>
      <c r="C20" s="140" t="s">
        <v>92</v>
      </c>
      <c r="D20" s="175"/>
      <c r="E20" s="175"/>
      <c r="F20" s="225" t="s">
        <v>98</v>
      </c>
      <c r="G20" s="6"/>
      <c r="H20" s="84"/>
      <c r="I20" s="84"/>
      <c r="J20" s="224">
        <f>'Summary and Key Inputs '!B57</f>
        <v>0.3</v>
      </c>
      <c r="K20" s="226"/>
      <c r="L20" s="140"/>
      <c r="M20" s="158"/>
      <c r="N20" s="140"/>
      <c r="O20" s="140"/>
      <c r="P20" s="6"/>
      <c r="Q20" s="84"/>
      <c r="R20" s="6"/>
      <c r="S20" s="3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35"/>
    </row>
    <row r="21" spans="1:33" x14ac:dyDescent="0.25">
      <c r="A21" s="210" t="s">
        <v>91</v>
      </c>
      <c r="B21" s="222">
        <f>B20*0.8</f>
        <v>26000</v>
      </c>
      <c r="C21" s="140" t="s">
        <v>90</v>
      </c>
      <c r="D21" s="175"/>
      <c r="E21" s="175"/>
      <c r="F21" s="225" t="s">
        <v>97</v>
      </c>
      <c r="G21" s="6"/>
      <c r="H21" s="84"/>
      <c r="I21" s="84"/>
      <c r="J21" s="235">
        <v>0</v>
      </c>
      <c r="K21" s="140"/>
      <c r="L21" s="140"/>
      <c r="M21" s="158"/>
      <c r="N21" s="140"/>
      <c r="O21" s="140"/>
      <c r="P21" s="6"/>
      <c r="Q21" s="84"/>
      <c r="R21" s="6"/>
      <c r="S21" s="3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35"/>
    </row>
    <row r="22" spans="1:33" x14ac:dyDescent="0.25">
      <c r="A22" s="219" t="s">
        <v>89</v>
      </c>
      <c r="B22" s="217">
        <f>B24+B25+B26+B27</f>
        <v>2.38</v>
      </c>
      <c r="C22" s="140"/>
      <c r="D22" s="175"/>
      <c r="E22" s="175"/>
      <c r="F22" s="225" t="s">
        <v>96</v>
      </c>
      <c r="G22" s="6"/>
      <c r="H22" s="6"/>
      <c r="I22" s="6"/>
      <c r="J22" s="309">
        <f>J20+(J21*(1-J20))</f>
        <v>0.3</v>
      </c>
      <c r="K22" s="140"/>
      <c r="L22" s="140"/>
      <c r="M22" s="158"/>
      <c r="N22" s="140"/>
      <c r="O22" s="140"/>
      <c r="P22" s="6"/>
      <c r="Q22" s="84"/>
      <c r="R22" s="6"/>
      <c r="S22" s="3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35"/>
    </row>
    <row r="23" spans="1:33" s="228" customFormat="1" x14ac:dyDescent="0.25">
      <c r="A23" s="203" t="s">
        <v>88</v>
      </c>
      <c r="B23" s="217">
        <f>B24+B25</f>
        <v>2.17</v>
      </c>
      <c r="C23" s="140"/>
      <c r="D23" s="175"/>
      <c r="E23" s="233"/>
      <c r="F23" s="232" t="s">
        <v>95</v>
      </c>
      <c r="G23" s="149"/>
      <c r="H23" s="230"/>
      <c r="I23" s="230"/>
      <c r="J23" s="310">
        <v>0.3</v>
      </c>
      <c r="K23" s="193"/>
      <c r="L23" s="193"/>
      <c r="M23" s="231"/>
      <c r="N23" s="193"/>
      <c r="O23" s="193"/>
      <c r="P23" s="149"/>
      <c r="Q23" s="230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229"/>
    </row>
    <row r="24" spans="1:33" x14ac:dyDescent="0.25">
      <c r="A24" s="206" t="s">
        <v>87</v>
      </c>
      <c r="B24" s="217">
        <f>'Summary and Key Inputs '!L82</f>
        <v>2.02</v>
      </c>
      <c r="C24" s="170"/>
      <c r="D24" s="215"/>
      <c r="E24" s="175"/>
      <c r="F24" s="225" t="s">
        <v>93</v>
      </c>
      <c r="G24" s="6"/>
      <c r="H24" s="84"/>
      <c r="I24" s="84"/>
      <c r="J24" s="224">
        <v>1</v>
      </c>
      <c r="K24" s="223">
        <v>0</v>
      </c>
      <c r="L24" s="223">
        <v>0</v>
      </c>
      <c r="M24" s="223">
        <v>0</v>
      </c>
      <c r="N24" s="223">
        <v>0</v>
      </c>
      <c r="O24" s="223">
        <v>0</v>
      </c>
      <c r="P24" s="6"/>
      <c r="Q24" s="6"/>
      <c r="R24" s="6"/>
      <c r="S24" s="3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35"/>
    </row>
    <row r="25" spans="1:33" x14ac:dyDescent="0.25">
      <c r="A25" s="206" t="s">
        <v>86</v>
      </c>
      <c r="B25" s="217">
        <f>'Summary and Key Inputs '!L87</f>
        <v>0.15000000000000002</v>
      </c>
      <c r="C25" s="36"/>
      <c r="D25" s="215"/>
      <c r="E25" s="182"/>
      <c r="F25" s="6"/>
      <c r="G25" s="6"/>
      <c r="H25" s="6"/>
      <c r="I25" s="6"/>
      <c r="J25" s="221"/>
      <c r="K25" s="6"/>
      <c r="L25" s="6"/>
      <c r="M25" s="6"/>
      <c r="N25" s="6"/>
      <c r="O25" s="185"/>
      <c r="P25" s="6"/>
      <c r="Q25" s="216"/>
      <c r="R25" s="6"/>
      <c r="S25" s="3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35"/>
    </row>
    <row r="26" spans="1:33" x14ac:dyDescent="0.25">
      <c r="A26" s="213" t="s">
        <v>85</v>
      </c>
      <c r="B26" s="321">
        <f>'Summary and Key Inputs '!G84</f>
        <v>0</v>
      </c>
      <c r="C26" s="36"/>
      <c r="D26" s="140"/>
      <c r="E26" s="182"/>
      <c r="F26" s="209" t="s">
        <v>84</v>
      </c>
      <c r="G26" s="6"/>
      <c r="H26" s="6"/>
      <c r="I26" s="6"/>
      <c r="J26" s="208"/>
      <c r="K26" s="212"/>
      <c r="L26" s="185"/>
      <c r="M26" s="6"/>
      <c r="N26" s="6"/>
      <c r="O26" s="185"/>
      <c r="P26" s="6"/>
      <c r="Q26" s="216"/>
      <c r="R26" s="6"/>
      <c r="S26" s="3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35"/>
    </row>
    <row r="27" spans="1:33" x14ac:dyDescent="0.25">
      <c r="A27" s="203" t="s">
        <v>83</v>
      </c>
      <c r="B27" s="322">
        <f>'Summary and Key Inputs '!G80</f>
        <v>0.20999999999999996</v>
      </c>
      <c r="C27" s="36"/>
      <c r="D27" s="140"/>
      <c r="E27" s="182"/>
      <c r="F27" s="204" t="s">
        <v>78</v>
      </c>
      <c r="G27" s="84"/>
      <c r="H27" s="84"/>
      <c r="I27" s="6"/>
      <c r="J27" s="207"/>
      <c r="K27" s="6"/>
      <c r="L27" s="185"/>
      <c r="M27" s="6"/>
      <c r="N27" s="6"/>
      <c r="O27" s="185"/>
      <c r="P27" s="6"/>
      <c r="Q27" s="216"/>
      <c r="R27" s="6"/>
      <c r="S27" s="3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35"/>
    </row>
    <row r="28" spans="1:33" x14ac:dyDescent="0.25">
      <c r="A28" s="197" t="s">
        <v>82</v>
      </c>
      <c r="B28" s="211">
        <f>B24+B27</f>
        <v>2.23</v>
      </c>
      <c r="C28" s="36"/>
      <c r="D28" s="140"/>
      <c r="E28" s="182"/>
      <c r="F28" s="204" t="s">
        <v>76</v>
      </c>
      <c r="G28" s="84"/>
      <c r="H28" s="84"/>
      <c r="I28" s="84"/>
      <c r="J28" s="172"/>
      <c r="K28" s="6"/>
      <c r="L28" s="185"/>
      <c r="M28" s="6"/>
      <c r="N28" s="6"/>
      <c r="O28" s="185"/>
      <c r="P28" s="6"/>
      <c r="Q28" s="216"/>
      <c r="R28" s="6"/>
      <c r="S28" s="3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35"/>
    </row>
    <row r="29" spans="1:33" x14ac:dyDescent="0.25">
      <c r="A29" s="197" t="s">
        <v>108</v>
      </c>
      <c r="B29" s="211">
        <f>B28+B25</f>
        <v>2.38</v>
      </c>
      <c r="C29" s="36"/>
      <c r="D29" s="140"/>
      <c r="E29" s="182"/>
      <c r="F29" s="204" t="s">
        <v>74</v>
      </c>
      <c r="G29" s="84"/>
      <c r="H29" s="84"/>
      <c r="I29" s="84"/>
      <c r="J29" s="171"/>
      <c r="K29" s="140" t="s">
        <v>73</v>
      </c>
      <c r="L29" s="185"/>
      <c r="M29" s="185"/>
      <c r="N29" s="185"/>
      <c r="O29" s="185"/>
      <c r="P29" s="6"/>
      <c r="Q29" s="216"/>
      <c r="R29" s="6"/>
      <c r="S29" s="3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35"/>
    </row>
    <row r="30" spans="1:33" x14ac:dyDescent="0.25">
      <c r="A30" s="210" t="s">
        <v>81</v>
      </c>
      <c r="B30" s="202">
        <f>B22*B20</f>
        <v>77350</v>
      </c>
      <c r="C30" s="36"/>
      <c r="D30" s="140"/>
      <c r="E30" s="214"/>
      <c r="F30" s="209" t="s">
        <v>80</v>
      </c>
      <c r="G30" s="6"/>
      <c r="H30" s="6"/>
      <c r="I30" s="6"/>
      <c r="J30" s="208"/>
      <c r="K30" s="6"/>
      <c r="L30" s="6"/>
      <c r="M30" s="185"/>
      <c r="N30" s="185"/>
      <c r="O30" s="185"/>
      <c r="P30" s="6"/>
      <c r="Q30" s="6"/>
      <c r="R30" s="6"/>
      <c r="S30" s="3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35"/>
    </row>
    <row r="31" spans="1:33" x14ac:dyDescent="0.25">
      <c r="A31" s="203" t="s">
        <v>79</v>
      </c>
      <c r="B31" s="202">
        <f>(B23*B20)</f>
        <v>70525</v>
      </c>
      <c r="C31" s="36"/>
      <c r="D31" s="140"/>
      <c r="E31" s="214"/>
      <c r="F31" s="204" t="s">
        <v>78</v>
      </c>
      <c r="G31" s="84"/>
      <c r="H31" s="84"/>
      <c r="I31" s="6"/>
      <c r="J31" s="207"/>
      <c r="K31" s="6"/>
      <c r="L31" s="6"/>
      <c r="M31" s="185"/>
      <c r="N31" s="185"/>
      <c r="O31" s="374"/>
      <c r="P31" s="6"/>
      <c r="Q31" s="6"/>
      <c r="R31" s="6"/>
      <c r="S31" s="3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35"/>
    </row>
    <row r="32" spans="1:33" x14ac:dyDescent="0.25">
      <c r="A32" s="206" t="s">
        <v>77</v>
      </c>
      <c r="B32" s="202">
        <f>B24*B20</f>
        <v>65650</v>
      </c>
      <c r="C32" s="36"/>
      <c r="D32" s="140"/>
      <c r="E32" s="84"/>
      <c r="F32" s="204" t="s">
        <v>76</v>
      </c>
      <c r="G32" s="84"/>
      <c r="H32" s="84"/>
      <c r="I32" s="84"/>
      <c r="J32" s="172"/>
      <c r="K32" s="140"/>
      <c r="L32" s="185"/>
      <c r="M32" s="185"/>
      <c r="N32" s="185"/>
      <c r="O32" s="374"/>
      <c r="P32" s="6"/>
      <c r="Q32" s="6"/>
      <c r="R32" s="6"/>
      <c r="S32" s="3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35"/>
    </row>
    <row r="33" spans="1:33" x14ac:dyDescent="0.25">
      <c r="A33" s="206" t="s">
        <v>75</v>
      </c>
      <c r="B33" s="202">
        <f>B25*B20</f>
        <v>4875.0000000000009</v>
      </c>
      <c r="C33" s="205"/>
      <c r="D33" s="140"/>
      <c r="E33" s="84"/>
      <c r="F33" s="204" t="s">
        <v>74</v>
      </c>
      <c r="G33" s="84"/>
      <c r="H33" s="84"/>
      <c r="I33" s="84"/>
      <c r="J33" s="171"/>
      <c r="K33" s="140" t="s">
        <v>73</v>
      </c>
      <c r="L33" s="185"/>
      <c r="M33" s="185"/>
      <c r="N33" s="185"/>
      <c r="O33" s="375"/>
      <c r="P33" s="6"/>
      <c r="Q33" s="6"/>
      <c r="R33" s="6"/>
      <c r="S33" s="3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35"/>
    </row>
    <row r="34" spans="1:33" x14ac:dyDescent="0.25">
      <c r="A34" s="203" t="s">
        <v>72</v>
      </c>
      <c r="B34" s="202">
        <f>B26*B20</f>
        <v>0</v>
      </c>
      <c r="C34" s="36"/>
      <c r="D34" s="140"/>
      <c r="E34" s="84"/>
      <c r="F34" s="6"/>
      <c r="G34" s="6"/>
      <c r="H34" s="6"/>
      <c r="I34" s="6"/>
      <c r="J34" s="6"/>
      <c r="K34" s="140"/>
      <c r="L34" s="185"/>
      <c r="M34" s="185"/>
      <c r="N34" s="185"/>
      <c r="O34" s="376"/>
      <c r="P34" s="6"/>
      <c r="Q34" s="6"/>
      <c r="R34" s="6"/>
      <c r="S34" s="3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35"/>
    </row>
    <row r="35" spans="1:33" x14ac:dyDescent="0.25">
      <c r="A35" s="203" t="s">
        <v>71</v>
      </c>
      <c r="B35" s="202">
        <f>B27*B20</f>
        <v>6824.9999999999991</v>
      </c>
      <c r="C35" s="201"/>
      <c r="D35" s="200"/>
      <c r="E35" s="84"/>
      <c r="F35" s="199" t="s">
        <v>70</v>
      </c>
      <c r="G35" s="149"/>
      <c r="H35" s="149"/>
      <c r="I35" s="149"/>
      <c r="J35" s="198"/>
      <c r="K35" s="149"/>
      <c r="L35" s="185"/>
      <c r="M35" s="185"/>
      <c r="N35" s="185"/>
      <c r="O35" s="185"/>
      <c r="P35" s="6"/>
      <c r="Q35" s="6"/>
      <c r="R35" s="6"/>
      <c r="S35" s="3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35"/>
    </row>
    <row r="36" spans="1:33" x14ac:dyDescent="0.25">
      <c r="A36" s="197" t="s">
        <v>69</v>
      </c>
      <c r="B36" s="196">
        <f>B28*B20</f>
        <v>72475</v>
      </c>
      <c r="C36" s="195"/>
      <c r="D36" s="140"/>
      <c r="E36" s="84"/>
      <c r="F36" s="194" t="s">
        <v>68</v>
      </c>
      <c r="G36" s="193"/>
      <c r="H36" s="193"/>
      <c r="I36" s="193"/>
      <c r="J36" s="192">
        <f>J27</f>
        <v>0</v>
      </c>
      <c r="K36" s="191">
        <f>J36/J$39</f>
        <v>0</v>
      </c>
      <c r="L36" s="185"/>
      <c r="M36" s="185"/>
      <c r="N36" s="185"/>
      <c r="O36" s="185"/>
      <c r="P36" s="6"/>
      <c r="Q36" s="6"/>
      <c r="R36" s="6"/>
      <c r="S36" s="3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35"/>
    </row>
    <row r="37" spans="1:33" x14ac:dyDescent="0.25">
      <c r="A37" s="190" t="s">
        <v>67</v>
      </c>
      <c r="B37" s="189">
        <f>B31+B34+B35</f>
        <v>77350</v>
      </c>
      <c r="C37" s="6"/>
      <c r="D37" s="175"/>
      <c r="E37" s="84"/>
      <c r="F37" s="187" t="s">
        <v>66</v>
      </c>
      <c r="G37" s="140"/>
      <c r="H37" s="140"/>
      <c r="I37" s="140"/>
      <c r="J37" s="186">
        <f>J31</f>
        <v>0</v>
      </c>
      <c r="K37" s="180">
        <f>J37/J$39</f>
        <v>0</v>
      </c>
      <c r="L37" s="185"/>
      <c r="M37" s="185"/>
      <c r="N37" s="185"/>
      <c r="O37" s="185"/>
      <c r="P37" s="6"/>
      <c r="Q37" s="6"/>
      <c r="R37" s="6"/>
      <c r="S37" s="3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35"/>
    </row>
    <row r="38" spans="1:33" ht="17.25" x14ac:dyDescent="0.3">
      <c r="A38" s="22" t="s">
        <v>65</v>
      </c>
      <c r="B38" s="184">
        <f>B36/B31</f>
        <v>1.0276497695852536</v>
      </c>
      <c r="C38" s="140"/>
      <c r="D38" s="183"/>
      <c r="E38" s="84"/>
      <c r="F38" s="179" t="s">
        <v>64</v>
      </c>
      <c r="G38" s="6"/>
      <c r="H38" s="6"/>
      <c r="I38" s="6"/>
      <c r="J38" s="181">
        <f>J39-J36-J37</f>
        <v>77350</v>
      </c>
      <c r="K38" s="180">
        <f>J38/J$39</f>
        <v>1</v>
      </c>
      <c r="L38" s="185"/>
      <c r="M38" s="185"/>
      <c r="N38" s="185"/>
      <c r="O38" s="185"/>
      <c r="P38" s="6"/>
      <c r="Q38" s="6"/>
      <c r="R38" s="6"/>
      <c r="S38" s="3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35"/>
    </row>
    <row r="39" spans="1:33" x14ac:dyDescent="0.25">
      <c r="A39" s="34"/>
      <c r="B39" s="6"/>
      <c r="C39" s="140"/>
      <c r="D39" s="170"/>
      <c r="E39" s="84"/>
      <c r="F39" s="179" t="s">
        <v>26</v>
      </c>
      <c r="G39" s="6"/>
      <c r="H39" s="6"/>
      <c r="I39" s="6"/>
      <c r="J39" s="178">
        <f>B37</f>
        <v>77350</v>
      </c>
      <c r="K39" s="177">
        <f>J39/J$39</f>
        <v>1</v>
      </c>
      <c r="L39" s="185"/>
      <c r="M39" s="185"/>
      <c r="N39" s="185"/>
      <c r="O39" s="185"/>
      <c r="P39" s="6"/>
      <c r="Q39" s="6"/>
      <c r="R39" s="6"/>
      <c r="S39" s="3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35"/>
    </row>
    <row r="40" spans="1:33" x14ac:dyDescent="0.25">
      <c r="A40" s="63" t="s">
        <v>63</v>
      </c>
      <c r="B40" s="176"/>
      <c r="C40" s="140"/>
      <c r="D40" s="6"/>
      <c r="E40" s="84"/>
      <c r="P40" s="6"/>
      <c r="Q40" s="6"/>
      <c r="R40" s="6"/>
      <c r="S40" s="3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35"/>
    </row>
    <row r="41" spans="1:33" x14ac:dyDescent="0.25">
      <c r="A41" s="22" t="s">
        <v>62</v>
      </c>
      <c r="B41" s="323">
        <f>'Summary and Key Inputs '!B72</f>
        <v>0.14499999999999999</v>
      </c>
      <c r="C41" s="140" t="s">
        <v>61</v>
      </c>
      <c r="D41" s="6"/>
      <c r="E41" s="182"/>
      <c r="F41" s="6"/>
      <c r="G41" s="6"/>
      <c r="H41" s="6"/>
      <c r="I41" s="6"/>
      <c r="J41" s="6"/>
      <c r="K41" s="6"/>
      <c r="L41" s="6"/>
      <c r="M41" s="185"/>
      <c r="N41" s="185"/>
      <c r="O41" s="185"/>
      <c r="P41" s="6"/>
      <c r="Q41" s="6"/>
      <c r="R41" s="6"/>
      <c r="S41" s="3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35"/>
    </row>
    <row r="42" spans="1:33" x14ac:dyDescent="0.25">
      <c r="A42" s="22" t="s">
        <v>60</v>
      </c>
      <c r="B42" s="223">
        <f>'Summary and Key Inputs '!B73</f>
        <v>5.0000000000000001E-3</v>
      </c>
      <c r="C42" s="159" t="s">
        <v>51</v>
      </c>
      <c r="D42" s="6"/>
      <c r="E42" s="182"/>
      <c r="F42" s="6"/>
      <c r="G42" s="6"/>
      <c r="H42" s="6"/>
      <c r="I42" s="6"/>
      <c r="J42" s="6"/>
      <c r="K42" s="6"/>
      <c r="L42" s="140"/>
      <c r="M42" s="185"/>
      <c r="N42" s="185"/>
      <c r="O42" s="185"/>
      <c r="P42" s="6"/>
      <c r="Q42" s="6"/>
      <c r="R42" s="6"/>
      <c r="S42" s="3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35"/>
    </row>
    <row r="43" spans="1:33" x14ac:dyDescent="0.25">
      <c r="A43" s="22" t="s">
        <v>132</v>
      </c>
      <c r="B43" s="236">
        <f>'Summary and Key Inputs '!B55</f>
        <v>30</v>
      </c>
      <c r="C43" s="159" t="s">
        <v>59</v>
      </c>
      <c r="D43" s="6"/>
      <c r="E43" s="188"/>
      <c r="F43" s="6"/>
      <c r="G43" s="6"/>
      <c r="H43" s="6"/>
      <c r="I43" s="6"/>
      <c r="J43" s="6"/>
      <c r="K43" s="6"/>
      <c r="L43" s="140"/>
      <c r="M43" s="140"/>
      <c r="N43" s="185"/>
      <c r="O43" s="140"/>
      <c r="P43" s="6"/>
      <c r="Q43" s="6"/>
      <c r="R43" s="6"/>
      <c r="S43" s="3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35"/>
    </row>
    <row r="44" spans="1:33" ht="17.25" x14ac:dyDescent="0.3">
      <c r="A44" s="286" t="s">
        <v>196</v>
      </c>
      <c r="B44" s="305">
        <f>'Summary and Key Inputs '!B89</f>
        <v>0.22401599999999999</v>
      </c>
      <c r="C44" s="140" t="s">
        <v>58</v>
      </c>
      <c r="D44" s="168"/>
      <c r="E44" s="182"/>
      <c r="F44" s="6"/>
      <c r="G44" s="6"/>
      <c r="H44" s="6"/>
      <c r="I44" s="6"/>
      <c r="J44" s="6"/>
      <c r="K44" s="6"/>
      <c r="L44" s="140"/>
      <c r="M44" s="158"/>
      <c r="N44" s="158"/>
      <c r="O44" s="140"/>
      <c r="P44" s="6"/>
      <c r="Q44" s="174"/>
      <c r="R44" s="6"/>
      <c r="S44" s="3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35"/>
    </row>
    <row r="45" spans="1:33" x14ac:dyDescent="0.25">
      <c r="A45" s="286" t="s">
        <v>197</v>
      </c>
      <c r="B45" s="305">
        <v>0</v>
      </c>
      <c r="C45" s="140" t="s">
        <v>51</v>
      </c>
      <c r="D45" s="160"/>
      <c r="E45" s="1"/>
      <c r="F45" s="6"/>
      <c r="G45" s="6"/>
      <c r="H45" s="6"/>
      <c r="I45" s="6"/>
      <c r="J45" s="6"/>
      <c r="K45" s="6"/>
      <c r="L45" s="6"/>
      <c r="M45" s="158"/>
      <c r="N45" s="140"/>
      <c r="O45" s="140"/>
      <c r="P45" s="6"/>
      <c r="Q45" s="174"/>
      <c r="R45" s="6"/>
      <c r="S45" s="3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35"/>
    </row>
    <row r="46" spans="1:33" x14ac:dyDescent="0.25">
      <c r="A46" s="286" t="s">
        <v>198</v>
      </c>
      <c r="B46" s="305">
        <f>SUM(B44:B45)</f>
        <v>0.22401599999999999</v>
      </c>
      <c r="C46" s="140" t="s">
        <v>58</v>
      </c>
      <c r="D46" s="162"/>
      <c r="E46" s="175"/>
      <c r="F46" s="6"/>
      <c r="G46" s="6"/>
      <c r="H46" s="6"/>
      <c r="I46" s="6"/>
      <c r="J46" s="6"/>
      <c r="K46" s="6"/>
      <c r="L46" s="6"/>
      <c r="M46" s="158"/>
      <c r="N46" s="140"/>
      <c r="O46" s="140"/>
      <c r="P46" s="6"/>
      <c r="Q46" s="174"/>
      <c r="R46" s="6"/>
      <c r="S46" s="3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35"/>
    </row>
    <row r="47" spans="1:33" x14ac:dyDescent="0.25">
      <c r="A47" s="286" t="s">
        <v>163</v>
      </c>
      <c r="B47" s="305">
        <f>'Summary and Key Inputs '!B92</f>
        <v>0.1</v>
      </c>
      <c r="C47" s="140"/>
      <c r="D47" s="160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35"/>
    </row>
    <row r="48" spans="1:33" x14ac:dyDescent="0.25">
      <c r="A48" s="154"/>
      <c r="B48" s="153"/>
      <c r="C48" s="152"/>
      <c r="D48" s="151"/>
      <c r="E48" s="6"/>
      <c r="F48" s="6"/>
      <c r="G48" s="6"/>
      <c r="H48" s="6"/>
      <c r="I48" s="6"/>
      <c r="J48" s="6"/>
      <c r="K48" s="6"/>
      <c r="L48" s="170"/>
      <c r="M48" s="169"/>
      <c r="N48" s="169"/>
      <c r="O48" s="47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35"/>
    </row>
    <row r="49" spans="1:33" x14ac:dyDescent="0.25">
      <c r="A49" s="26" t="s">
        <v>57</v>
      </c>
      <c r="B49" s="19"/>
      <c r="C49" s="12"/>
      <c r="D49" s="12"/>
      <c r="E49" s="6"/>
      <c r="F49" s="6"/>
      <c r="G49" s="6"/>
      <c r="H49" s="6"/>
      <c r="I49" s="6"/>
      <c r="J49" s="6"/>
      <c r="K49" s="6"/>
      <c r="L49" s="6"/>
      <c r="M49" s="6"/>
      <c r="N49" s="140"/>
      <c r="O49" s="140"/>
      <c r="P49" s="6"/>
      <c r="Q49" s="47"/>
      <c r="R49" s="47"/>
      <c r="S49" s="170"/>
      <c r="T49" s="169"/>
      <c r="U49" s="169"/>
      <c r="V49" s="47"/>
      <c r="W49" s="84"/>
      <c r="X49" s="84"/>
      <c r="Y49" s="6"/>
      <c r="Z49" s="6"/>
      <c r="AA49" s="6"/>
      <c r="AB49" s="6"/>
      <c r="AC49" s="6"/>
      <c r="AD49" s="6"/>
      <c r="AE49" s="6"/>
      <c r="AF49" s="6"/>
      <c r="AG49" s="35"/>
    </row>
    <row r="50" spans="1:33" ht="17.25" x14ac:dyDescent="0.3">
      <c r="A50" s="315"/>
      <c r="B50" s="216" t="s">
        <v>160</v>
      </c>
      <c r="C50" s="6" t="s">
        <v>190</v>
      </c>
      <c r="D50" s="132"/>
      <c r="E50" s="168"/>
      <c r="F50" s="6"/>
      <c r="G50" s="6"/>
      <c r="H50" s="6"/>
      <c r="I50" s="6"/>
      <c r="J50" s="6"/>
      <c r="K50" s="6"/>
      <c r="L50" s="140"/>
      <c r="M50" s="140"/>
      <c r="N50" s="140"/>
      <c r="O50" s="140"/>
      <c r="P50" s="6"/>
      <c r="Q50" s="47"/>
      <c r="R50" s="150"/>
      <c r="S50" s="167"/>
      <c r="T50" s="6"/>
      <c r="U50" s="166"/>
      <c r="V50" s="165"/>
      <c r="W50" s="164"/>
      <c r="X50" s="164"/>
      <c r="Y50" s="6"/>
      <c r="Z50" s="6"/>
      <c r="AA50" s="6"/>
      <c r="AB50" s="6"/>
      <c r="AC50" s="6"/>
      <c r="AD50" s="6"/>
      <c r="AE50" s="163"/>
      <c r="AF50" s="6"/>
      <c r="AG50" s="35"/>
    </row>
    <row r="51" spans="1:33" x14ac:dyDescent="0.25">
      <c r="A51" s="22" t="s">
        <v>189</v>
      </c>
      <c r="B51" s="324">
        <f>'Summary and Key Inputs '!Q72</f>
        <v>5.0000000000000001E-3</v>
      </c>
      <c r="C51" s="325">
        <f>'Summary and Key Inputs '!R72</f>
        <v>162.5</v>
      </c>
      <c r="D51" s="132"/>
      <c r="E51" s="159"/>
      <c r="F51" s="6"/>
      <c r="G51" s="6"/>
      <c r="H51" s="6"/>
      <c r="I51" s="6"/>
      <c r="J51" s="6"/>
      <c r="K51" s="6"/>
      <c r="L51" s="6"/>
      <c r="M51" s="158"/>
      <c r="N51" s="140"/>
      <c r="O51" s="140"/>
      <c r="P51" s="6"/>
      <c r="Q51" s="47"/>
      <c r="R51" s="150"/>
      <c r="S51" s="157"/>
      <c r="T51" s="6"/>
      <c r="U51" s="6"/>
      <c r="V51" s="109"/>
      <c r="W51" s="6"/>
      <c r="X51" s="147"/>
      <c r="Y51" s="156"/>
      <c r="Z51" s="36"/>
      <c r="AA51" s="36"/>
      <c r="AB51" s="36"/>
      <c r="AC51" s="36"/>
      <c r="AD51" s="36"/>
      <c r="AE51" s="36"/>
      <c r="AF51" s="36"/>
      <c r="AG51" s="155"/>
    </row>
    <row r="52" spans="1:33" x14ac:dyDescent="0.25">
      <c r="A52" s="22" t="s">
        <v>55</v>
      </c>
      <c r="B52" s="324">
        <f>'Summary and Key Inputs '!Q73</f>
        <v>8.0000000000000002E-3</v>
      </c>
      <c r="C52" s="325">
        <f>'Summary and Key Inputs '!R73</f>
        <v>260</v>
      </c>
      <c r="D52" s="12"/>
      <c r="E52" s="159"/>
      <c r="F52" s="6"/>
      <c r="G52" s="6"/>
      <c r="H52" s="6"/>
      <c r="I52" s="6"/>
      <c r="J52" s="6"/>
      <c r="K52" s="6"/>
      <c r="L52" s="6"/>
      <c r="M52" s="158"/>
      <c r="N52" s="140"/>
      <c r="O52" s="140"/>
      <c r="P52" s="6"/>
      <c r="Q52" s="47"/>
      <c r="R52" s="150"/>
      <c r="S52" s="157"/>
      <c r="T52" s="6"/>
      <c r="U52" s="6"/>
      <c r="V52" s="109"/>
      <c r="W52" s="6"/>
      <c r="X52" s="147"/>
      <c r="Y52" s="156"/>
      <c r="Z52" s="36"/>
      <c r="AA52" s="36"/>
      <c r="AB52" s="36"/>
      <c r="AC52" s="36"/>
      <c r="AD52" s="36"/>
      <c r="AE52" s="36"/>
      <c r="AF52" s="36"/>
      <c r="AG52" s="155"/>
    </row>
    <row r="53" spans="1:33" x14ac:dyDescent="0.25">
      <c r="A53" s="22" t="s">
        <v>53</v>
      </c>
      <c r="B53" s="324">
        <f>'Summary and Key Inputs '!Q74</f>
        <v>0.01</v>
      </c>
      <c r="C53" s="325">
        <f>'Summary and Key Inputs '!R74</f>
        <v>325</v>
      </c>
      <c r="D53" s="12"/>
      <c r="E53" s="159"/>
      <c r="F53" s="6"/>
      <c r="G53" s="6"/>
      <c r="H53" s="6"/>
      <c r="I53" s="6"/>
      <c r="J53" s="6"/>
      <c r="K53" s="6"/>
      <c r="L53" s="6"/>
      <c r="M53" s="158"/>
      <c r="N53" s="140"/>
      <c r="O53" s="140"/>
      <c r="P53" s="6"/>
      <c r="Q53" s="47"/>
      <c r="R53" s="150"/>
      <c r="S53" s="157"/>
      <c r="T53" s="6"/>
      <c r="U53" s="6"/>
      <c r="V53" s="109"/>
      <c r="W53" s="6"/>
      <c r="X53" s="147"/>
      <c r="Y53" s="156"/>
      <c r="Z53" s="36"/>
      <c r="AA53" s="36"/>
      <c r="AB53" s="36"/>
      <c r="AC53" s="36"/>
      <c r="AD53" s="36"/>
      <c r="AE53" s="36"/>
      <c r="AF53" s="36"/>
      <c r="AG53" s="155"/>
    </row>
    <row r="54" spans="1:33" x14ac:dyDescent="0.25">
      <c r="A54" s="22" t="s">
        <v>40</v>
      </c>
      <c r="B54" s="324">
        <f>'Summary and Key Inputs '!Q75</f>
        <v>0</v>
      </c>
      <c r="C54" s="325">
        <f>'Summary and Key Inputs '!R75</f>
        <v>0</v>
      </c>
      <c r="D54" s="12"/>
      <c r="E54" s="159"/>
      <c r="F54" s="6"/>
      <c r="G54" s="6"/>
      <c r="H54" s="6"/>
      <c r="I54" s="6"/>
      <c r="J54" s="6"/>
      <c r="K54" s="6"/>
      <c r="L54" s="6"/>
      <c r="M54" s="158"/>
      <c r="N54" s="140"/>
      <c r="O54" s="140"/>
      <c r="P54" s="6"/>
      <c r="Q54" s="47"/>
      <c r="R54" s="150"/>
      <c r="S54" s="157"/>
      <c r="T54" s="6"/>
      <c r="U54" s="6"/>
      <c r="V54" s="109"/>
      <c r="W54" s="6"/>
      <c r="X54" s="147"/>
      <c r="Y54" s="156"/>
      <c r="Z54" s="36"/>
      <c r="AA54" s="36"/>
      <c r="AB54" s="36"/>
      <c r="AC54" s="36"/>
      <c r="AD54" s="36"/>
      <c r="AE54" s="36"/>
      <c r="AF54" s="36"/>
      <c r="AG54" s="155"/>
    </row>
    <row r="55" spans="1:33" x14ac:dyDescent="0.25">
      <c r="A55" s="22" t="s">
        <v>124</v>
      </c>
      <c r="B55" s="324">
        <f>'Summary and Key Inputs '!Q76</f>
        <v>0</v>
      </c>
      <c r="C55" s="325">
        <f>'Summary and Key Inputs '!R76</f>
        <v>0</v>
      </c>
      <c r="D55" s="12"/>
      <c r="E55" s="119"/>
      <c r="F55" s="6"/>
      <c r="G55" s="6"/>
      <c r="H55" s="6"/>
      <c r="I55" s="6"/>
      <c r="J55" s="6"/>
      <c r="K55" s="6"/>
      <c r="L55" s="149"/>
      <c r="M55" s="149"/>
      <c r="N55" s="140"/>
      <c r="O55" s="140"/>
      <c r="P55" s="6"/>
      <c r="Q55" s="47"/>
      <c r="R55" s="148"/>
      <c r="S55" s="147"/>
      <c r="T55" s="145"/>
      <c r="U55" s="146"/>
      <c r="V55" s="145"/>
      <c r="W55" s="145"/>
      <c r="X55" s="145"/>
      <c r="Y55" s="144"/>
      <c r="Z55" s="143"/>
      <c r="AA55" s="143"/>
      <c r="AB55" s="143"/>
      <c r="AC55" s="143"/>
      <c r="AD55" s="143"/>
      <c r="AE55" s="143"/>
      <c r="AF55" s="143"/>
      <c r="AG55" s="142"/>
    </row>
    <row r="56" spans="1:33" s="137" customFormat="1" x14ac:dyDescent="0.25">
      <c r="A56" s="34"/>
      <c r="B56" s="6"/>
      <c r="C56" s="6"/>
      <c r="D56" s="6"/>
      <c r="E56" s="119"/>
      <c r="F56" s="140"/>
      <c r="G56" s="140"/>
      <c r="H56" s="140"/>
      <c r="I56" s="140"/>
      <c r="J56" s="140"/>
      <c r="K56" s="140"/>
      <c r="L56" s="6"/>
      <c r="M56" s="6"/>
      <c r="N56" s="140"/>
      <c r="O56" s="140"/>
      <c r="P56" s="140"/>
      <c r="Q56" s="141"/>
      <c r="R56" s="140"/>
      <c r="S56" s="140"/>
      <c r="T56" s="140"/>
      <c r="U56" s="140"/>
      <c r="V56" s="140"/>
      <c r="W56" s="140"/>
      <c r="X56" s="140"/>
      <c r="Y56" s="140"/>
      <c r="Z56" s="140"/>
      <c r="AA56" s="139"/>
      <c r="AB56" s="139"/>
      <c r="AC56" s="139"/>
      <c r="AD56" s="139"/>
      <c r="AE56" s="139"/>
      <c r="AF56" s="139"/>
      <c r="AG56" s="138"/>
    </row>
    <row r="57" spans="1:33" s="129" customFormat="1" x14ac:dyDescent="0.25">
      <c r="A57" s="22" t="s">
        <v>56</v>
      </c>
      <c r="B57" s="224">
        <f>'Summary and Key Inputs '!Q78</f>
        <v>1.4999999999999999E-2</v>
      </c>
      <c r="C57" s="6" t="s">
        <v>51</v>
      </c>
      <c r="D57" s="12"/>
      <c r="E57" s="119"/>
      <c r="F57" s="136"/>
      <c r="G57" s="119"/>
      <c r="H57" s="135"/>
      <c r="I57" s="126"/>
      <c r="J57" s="126"/>
      <c r="K57" s="126"/>
      <c r="L57" s="12"/>
      <c r="M57" s="12"/>
      <c r="N57" s="132"/>
      <c r="O57" s="134"/>
      <c r="P57" s="132"/>
      <c r="Q57" s="133"/>
      <c r="R57" s="132"/>
      <c r="S57" s="132"/>
      <c r="T57" s="132"/>
      <c r="U57" s="132"/>
      <c r="V57" s="132"/>
      <c r="W57" s="132"/>
      <c r="X57" s="132"/>
      <c r="Y57" s="132"/>
      <c r="Z57" s="132"/>
      <c r="AA57" s="131"/>
      <c r="AB57" s="131"/>
      <c r="AC57" s="131"/>
      <c r="AD57" s="131"/>
      <c r="AE57" s="131"/>
      <c r="AF57" s="131"/>
      <c r="AG57" s="130"/>
    </row>
    <row r="58" spans="1:33" s="129" customFormat="1" x14ac:dyDescent="0.25">
      <c r="A58" s="22" t="s">
        <v>54</v>
      </c>
      <c r="B58" s="224">
        <f>'Summary and Key Inputs '!Q79</f>
        <v>0.02</v>
      </c>
      <c r="C58" s="6" t="s">
        <v>51</v>
      </c>
      <c r="D58" s="12"/>
      <c r="E58" s="12"/>
      <c r="F58" s="136"/>
      <c r="G58" s="119"/>
      <c r="H58" s="135"/>
      <c r="I58" s="126"/>
      <c r="J58" s="126"/>
      <c r="K58" s="126"/>
      <c r="L58" s="12"/>
      <c r="M58" s="12"/>
      <c r="N58" s="132"/>
      <c r="O58" s="134"/>
      <c r="P58" s="132"/>
      <c r="Q58" s="133"/>
      <c r="R58" s="132"/>
      <c r="S58" s="132"/>
      <c r="T58" s="132"/>
      <c r="U58" s="132"/>
      <c r="V58" s="132"/>
      <c r="W58" s="132"/>
      <c r="X58" s="132"/>
      <c r="Y58" s="132"/>
      <c r="Z58" s="132"/>
      <c r="AA58" s="131"/>
      <c r="AB58" s="131"/>
      <c r="AC58" s="131"/>
      <c r="AD58" s="131"/>
      <c r="AE58" s="131"/>
      <c r="AF58" s="131"/>
      <c r="AG58" s="130"/>
    </row>
    <row r="59" spans="1:33" s="23" customFormat="1" x14ac:dyDescent="0.25">
      <c r="A59" s="22" t="s">
        <v>52</v>
      </c>
      <c r="B59" s="224">
        <f>'Summary and Key Inputs '!Q80</f>
        <v>0</v>
      </c>
      <c r="C59" s="6" t="s">
        <v>51</v>
      </c>
      <c r="D59" s="12"/>
      <c r="E59" s="119"/>
      <c r="F59" s="12"/>
      <c r="G59" s="12"/>
      <c r="H59" s="100"/>
      <c r="I59" s="128"/>
      <c r="J59" s="12"/>
      <c r="K59" s="119"/>
      <c r="L59" s="12"/>
      <c r="M59" s="127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14"/>
    </row>
    <row r="60" spans="1:33" s="23" customFormat="1" x14ac:dyDescent="0.25">
      <c r="A60" s="22" t="s">
        <v>50</v>
      </c>
      <c r="B60" s="224">
        <f>'Summary and Key Inputs '!Q81</f>
        <v>0</v>
      </c>
      <c r="C60" s="6" t="s">
        <v>51</v>
      </c>
      <c r="D60" s="12"/>
      <c r="E60" s="119"/>
      <c r="F60" s="12"/>
      <c r="G60" s="12"/>
      <c r="H60" s="100"/>
      <c r="I60" s="12"/>
      <c r="J60" s="12"/>
      <c r="K60" s="119"/>
      <c r="L60" s="12"/>
      <c r="M60" s="127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14"/>
    </row>
    <row r="61" spans="1:33" s="23" customFormat="1" x14ac:dyDescent="0.25">
      <c r="A61" s="22" t="s">
        <v>123</v>
      </c>
      <c r="B61" s="224">
        <f>'Summary and Key Inputs '!Q82</f>
        <v>0</v>
      </c>
      <c r="C61" s="6" t="s">
        <v>51</v>
      </c>
      <c r="D61" s="12"/>
      <c r="E61" s="119"/>
      <c r="F61" s="12"/>
      <c r="G61" s="12"/>
      <c r="H61" s="100"/>
      <c r="I61" s="12"/>
      <c r="J61" s="12"/>
      <c r="K61" s="119"/>
      <c r="L61" s="12"/>
      <c r="M61" s="127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14"/>
    </row>
    <row r="62" spans="1:33" s="23" customFormat="1" x14ac:dyDescent="0.25">
      <c r="A62" s="34"/>
      <c r="B62" s="6"/>
      <c r="C62" s="6"/>
      <c r="D62" s="6"/>
      <c r="E62" s="119"/>
      <c r="F62" s="12"/>
      <c r="G62" s="12"/>
      <c r="H62" s="100"/>
      <c r="I62" s="12"/>
      <c r="J62" s="12"/>
      <c r="K62" s="119"/>
      <c r="L62" s="12"/>
      <c r="M62" s="127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14"/>
    </row>
    <row r="63" spans="1:33" s="23" customFormat="1" x14ac:dyDescent="0.25">
      <c r="A63" s="34"/>
      <c r="B63" s="216" t="s">
        <v>160</v>
      </c>
      <c r="C63" s="6" t="s">
        <v>202</v>
      </c>
      <c r="D63" s="12"/>
      <c r="E63" s="119"/>
      <c r="F63" s="126"/>
      <c r="G63" s="126"/>
      <c r="H63" s="125"/>
      <c r="I63" s="12"/>
      <c r="J63" s="12"/>
      <c r="K63" s="119"/>
      <c r="L63" s="119"/>
      <c r="M63" s="120"/>
      <c r="N63" s="119"/>
      <c r="O63" s="119"/>
      <c r="P63" s="119"/>
      <c r="Q63" s="119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14"/>
    </row>
    <row r="64" spans="1:33" s="23" customFormat="1" x14ac:dyDescent="0.25">
      <c r="A64" s="22" t="s">
        <v>49</v>
      </c>
      <c r="B64" s="297">
        <f>'Summary and Key Inputs '!Q85</f>
        <v>0.1</v>
      </c>
      <c r="C64" s="326">
        <f>'Summary and Key Inputs '!R85</f>
        <v>3250</v>
      </c>
      <c r="D64" s="12"/>
      <c r="E64" s="12"/>
      <c r="F64" s="12"/>
      <c r="G64" s="12"/>
      <c r="H64" s="12"/>
      <c r="I64" s="12"/>
      <c r="J64" s="12"/>
      <c r="K64" s="124"/>
      <c r="L64" s="123"/>
      <c r="M64" s="123"/>
      <c r="N64" s="119"/>
      <c r="O64" s="119"/>
      <c r="P64" s="119"/>
      <c r="Q64" s="119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14"/>
    </row>
    <row r="65" spans="1:34" s="23" customFormat="1" x14ac:dyDescent="0.25">
      <c r="A65" s="22" t="s">
        <v>48</v>
      </c>
      <c r="B65" s="314">
        <f>'Summary and Key Inputs '!Q86</f>
        <v>15</v>
      </c>
      <c r="C65" s="6"/>
      <c r="D65" s="12"/>
      <c r="E65" s="12"/>
      <c r="F65" s="12"/>
      <c r="G65" s="118"/>
      <c r="H65" s="12"/>
      <c r="I65" s="117"/>
      <c r="J65" s="12"/>
      <c r="K65" s="110"/>
      <c r="L65" s="116"/>
      <c r="M65" s="115"/>
      <c r="N65" s="115"/>
      <c r="O65" s="115"/>
      <c r="P65" s="115"/>
      <c r="Q65" s="115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14"/>
    </row>
    <row r="66" spans="1:34" s="23" customFormat="1" x14ac:dyDescent="0.25">
      <c r="E66" s="12"/>
      <c r="F66" s="12"/>
      <c r="G66" s="118"/>
      <c r="H66" s="12"/>
      <c r="I66" s="117"/>
      <c r="J66" s="12"/>
      <c r="K66" s="110"/>
      <c r="L66" s="116"/>
      <c r="M66" s="115"/>
      <c r="N66" s="115"/>
      <c r="O66" s="115"/>
      <c r="P66" s="115"/>
      <c r="Q66" s="115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14"/>
    </row>
    <row r="67" spans="1:34" s="23" customFormat="1" x14ac:dyDescent="0.25">
      <c r="E67" s="111"/>
      <c r="F67" s="12"/>
      <c r="G67" s="118"/>
      <c r="H67" s="12"/>
      <c r="I67" s="117"/>
      <c r="J67" s="12"/>
      <c r="K67" s="110"/>
      <c r="L67" s="116"/>
      <c r="M67" s="115"/>
      <c r="N67" s="115"/>
      <c r="O67" s="115"/>
      <c r="P67" s="115"/>
      <c r="Q67" s="115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14"/>
    </row>
    <row r="68" spans="1:34" s="23" customFormat="1" x14ac:dyDescent="0.25">
      <c r="E68" s="12"/>
      <c r="F68" s="12"/>
      <c r="G68" s="118"/>
      <c r="H68" s="12"/>
      <c r="I68" s="12"/>
      <c r="J68" s="119"/>
      <c r="K68" s="110"/>
      <c r="L68" s="113"/>
      <c r="M68" s="112"/>
      <c r="N68" s="112"/>
      <c r="O68" s="112"/>
      <c r="P68" s="112"/>
      <c r="Q68" s="1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14"/>
    </row>
    <row r="69" spans="1:34" x14ac:dyDescent="0.25">
      <c r="A69" s="34"/>
      <c r="B69" s="6"/>
      <c r="C69" s="6"/>
      <c r="D69" s="6"/>
      <c r="E69" s="6"/>
      <c r="F69" s="107"/>
      <c r="G69" s="6"/>
      <c r="H69" s="6"/>
      <c r="I69" s="6"/>
      <c r="J69" s="6"/>
      <c r="K69" s="6"/>
      <c r="L69" s="6"/>
      <c r="M69" s="6"/>
      <c r="N69" s="6"/>
      <c r="O69" s="107"/>
      <c r="P69" s="107"/>
      <c r="Q69" s="110"/>
      <c r="R69" s="109"/>
      <c r="S69" s="108"/>
      <c r="T69" s="108"/>
      <c r="U69" s="108"/>
      <c r="V69" s="108"/>
      <c r="W69" s="108"/>
      <c r="X69" s="6"/>
      <c r="Y69" s="107"/>
      <c r="Z69" s="107"/>
      <c r="AA69" s="107"/>
      <c r="AB69" s="107"/>
      <c r="AC69" s="107"/>
      <c r="AD69" s="107"/>
      <c r="AE69" s="107"/>
      <c r="AF69" s="107"/>
      <c r="AG69" s="106"/>
    </row>
    <row r="70" spans="1:34" ht="26.25" x14ac:dyDescent="0.4">
      <c r="A70" s="257" t="s">
        <v>47</v>
      </c>
      <c r="B70" s="258"/>
      <c r="C70" s="258"/>
      <c r="D70" s="258"/>
      <c r="E70" s="258"/>
      <c r="F70" s="258"/>
      <c r="G70" s="258"/>
      <c r="H70" s="258"/>
      <c r="I70" s="258"/>
      <c r="J70" s="258"/>
      <c r="K70" s="258"/>
      <c r="L70" s="258"/>
      <c r="M70" s="258"/>
      <c r="N70" s="260"/>
      <c r="O70" s="260"/>
      <c r="P70" s="260"/>
      <c r="Q70" s="260"/>
      <c r="R70" s="260"/>
      <c r="S70" s="260"/>
      <c r="T70" s="260"/>
      <c r="U70" s="260"/>
      <c r="V70" s="260"/>
      <c r="W70" s="260"/>
      <c r="X70" s="248"/>
      <c r="Y70" s="248"/>
      <c r="Z70" s="248"/>
      <c r="AA70" s="248"/>
      <c r="AB70" s="248"/>
      <c r="AC70" s="248"/>
      <c r="AD70" s="248"/>
      <c r="AE70" s="248"/>
      <c r="AF70" s="248"/>
      <c r="AG70" s="261"/>
    </row>
    <row r="71" spans="1:34" x14ac:dyDescent="0.25">
      <c r="A71" s="34"/>
      <c r="B71" s="5"/>
      <c r="C71" s="33" t="s">
        <v>31</v>
      </c>
      <c r="D71" s="86" t="s">
        <v>14</v>
      </c>
      <c r="E71" s="86" t="s">
        <v>14</v>
      </c>
      <c r="F71" s="86" t="s">
        <v>14</v>
      </c>
      <c r="G71" s="86" t="s">
        <v>14</v>
      </c>
      <c r="H71" s="86" t="s">
        <v>14</v>
      </c>
      <c r="I71" s="86" t="s">
        <v>14</v>
      </c>
      <c r="J71" s="86" t="s">
        <v>14</v>
      </c>
      <c r="K71" s="86" t="s">
        <v>14</v>
      </c>
      <c r="L71" s="86" t="s">
        <v>14</v>
      </c>
      <c r="M71" s="86" t="s">
        <v>14</v>
      </c>
      <c r="N71" s="86" t="s">
        <v>14</v>
      </c>
      <c r="O71" s="86" t="s">
        <v>14</v>
      </c>
      <c r="P71" s="86" t="s">
        <v>14</v>
      </c>
      <c r="Q71" s="86" t="s">
        <v>14</v>
      </c>
      <c r="R71" s="86" t="s">
        <v>14</v>
      </c>
      <c r="S71" s="86" t="s">
        <v>14</v>
      </c>
      <c r="T71" s="89" t="s">
        <v>14</v>
      </c>
      <c r="U71" s="86" t="s">
        <v>14</v>
      </c>
      <c r="V71" s="86" t="s">
        <v>14</v>
      </c>
      <c r="W71" s="86" t="s">
        <v>14</v>
      </c>
      <c r="X71" s="86" t="s">
        <v>14</v>
      </c>
      <c r="Y71" s="86" t="s">
        <v>14</v>
      </c>
      <c r="Z71" s="86" t="s">
        <v>14</v>
      </c>
      <c r="AA71" s="86" t="s">
        <v>14</v>
      </c>
      <c r="AB71" s="86" t="s">
        <v>14</v>
      </c>
      <c r="AC71" s="86" t="s">
        <v>14</v>
      </c>
      <c r="AD71" s="86" t="s">
        <v>14</v>
      </c>
      <c r="AE71" s="86" t="s">
        <v>14</v>
      </c>
      <c r="AF71" s="86" t="s">
        <v>14</v>
      </c>
      <c r="AG71" s="85" t="s">
        <v>14</v>
      </c>
    </row>
    <row r="72" spans="1:34" x14ac:dyDescent="0.25">
      <c r="A72" s="105" t="s">
        <v>46</v>
      </c>
      <c r="B72" s="60"/>
      <c r="C72" s="104">
        <v>0</v>
      </c>
      <c r="D72" s="102">
        <v>1</v>
      </c>
      <c r="E72" s="102">
        <v>2</v>
      </c>
      <c r="F72" s="102">
        <v>3</v>
      </c>
      <c r="G72" s="102">
        <v>4</v>
      </c>
      <c r="H72" s="102">
        <v>5</v>
      </c>
      <c r="I72" s="102">
        <v>6</v>
      </c>
      <c r="J72" s="102">
        <v>7</v>
      </c>
      <c r="K72" s="102">
        <v>8</v>
      </c>
      <c r="L72" s="102">
        <v>9</v>
      </c>
      <c r="M72" s="102">
        <v>10</v>
      </c>
      <c r="N72" s="102">
        <v>11</v>
      </c>
      <c r="O72" s="102">
        <v>12</v>
      </c>
      <c r="P72" s="102">
        <v>13</v>
      </c>
      <c r="Q72" s="102">
        <v>14</v>
      </c>
      <c r="R72" s="102">
        <v>15</v>
      </c>
      <c r="S72" s="102">
        <v>16</v>
      </c>
      <c r="T72" s="103">
        <v>17</v>
      </c>
      <c r="U72" s="102">
        <v>18</v>
      </c>
      <c r="V72" s="102">
        <v>19</v>
      </c>
      <c r="W72" s="102">
        <v>20</v>
      </c>
      <c r="X72" s="102">
        <v>21</v>
      </c>
      <c r="Y72" s="102">
        <v>22</v>
      </c>
      <c r="Z72" s="102">
        <v>23</v>
      </c>
      <c r="AA72" s="102">
        <v>24</v>
      </c>
      <c r="AB72" s="102">
        <v>25</v>
      </c>
      <c r="AC72" s="102">
        <v>26</v>
      </c>
      <c r="AD72" s="102">
        <v>27</v>
      </c>
      <c r="AE72" s="102">
        <v>28</v>
      </c>
      <c r="AF72" s="102">
        <v>29</v>
      </c>
      <c r="AG72" s="101">
        <v>30</v>
      </c>
    </row>
    <row r="73" spans="1:34" s="97" customFormat="1" x14ac:dyDescent="0.25">
      <c r="A73" s="62" t="s">
        <v>45</v>
      </c>
      <c r="B73" s="5"/>
      <c r="C73" s="5"/>
      <c r="D73" s="100">
        <f>B20*8760*B41/1000</f>
        <v>41281.5</v>
      </c>
      <c r="E73" s="99">
        <f t="shared" ref="E73:AG73" si="0">IF(E72&lt;=$B$43,D73*(1-$B$42),0)</f>
        <v>41075.092499999999</v>
      </c>
      <c r="F73" s="99">
        <f t="shared" si="0"/>
        <v>40869.717037499999</v>
      </c>
      <c r="G73" s="99">
        <f t="shared" si="0"/>
        <v>40665.368452312498</v>
      </c>
      <c r="H73" s="99">
        <f t="shared" si="0"/>
        <v>40462.041610050932</v>
      </c>
      <c r="I73" s="99">
        <f t="shared" si="0"/>
        <v>40259.731402000674</v>
      </c>
      <c r="J73" s="99">
        <f t="shared" si="0"/>
        <v>40058.43274499067</v>
      </c>
      <c r="K73" s="99">
        <f t="shared" si="0"/>
        <v>39858.140581265718</v>
      </c>
      <c r="L73" s="99">
        <f t="shared" si="0"/>
        <v>39658.84987835939</v>
      </c>
      <c r="M73" s="99">
        <f t="shared" si="0"/>
        <v>39460.555628967595</v>
      </c>
      <c r="N73" s="99">
        <f t="shared" si="0"/>
        <v>39263.252850822755</v>
      </c>
      <c r="O73" s="99">
        <f t="shared" si="0"/>
        <v>39066.936586568641</v>
      </c>
      <c r="P73" s="99">
        <f t="shared" si="0"/>
        <v>38871.601903635797</v>
      </c>
      <c r="Q73" s="99">
        <f t="shared" si="0"/>
        <v>38677.243894117615</v>
      </c>
      <c r="R73" s="99">
        <f t="shared" si="0"/>
        <v>38483.857674647028</v>
      </c>
      <c r="S73" s="99">
        <f t="shared" si="0"/>
        <v>38291.438386273796</v>
      </c>
      <c r="T73" s="5">
        <f t="shared" si="0"/>
        <v>38099.981194342428</v>
      </c>
      <c r="U73" s="99">
        <f t="shared" si="0"/>
        <v>37909.481288370713</v>
      </c>
      <c r="V73" s="99">
        <f t="shared" si="0"/>
        <v>37719.933881928861</v>
      </c>
      <c r="W73" s="99">
        <f t="shared" si="0"/>
        <v>37531.334212519214</v>
      </c>
      <c r="X73" s="99">
        <f t="shared" si="0"/>
        <v>37343.677541456615</v>
      </c>
      <c r="Y73" s="99">
        <f t="shared" si="0"/>
        <v>37156.959153749332</v>
      </c>
      <c r="Z73" s="99">
        <f t="shared" si="0"/>
        <v>36971.174357980584</v>
      </c>
      <c r="AA73" s="99">
        <f t="shared" si="0"/>
        <v>36786.318486190685</v>
      </c>
      <c r="AB73" s="99">
        <f t="shared" si="0"/>
        <v>36602.386893759729</v>
      </c>
      <c r="AC73" s="99">
        <f t="shared" si="0"/>
        <v>36419.37495929093</v>
      </c>
      <c r="AD73" s="99">
        <f t="shared" si="0"/>
        <v>36237.278084494472</v>
      </c>
      <c r="AE73" s="99">
        <f t="shared" si="0"/>
        <v>36056.091694071998</v>
      </c>
      <c r="AF73" s="99">
        <f t="shared" si="0"/>
        <v>35875.811235601635</v>
      </c>
      <c r="AG73" s="98">
        <f t="shared" si="0"/>
        <v>35696.432179423624</v>
      </c>
      <c r="AH73" s="335">
        <f>SUM(D73:AG73)</f>
        <v>1152709.9962946938</v>
      </c>
    </row>
    <row r="74" spans="1:34" s="84" customFormat="1" ht="16.5" thickBot="1" x14ac:dyDescent="0.3">
      <c r="A74" s="270"/>
      <c r="B74" s="249"/>
      <c r="C74" s="249"/>
      <c r="D74" s="318"/>
      <c r="E74" s="250"/>
      <c r="F74" s="250"/>
      <c r="G74" s="250"/>
      <c r="H74" s="250"/>
      <c r="I74" s="250"/>
      <c r="J74" s="250"/>
      <c r="K74" s="250"/>
      <c r="L74" s="250"/>
      <c r="M74" s="250"/>
      <c r="N74" s="250"/>
      <c r="O74" s="250"/>
      <c r="P74" s="250"/>
      <c r="Q74" s="250"/>
      <c r="R74" s="250"/>
      <c r="S74" s="250"/>
      <c r="T74" s="250"/>
      <c r="U74" s="250"/>
      <c r="V74" s="250"/>
      <c r="W74" s="250"/>
      <c r="X74" s="250"/>
      <c r="Y74" s="250"/>
      <c r="Z74" s="250"/>
      <c r="AA74" s="250"/>
      <c r="AB74" s="250"/>
      <c r="AC74" s="250"/>
      <c r="AD74" s="250"/>
      <c r="AE74" s="250"/>
      <c r="AF74" s="250"/>
      <c r="AG74" s="271"/>
    </row>
    <row r="75" spans="1:34" ht="26.25" x14ac:dyDescent="0.4">
      <c r="A75" s="363" t="s">
        <v>44</v>
      </c>
      <c r="B75" s="364"/>
      <c r="C75" s="365"/>
      <c r="D75" s="364"/>
      <c r="E75" s="364"/>
      <c r="F75" s="364"/>
      <c r="G75" s="364"/>
      <c r="H75" s="364"/>
      <c r="I75" s="364"/>
      <c r="J75" s="364"/>
      <c r="K75" s="364"/>
      <c r="L75" s="364"/>
      <c r="M75" s="364"/>
      <c r="N75" s="366"/>
      <c r="O75" s="366"/>
      <c r="P75" s="366"/>
      <c r="Q75" s="366"/>
      <c r="R75" s="366"/>
      <c r="S75" s="366"/>
      <c r="T75" s="366"/>
      <c r="U75" s="366"/>
      <c r="V75" s="366"/>
      <c r="W75" s="366"/>
      <c r="X75" s="367"/>
      <c r="Y75" s="367"/>
      <c r="Z75" s="367"/>
      <c r="AA75" s="367"/>
      <c r="AB75" s="367"/>
      <c r="AC75" s="367"/>
      <c r="AD75" s="367"/>
      <c r="AE75" s="367"/>
      <c r="AF75" s="367"/>
      <c r="AG75" s="368"/>
    </row>
    <row r="76" spans="1:34" x14ac:dyDescent="0.25">
      <c r="A76" s="90"/>
      <c r="B76" s="5"/>
      <c r="C76" s="33" t="s">
        <v>31</v>
      </c>
      <c r="D76" s="86" t="s">
        <v>14</v>
      </c>
      <c r="E76" s="86" t="s">
        <v>14</v>
      </c>
      <c r="F76" s="86" t="s">
        <v>14</v>
      </c>
      <c r="G76" s="86" t="s">
        <v>14</v>
      </c>
      <c r="H76" s="86" t="s">
        <v>14</v>
      </c>
      <c r="I76" s="86" t="s">
        <v>14</v>
      </c>
      <c r="J76" s="86" t="s">
        <v>14</v>
      </c>
      <c r="K76" s="86" t="s">
        <v>14</v>
      </c>
      <c r="L76" s="86" t="s">
        <v>14</v>
      </c>
      <c r="M76" s="86" t="s">
        <v>14</v>
      </c>
      <c r="N76" s="86" t="s">
        <v>14</v>
      </c>
      <c r="O76" s="86" t="s">
        <v>14</v>
      </c>
      <c r="P76" s="86" t="s">
        <v>14</v>
      </c>
      <c r="Q76" s="86" t="s">
        <v>14</v>
      </c>
      <c r="R76" s="86" t="s">
        <v>14</v>
      </c>
      <c r="S76" s="86" t="s">
        <v>14</v>
      </c>
      <c r="T76" s="89" t="s">
        <v>14</v>
      </c>
      <c r="U76" s="86" t="s">
        <v>14</v>
      </c>
      <c r="V76" s="86" t="s">
        <v>14</v>
      </c>
      <c r="W76" s="86" t="s">
        <v>14</v>
      </c>
      <c r="X76" s="86" t="s">
        <v>14</v>
      </c>
      <c r="Y76" s="86" t="s">
        <v>14</v>
      </c>
      <c r="Z76" s="86" t="s">
        <v>14</v>
      </c>
      <c r="AA76" s="86" t="s">
        <v>14</v>
      </c>
      <c r="AB76" s="86" t="s">
        <v>14</v>
      </c>
      <c r="AC76" s="86" t="s">
        <v>14</v>
      </c>
      <c r="AD76" s="86" t="s">
        <v>14</v>
      </c>
      <c r="AE76" s="86" t="s">
        <v>14</v>
      </c>
      <c r="AF76" s="86" t="s">
        <v>14</v>
      </c>
      <c r="AG76" s="85" t="s">
        <v>14</v>
      </c>
    </row>
    <row r="77" spans="1:34" s="6" customFormat="1" x14ac:dyDescent="0.25">
      <c r="A77" s="63" t="s">
        <v>3</v>
      </c>
      <c r="B77" s="5"/>
      <c r="C77" s="88">
        <v>0</v>
      </c>
      <c r="D77" s="86">
        <v>1</v>
      </c>
      <c r="E77" s="86">
        <v>2</v>
      </c>
      <c r="F77" s="86">
        <v>3</v>
      </c>
      <c r="G77" s="86">
        <v>4</v>
      </c>
      <c r="H77" s="86">
        <v>5</v>
      </c>
      <c r="I77" s="86">
        <v>6</v>
      </c>
      <c r="J77" s="86">
        <v>7</v>
      </c>
      <c r="K77" s="86">
        <v>8</v>
      </c>
      <c r="L77" s="86">
        <v>9</v>
      </c>
      <c r="M77" s="86">
        <v>10</v>
      </c>
      <c r="N77" s="86">
        <v>11</v>
      </c>
      <c r="O77" s="86">
        <v>12</v>
      </c>
      <c r="P77" s="86">
        <v>13</v>
      </c>
      <c r="Q77" s="86">
        <v>14</v>
      </c>
      <c r="R77" s="86">
        <v>15</v>
      </c>
      <c r="S77" s="86">
        <v>16</v>
      </c>
      <c r="T77" s="87">
        <v>17</v>
      </c>
      <c r="U77" s="86">
        <v>18</v>
      </c>
      <c r="V77" s="86">
        <v>19</v>
      </c>
      <c r="W77" s="86">
        <v>20</v>
      </c>
      <c r="X77" s="86">
        <v>21</v>
      </c>
      <c r="Y77" s="86">
        <v>22</v>
      </c>
      <c r="Z77" s="86">
        <v>23</v>
      </c>
      <c r="AA77" s="86">
        <v>24</v>
      </c>
      <c r="AB77" s="86">
        <v>25</v>
      </c>
      <c r="AC77" s="86">
        <v>26</v>
      </c>
      <c r="AD77" s="86">
        <v>27</v>
      </c>
      <c r="AE77" s="86">
        <v>28</v>
      </c>
      <c r="AF77" s="86">
        <v>29</v>
      </c>
      <c r="AG77" s="85">
        <v>30</v>
      </c>
    </row>
    <row r="78" spans="1:34" s="84" customFormat="1" x14ac:dyDescent="0.25">
      <c r="A78" s="83" t="s">
        <v>134</v>
      </c>
      <c r="B78" s="47"/>
      <c r="C78" s="328"/>
      <c r="D78" s="47">
        <f>'Summary and Key Inputs '!D163</f>
        <v>-260</v>
      </c>
      <c r="E78" s="47">
        <f>'Summary and Key Inputs '!E163</f>
        <v>-265.2</v>
      </c>
      <c r="F78" s="47">
        <f>'Summary and Key Inputs '!F163</f>
        <v>-270.50400000000002</v>
      </c>
      <c r="G78" s="47">
        <f>'Summary and Key Inputs '!G163</f>
        <v>-275.91407999999996</v>
      </c>
      <c r="H78" s="47">
        <f>'Summary and Key Inputs '!H163</f>
        <v>-281.43236159999998</v>
      </c>
      <c r="I78" s="47">
        <f>'Summary and Key Inputs '!I163</f>
        <v>-287.06100883200003</v>
      </c>
      <c r="J78" s="47">
        <f>'Summary and Key Inputs '!J163</f>
        <v>-292.80222900864004</v>
      </c>
      <c r="K78" s="47">
        <f>'Summary and Key Inputs '!K163</f>
        <v>-298.65827358881273</v>
      </c>
      <c r="L78" s="47">
        <f>'Summary and Key Inputs '!L163</f>
        <v>-304.63143906058906</v>
      </c>
      <c r="M78" s="47">
        <f>'Summary and Key Inputs '!M163</f>
        <v>-310.72406784180083</v>
      </c>
      <c r="N78" s="47">
        <f>'Summary and Key Inputs '!N163</f>
        <v>-316.93854919863685</v>
      </c>
      <c r="O78" s="47">
        <f>'Summary and Key Inputs '!O163</f>
        <v>-323.27732018260951</v>
      </c>
      <c r="P78" s="47">
        <f>'Summary and Key Inputs '!P163</f>
        <v>-329.74286658626175</v>
      </c>
      <c r="Q78" s="47">
        <f>'Summary and Key Inputs '!Q163</f>
        <v>-336.33772391798698</v>
      </c>
      <c r="R78" s="47">
        <f>'Summary and Key Inputs '!R163</f>
        <v>-343.06447839634677</v>
      </c>
      <c r="S78" s="47">
        <f>'Summary and Key Inputs '!S163</f>
        <v>-349.92576796427358</v>
      </c>
      <c r="T78" s="47">
        <f>'Summary and Key Inputs '!T163</f>
        <v>-356.92428332355911</v>
      </c>
      <c r="U78" s="47">
        <f>'Summary and Key Inputs '!U163</f>
        <v>-364.06276899003035</v>
      </c>
      <c r="V78" s="47">
        <f>'Summary and Key Inputs '!V163</f>
        <v>-371.34402436983089</v>
      </c>
      <c r="W78" s="47">
        <f>'Summary and Key Inputs '!W163</f>
        <v>-378.77090485722749</v>
      </c>
      <c r="X78" s="47">
        <f>'Summary and Key Inputs '!X163</f>
        <v>-386.34632295437211</v>
      </c>
      <c r="Y78" s="47">
        <f>'Summary and Key Inputs '!Y163</f>
        <v>-394.07324941345951</v>
      </c>
      <c r="Z78" s="47">
        <f>'Summary and Key Inputs '!Z163</f>
        <v>-401.95471440172872</v>
      </c>
      <c r="AA78" s="47">
        <f>'Summary and Key Inputs '!AA163</f>
        <v>-409.99380868976323</v>
      </c>
      <c r="AB78" s="47">
        <f>'Summary and Key Inputs '!AB163</f>
        <v>-418.19368486355853</v>
      </c>
      <c r="AC78" s="47">
        <f>'Summary and Key Inputs '!AC163</f>
        <v>-426.5575585608297</v>
      </c>
      <c r="AD78" s="47">
        <f>'Summary and Key Inputs '!AD163</f>
        <v>-435.08870973204631</v>
      </c>
      <c r="AE78" s="47">
        <f>'Summary and Key Inputs '!AE163</f>
        <v>-443.79048392668716</v>
      </c>
      <c r="AF78" s="47">
        <f>'Summary and Key Inputs '!AF163</f>
        <v>-452.66629360522103</v>
      </c>
      <c r="AG78" s="49">
        <f>'Summary and Key Inputs '!AG163</f>
        <v>-461.71961947732535</v>
      </c>
    </row>
    <row r="79" spans="1:34" s="6" customFormat="1" x14ac:dyDescent="0.25">
      <c r="A79" s="83" t="s">
        <v>162</v>
      </c>
      <c r="B79" s="47"/>
      <c r="C79" s="50"/>
      <c r="D79" s="47">
        <f t="shared" ref="D79:W79" si="1">IF(D72&lt;=$B$43,(D$73*$B$46),0)</f>
        <v>9247.716504</v>
      </c>
      <c r="E79" s="47">
        <f t="shared" si="1"/>
        <v>9201.4779214800001</v>
      </c>
      <c r="F79" s="47">
        <f t="shared" si="1"/>
        <v>9155.4705318725992</v>
      </c>
      <c r="G79" s="47">
        <f t="shared" si="1"/>
        <v>9109.6931792132364</v>
      </c>
      <c r="H79" s="47">
        <f t="shared" si="1"/>
        <v>9064.1447133171696</v>
      </c>
      <c r="I79" s="47">
        <f t="shared" si="1"/>
        <v>9018.8239897505828</v>
      </c>
      <c r="J79" s="47">
        <f t="shared" si="1"/>
        <v>8973.7298698018294</v>
      </c>
      <c r="K79" s="47">
        <f t="shared" si="1"/>
        <v>8928.8612204528199</v>
      </c>
      <c r="L79" s="47">
        <f t="shared" si="1"/>
        <v>8884.2169143505562</v>
      </c>
      <c r="M79" s="47">
        <f t="shared" si="1"/>
        <v>8839.7958297788045</v>
      </c>
      <c r="N79" s="47">
        <f t="shared" si="1"/>
        <v>8795.5968506299105</v>
      </c>
      <c r="O79" s="47">
        <f t="shared" si="1"/>
        <v>8751.6188663767607</v>
      </c>
      <c r="P79" s="47">
        <f t="shared" si="1"/>
        <v>8707.8607720448763</v>
      </c>
      <c r="Q79" s="47">
        <f t="shared" si="1"/>
        <v>8664.3214681846512</v>
      </c>
      <c r="R79" s="47">
        <f t="shared" si="1"/>
        <v>8620.999860843729</v>
      </c>
      <c r="S79" s="47">
        <f t="shared" si="1"/>
        <v>8577.8948615395111</v>
      </c>
      <c r="T79" s="47">
        <f t="shared" si="1"/>
        <v>8535.0053872318131</v>
      </c>
      <c r="U79" s="47">
        <f t="shared" si="1"/>
        <v>8492.330360295653</v>
      </c>
      <c r="V79" s="47">
        <f t="shared" si="1"/>
        <v>8449.8687084941757</v>
      </c>
      <c r="W79" s="47">
        <f t="shared" si="1"/>
        <v>8407.6193649517045</v>
      </c>
      <c r="X79" s="47"/>
      <c r="Y79" s="47"/>
      <c r="Z79" s="47"/>
      <c r="AA79" s="47"/>
      <c r="AB79" s="47"/>
      <c r="AC79" s="47"/>
      <c r="AD79" s="47"/>
      <c r="AE79" s="47"/>
      <c r="AF79" s="47"/>
      <c r="AG79" s="49"/>
    </row>
    <row r="80" spans="1:34" s="6" customFormat="1" x14ac:dyDescent="0.25">
      <c r="A80" s="74" t="s">
        <v>177</v>
      </c>
      <c r="B80" s="71"/>
      <c r="C80" s="96"/>
      <c r="D80" s="71">
        <v>0</v>
      </c>
      <c r="E80" s="71">
        <v>0</v>
      </c>
      <c r="F80" s="71">
        <v>0</v>
      </c>
      <c r="G80" s="71">
        <v>0</v>
      </c>
      <c r="H80" s="71">
        <v>0</v>
      </c>
      <c r="I80" s="71">
        <v>0</v>
      </c>
      <c r="J80" s="71">
        <v>0</v>
      </c>
      <c r="K80" s="71">
        <v>0</v>
      </c>
      <c r="L80" s="71">
        <v>0</v>
      </c>
      <c r="M80" s="71">
        <v>0</v>
      </c>
      <c r="N80" s="71">
        <v>0</v>
      </c>
      <c r="O80" s="71">
        <v>0</v>
      </c>
      <c r="P80" s="71">
        <v>0</v>
      </c>
      <c r="Q80" s="71">
        <v>0</v>
      </c>
      <c r="R80" s="71">
        <v>0</v>
      </c>
      <c r="S80" s="71">
        <v>0</v>
      </c>
      <c r="T80" s="71">
        <v>0</v>
      </c>
      <c r="U80" s="71">
        <v>0</v>
      </c>
      <c r="V80" s="71">
        <v>0</v>
      </c>
      <c r="W80" s="71">
        <v>0</v>
      </c>
      <c r="X80" s="71">
        <f t="shared" ref="X80:AG80" si="2">IF($B$43&gt;=X72,X73*$B$47,0)</f>
        <v>3734.3677541456618</v>
      </c>
      <c r="Y80" s="71">
        <f t="shared" si="2"/>
        <v>3715.6959153749335</v>
      </c>
      <c r="Z80" s="71">
        <f t="shared" si="2"/>
        <v>3697.1174357980585</v>
      </c>
      <c r="AA80" s="71">
        <f t="shared" si="2"/>
        <v>3678.6318486190685</v>
      </c>
      <c r="AB80" s="71">
        <f t="shared" si="2"/>
        <v>3660.2386893759731</v>
      </c>
      <c r="AC80" s="71">
        <f t="shared" si="2"/>
        <v>3641.9374959290931</v>
      </c>
      <c r="AD80" s="71">
        <f t="shared" si="2"/>
        <v>3623.7278084494474</v>
      </c>
      <c r="AE80" s="71">
        <f t="shared" si="2"/>
        <v>3605.6091694072002</v>
      </c>
      <c r="AF80" s="71">
        <f t="shared" si="2"/>
        <v>3587.5811235601636</v>
      </c>
      <c r="AG80" s="70">
        <f t="shared" si="2"/>
        <v>3569.6432179423628</v>
      </c>
    </row>
    <row r="81" spans="1:33" x14ac:dyDescent="0.25">
      <c r="A81" s="56" t="s">
        <v>43</v>
      </c>
      <c r="B81" s="54"/>
      <c r="C81" s="54"/>
      <c r="D81" s="54">
        <f>SUM(D78:D80)</f>
        <v>8987.716504</v>
      </c>
      <c r="E81" s="54">
        <f t="shared" ref="E81:AF81" si="3">SUM(E78:E80)</f>
        <v>8936.2779214799993</v>
      </c>
      <c r="F81" s="54">
        <f t="shared" si="3"/>
        <v>8884.9665318725984</v>
      </c>
      <c r="G81" s="54">
        <f t="shared" si="3"/>
        <v>8833.7790992132359</v>
      </c>
      <c r="H81" s="54">
        <f t="shared" si="3"/>
        <v>8782.7123517171694</v>
      </c>
      <c r="I81" s="54">
        <f t="shared" si="3"/>
        <v>8731.7629809185819</v>
      </c>
      <c r="J81" s="54">
        <f t="shared" si="3"/>
        <v>8680.9276407931902</v>
      </c>
      <c r="K81" s="54">
        <f t="shared" si="3"/>
        <v>8630.2029468640067</v>
      </c>
      <c r="L81" s="54">
        <f t="shared" si="3"/>
        <v>8579.5854752899668</v>
      </c>
      <c r="M81" s="54">
        <f t="shared" si="3"/>
        <v>8529.0717619370043</v>
      </c>
      <c r="N81" s="54">
        <f t="shared" si="3"/>
        <v>8478.6583014312728</v>
      </c>
      <c r="O81" s="54">
        <f t="shared" si="3"/>
        <v>8428.3415461941513</v>
      </c>
      <c r="P81" s="54">
        <f t="shared" si="3"/>
        <v>8378.1179054586137</v>
      </c>
      <c r="Q81" s="54">
        <f t="shared" si="3"/>
        <v>8327.9837442666649</v>
      </c>
      <c r="R81" s="54">
        <f t="shared" si="3"/>
        <v>8277.9353824473819</v>
      </c>
      <c r="S81" s="54">
        <f t="shared" si="3"/>
        <v>8227.9690935752369</v>
      </c>
      <c r="T81" s="54">
        <f t="shared" si="3"/>
        <v>8178.0811039082537</v>
      </c>
      <c r="U81" s="54">
        <f t="shared" si="3"/>
        <v>8128.2675913056228</v>
      </c>
      <c r="V81" s="54">
        <f t="shared" si="3"/>
        <v>8078.5246841243452</v>
      </c>
      <c r="W81" s="54">
        <f t="shared" si="3"/>
        <v>8028.8484600944766</v>
      </c>
      <c r="X81" s="54">
        <f t="shared" si="3"/>
        <v>3348.0214311912896</v>
      </c>
      <c r="Y81" s="54">
        <f t="shared" si="3"/>
        <v>3321.622665961474</v>
      </c>
      <c r="Z81" s="54">
        <f t="shared" si="3"/>
        <v>3295.1627213963297</v>
      </c>
      <c r="AA81" s="54">
        <f t="shared" si="3"/>
        <v>3268.6380399293053</v>
      </c>
      <c r="AB81" s="54">
        <f t="shared" si="3"/>
        <v>3242.0450045124144</v>
      </c>
      <c r="AC81" s="54">
        <f t="shared" si="3"/>
        <v>3215.3799373682632</v>
      </c>
      <c r="AD81" s="54">
        <f t="shared" si="3"/>
        <v>3188.6390987174009</v>
      </c>
      <c r="AE81" s="54">
        <f t="shared" si="3"/>
        <v>3161.8186854805131</v>
      </c>
      <c r="AF81" s="54">
        <f t="shared" si="3"/>
        <v>3134.9148299549424</v>
      </c>
      <c r="AG81" s="53">
        <f>SUM(AG78:AG80)</f>
        <v>3107.9235984650372</v>
      </c>
    </row>
    <row r="82" spans="1:33" x14ac:dyDescent="0.25">
      <c r="A82" s="82" t="s">
        <v>42</v>
      </c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3"/>
    </row>
    <row r="83" spans="1:33" s="65" customFormat="1" x14ac:dyDescent="0.25">
      <c r="A83" s="83" t="s">
        <v>144</v>
      </c>
      <c r="B83" s="67"/>
      <c r="C83" s="67"/>
      <c r="D83" s="47">
        <f>'Summary and Key Inputs '!D166</f>
        <v>-65</v>
      </c>
      <c r="E83" s="47">
        <f>'Summary and Key Inputs '!E166</f>
        <v>-66.3</v>
      </c>
      <c r="F83" s="47">
        <f>'Summary and Key Inputs '!F166</f>
        <v>-67.626000000000005</v>
      </c>
      <c r="G83" s="47">
        <f>'Summary and Key Inputs '!G166</f>
        <v>-68.978519999999989</v>
      </c>
      <c r="H83" s="47">
        <f>'Summary and Key Inputs '!H166</f>
        <v>-70.358090399999995</v>
      </c>
      <c r="I83" s="47">
        <f>'Summary and Key Inputs '!I166</f>
        <v>-71.765252208000007</v>
      </c>
      <c r="J83" s="47">
        <f>'Summary and Key Inputs '!J166</f>
        <v>-73.20055725216001</v>
      </c>
      <c r="K83" s="47">
        <f>'Summary and Key Inputs '!K166</f>
        <v>-74.664568397203183</v>
      </c>
      <c r="L83" s="47">
        <f>'Summary and Key Inputs '!L166</f>
        <v>-76.157859765147265</v>
      </c>
      <c r="M83" s="47">
        <f>'Summary and Key Inputs '!M166</f>
        <v>-77.681016960450208</v>
      </c>
      <c r="N83" s="47">
        <f>'Summary and Key Inputs '!N166</f>
        <v>-79.234637299659212</v>
      </c>
      <c r="O83" s="47">
        <f>'Summary and Key Inputs '!O166</f>
        <v>-80.819330045652379</v>
      </c>
      <c r="P83" s="47">
        <f>'Summary and Key Inputs '!P166</f>
        <v>-82.435716646565439</v>
      </c>
      <c r="Q83" s="47">
        <f>'Summary and Key Inputs '!Q166</f>
        <v>-84.084430979496744</v>
      </c>
      <c r="R83" s="47">
        <f>'Summary and Key Inputs '!R166</f>
        <v>-85.766119599086693</v>
      </c>
      <c r="S83" s="47">
        <f>'Summary and Key Inputs '!S166</f>
        <v>-87.481441991068394</v>
      </c>
      <c r="T83" s="47">
        <f>'Summary and Key Inputs '!T166</f>
        <v>-89.231070830889777</v>
      </c>
      <c r="U83" s="47">
        <f>'Summary and Key Inputs '!U166</f>
        <v>-91.015692247507587</v>
      </c>
      <c r="V83" s="47">
        <f>'Summary and Key Inputs '!V166</f>
        <v>-92.836006092457723</v>
      </c>
      <c r="W83" s="47">
        <f>'Summary and Key Inputs '!W166</f>
        <v>-94.692726214306873</v>
      </c>
      <c r="X83" s="47">
        <f>'Summary and Key Inputs '!X166</f>
        <v>-96.586580738593028</v>
      </c>
      <c r="Y83" s="47">
        <f>'Summary and Key Inputs '!Y166</f>
        <v>-98.518312353364877</v>
      </c>
      <c r="Z83" s="47">
        <f>'Summary and Key Inputs '!Z166</f>
        <v>-100.48867860043218</v>
      </c>
      <c r="AA83" s="47">
        <f>'Summary and Key Inputs '!AA166</f>
        <v>-102.49845217244081</v>
      </c>
      <c r="AB83" s="47">
        <f>'Summary and Key Inputs '!AB166</f>
        <v>-104.54842121588963</v>
      </c>
      <c r="AC83" s="47">
        <f>'Summary and Key Inputs '!AC166</f>
        <v>-106.63938964020743</v>
      </c>
      <c r="AD83" s="47">
        <f>'Summary and Key Inputs '!AD166</f>
        <v>-108.77217743301158</v>
      </c>
      <c r="AE83" s="47">
        <f>'Summary and Key Inputs '!AE166</f>
        <v>-110.94762098167179</v>
      </c>
      <c r="AF83" s="47">
        <f>'Summary and Key Inputs '!AF166</f>
        <v>-113.16657340130526</v>
      </c>
      <c r="AG83" s="49">
        <f>'Summary and Key Inputs '!AG166</f>
        <v>-115.42990486933134</v>
      </c>
    </row>
    <row r="84" spans="1:33" x14ac:dyDescent="0.25">
      <c r="A84" s="83" t="s">
        <v>109</v>
      </c>
      <c r="B84" s="16"/>
      <c r="C84" s="6"/>
      <c r="D84" s="5">
        <f t="shared" ref="D84:AG84" si="4">IF(D$72&lt;=$B$43,((-$B$51*$B$20))*(1+$B$57)^C72,0)</f>
        <v>-162.5</v>
      </c>
      <c r="E84" s="5">
        <f t="shared" si="4"/>
        <v>-164.93749999999997</v>
      </c>
      <c r="F84" s="5">
        <f t="shared" si="4"/>
        <v>-167.41156249999995</v>
      </c>
      <c r="G84" s="5">
        <f t="shared" si="4"/>
        <v>-169.92273593749994</v>
      </c>
      <c r="H84" s="5">
        <f t="shared" si="4"/>
        <v>-172.4715769765624</v>
      </c>
      <c r="I84" s="5">
        <f t="shared" si="4"/>
        <v>-175.05865063121081</v>
      </c>
      <c r="J84" s="5">
        <f t="shared" si="4"/>
        <v>-177.68453039067896</v>
      </c>
      <c r="K84" s="5">
        <f t="shared" si="4"/>
        <v>-180.3497983465391</v>
      </c>
      <c r="L84" s="5">
        <f t="shared" si="4"/>
        <v>-183.05504532173717</v>
      </c>
      <c r="M84" s="5">
        <f t="shared" si="4"/>
        <v>-185.80087100156322</v>
      </c>
      <c r="N84" s="5">
        <f t="shared" si="4"/>
        <v>-188.58788406658664</v>
      </c>
      <c r="O84" s="5">
        <f t="shared" si="4"/>
        <v>-191.41670232758543</v>
      </c>
      <c r="P84" s="5">
        <f t="shared" si="4"/>
        <v>-194.28795286249917</v>
      </c>
      <c r="Q84" s="5">
        <f t="shared" si="4"/>
        <v>-197.20227215543662</v>
      </c>
      <c r="R84" s="5">
        <f t="shared" si="4"/>
        <v>-200.16030623776814</v>
      </c>
      <c r="S84" s="5">
        <f t="shared" si="4"/>
        <v>-203.16271083133464</v>
      </c>
      <c r="T84" s="5">
        <f t="shared" si="4"/>
        <v>-206.21015149380463</v>
      </c>
      <c r="U84" s="5">
        <f t="shared" si="4"/>
        <v>-209.30330376621166</v>
      </c>
      <c r="V84" s="5">
        <f t="shared" si="4"/>
        <v>-212.44285332270482</v>
      </c>
      <c r="W84" s="5">
        <f t="shared" si="4"/>
        <v>-215.62949612254536</v>
      </c>
      <c r="X84" s="5">
        <f t="shared" si="4"/>
        <v>-218.86393856438349</v>
      </c>
      <c r="Y84" s="5">
        <f t="shared" si="4"/>
        <v>-222.14689764284921</v>
      </c>
      <c r="Z84" s="5">
        <f t="shared" si="4"/>
        <v>-225.47910110749191</v>
      </c>
      <c r="AA84" s="5">
        <f t="shared" si="4"/>
        <v>-228.86128762410428</v>
      </c>
      <c r="AB84" s="5">
        <f t="shared" si="4"/>
        <v>-232.29420693846581</v>
      </c>
      <c r="AC84" s="5">
        <f t="shared" si="4"/>
        <v>-235.77862004254277</v>
      </c>
      <c r="AD84" s="5">
        <f t="shared" si="4"/>
        <v>-239.31529934318087</v>
      </c>
      <c r="AE84" s="5">
        <f t="shared" si="4"/>
        <v>-242.90502883332857</v>
      </c>
      <c r="AF84" s="5">
        <f t="shared" si="4"/>
        <v>-246.54860426582843</v>
      </c>
      <c r="AG84" s="57">
        <f t="shared" si="4"/>
        <v>-250.24683332981587</v>
      </c>
    </row>
    <row r="85" spans="1:33" x14ac:dyDescent="0.25">
      <c r="A85" s="83" t="s">
        <v>41</v>
      </c>
      <c r="B85" s="5"/>
      <c r="C85" s="5"/>
      <c r="D85" s="5">
        <f t="shared" ref="D85:AG85" si="5">IF(D$72&lt;=$B$43,((-$B$52*$B$20))*(1+$B$58)^C$72,0)</f>
        <v>-260</v>
      </c>
      <c r="E85" s="5">
        <f t="shared" si="5"/>
        <v>-265.2</v>
      </c>
      <c r="F85" s="5">
        <f t="shared" si="5"/>
        <v>-270.50400000000002</v>
      </c>
      <c r="G85" s="5">
        <f t="shared" si="5"/>
        <v>-275.91407999999996</v>
      </c>
      <c r="H85" s="5">
        <f t="shared" si="5"/>
        <v>-281.43236159999998</v>
      </c>
      <c r="I85" s="5">
        <f t="shared" si="5"/>
        <v>-287.06100883200003</v>
      </c>
      <c r="J85" s="5">
        <f t="shared" si="5"/>
        <v>-292.80222900864004</v>
      </c>
      <c r="K85" s="5">
        <f t="shared" si="5"/>
        <v>-298.65827358881273</v>
      </c>
      <c r="L85" s="5">
        <f t="shared" si="5"/>
        <v>-304.63143906058906</v>
      </c>
      <c r="M85" s="5">
        <f t="shared" si="5"/>
        <v>-310.72406784180083</v>
      </c>
      <c r="N85" s="5">
        <f t="shared" si="5"/>
        <v>-316.93854919863685</v>
      </c>
      <c r="O85" s="5">
        <f t="shared" si="5"/>
        <v>-323.27732018260951</v>
      </c>
      <c r="P85" s="5">
        <f t="shared" si="5"/>
        <v>-329.74286658626175</v>
      </c>
      <c r="Q85" s="5">
        <f t="shared" si="5"/>
        <v>-336.33772391798698</v>
      </c>
      <c r="R85" s="5">
        <f t="shared" si="5"/>
        <v>-343.06447839634677</v>
      </c>
      <c r="S85" s="5">
        <f t="shared" si="5"/>
        <v>-349.92576796427358</v>
      </c>
      <c r="T85" s="5">
        <f t="shared" si="5"/>
        <v>-356.92428332355911</v>
      </c>
      <c r="U85" s="5">
        <f t="shared" si="5"/>
        <v>-364.06276899003035</v>
      </c>
      <c r="V85" s="5">
        <f t="shared" si="5"/>
        <v>-371.34402436983089</v>
      </c>
      <c r="W85" s="5">
        <f t="shared" si="5"/>
        <v>-378.77090485722749</v>
      </c>
      <c r="X85" s="5">
        <f t="shared" si="5"/>
        <v>-386.34632295437211</v>
      </c>
      <c r="Y85" s="5">
        <f t="shared" si="5"/>
        <v>-394.07324941345951</v>
      </c>
      <c r="Z85" s="5">
        <f t="shared" si="5"/>
        <v>-401.95471440172872</v>
      </c>
      <c r="AA85" s="5">
        <f t="shared" si="5"/>
        <v>-409.99380868976323</v>
      </c>
      <c r="AB85" s="5">
        <f t="shared" si="5"/>
        <v>-418.19368486355853</v>
      </c>
      <c r="AC85" s="5">
        <f t="shared" si="5"/>
        <v>-426.5575585608297</v>
      </c>
      <c r="AD85" s="5">
        <f t="shared" si="5"/>
        <v>-435.08870973204631</v>
      </c>
      <c r="AE85" s="5">
        <f t="shared" si="5"/>
        <v>-443.79048392668716</v>
      </c>
      <c r="AF85" s="5">
        <f t="shared" si="5"/>
        <v>-452.66629360522103</v>
      </c>
      <c r="AG85" s="57">
        <f t="shared" si="5"/>
        <v>-461.71961947732535</v>
      </c>
    </row>
    <row r="86" spans="1:33" x14ac:dyDescent="0.25">
      <c r="A86" s="83" t="s">
        <v>0</v>
      </c>
      <c r="B86" s="5"/>
      <c r="C86" s="5"/>
      <c r="D86" s="5">
        <f t="shared" ref="D86:AG86" si="6">IF(D$72&lt;=$B$43,((-$B$53*$B$20))*(1+$B$59)^C$72,0)</f>
        <v>-325</v>
      </c>
      <c r="E86" s="5">
        <f t="shared" si="6"/>
        <v>-325</v>
      </c>
      <c r="F86" s="5">
        <f t="shared" si="6"/>
        <v>-325</v>
      </c>
      <c r="G86" s="5">
        <f t="shared" si="6"/>
        <v>-325</v>
      </c>
      <c r="H86" s="5">
        <f t="shared" si="6"/>
        <v>-325</v>
      </c>
      <c r="I86" s="5">
        <f t="shared" si="6"/>
        <v>-325</v>
      </c>
      <c r="J86" s="5">
        <f t="shared" si="6"/>
        <v>-325</v>
      </c>
      <c r="K86" s="5">
        <f t="shared" si="6"/>
        <v>-325</v>
      </c>
      <c r="L86" s="5">
        <f t="shared" si="6"/>
        <v>-325</v>
      </c>
      <c r="M86" s="5">
        <f t="shared" si="6"/>
        <v>-325</v>
      </c>
      <c r="N86" s="5">
        <f t="shared" si="6"/>
        <v>-325</v>
      </c>
      <c r="O86" s="5">
        <f t="shared" si="6"/>
        <v>-325</v>
      </c>
      <c r="P86" s="5">
        <f t="shared" si="6"/>
        <v>-325</v>
      </c>
      <c r="Q86" s="5">
        <f t="shared" si="6"/>
        <v>-325</v>
      </c>
      <c r="R86" s="5">
        <f t="shared" si="6"/>
        <v>-325</v>
      </c>
      <c r="S86" s="5">
        <f t="shared" si="6"/>
        <v>-325</v>
      </c>
      <c r="T86" s="5">
        <f t="shared" si="6"/>
        <v>-325</v>
      </c>
      <c r="U86" s="5">
        <f t="shared" si="6"/>
        <v>-325</v>
      </c>
      <c r="V86" s="5">
        <f t="shared" si="6"/>
        <v>-325</v>
      </c>
      <c r="W86" s="5">
        <f t="shared" si="6"/>
        <v>-325</v>
      </c>
      <c r="X86" s="5">
        <f t="shared" si="6"/>
        <v>-325</v>
      </c>
      <c r="Y86" s="5">
        <f t="shared" si="6"/>
        <v>-325</v>
      </c>
      <c r="Z86" s="5">
        <f t="shared" si="6"/>
        <v>-325</v>
      </c>
      <c r="AA86" s="5">
        <f t="shared" si="6"/>
        <v>-325</v>
      </c>
      <c r="AB86" s="5">
        <f t="shared" si="6"/>
        <v>-325</v>
      </c>
      <c r="AC86" s="5">
        <f t="shared" si="6"/>
        <v>-325</v>
      </c>
      <c r="AD86" s="5">
        <f t="shared" si="6"/>
        <v>-325</v>
      </c>
      <c r="AE86" s="5">
        <f t="shared" si="6"/>
        <v>-325</v>
      </c>
      <c r="AF86" s="5">
        <f t="shared" si="6"/>
        <v>-325</v>
      </c>
      <c r="AG86" s="57">
        <f t="shared" si="6"/>
        <v>-325</v>
      </c>
    </row>
    <row r="87" spans="1:33" x14ac:dyDescent="0.25">
      <c r="A87" s="83" t="s">
        <v>40</v>
      </c>
      <c r="B87" s="5"/>
      <c r="C87" s="5"/>
      <c r="D87" s="5">
        <f t="shared" ref="D87:AG87" si="7">IF(D$72&lt;=$B$43,((-$B$54*$B$20))*(1+$B$60)^C$72,0)</f>
        <v>0</v>
      </c>
      <c r="E87" s="5">
        <f t="shared" si="7"/>
        <v>0</v>
      </c>
      <c r="F87" s="5">
        <f t="shared" si="7"/>
        <v>0</v>
      </c>
      <c r="G87" s="5">
        <f t="shared" si="7"/>
        <v>0</v>
      </c>
      <c r="H87" s="5">
        <f t="shared" si="7"/>
        <v>0</v>
      </c>
      <c r="I87" s="5">
        <f t="shared" si="7"/>
        <v>0</v>
      </c>
      <c r="J87" s="5">
        <f t="shared" si="7"/>
        <v>0</v>
      </c>
      <c r="K87" s="5">
        <f t="shared" si="7"/>
        <v>0</v>
      </c>
      <c r="L87" s="5">
        <f t="shared" si="7"/>
        <v>0</v>
      </c>
      <c r="M87" s="5">
        <f t="shared" si="7"/>
        <v>0</v>
      </c>
      <c r="N87" s="5">
        <f t="shared" si="7"/>
        <v>0</v>
      </c>
      <c r="O87" s="5">
        <f t="shared" si="7"/>
        <v>0</v>
      </c>
      <c r="P87" s="5">
        <f t="shared" si="7"/>
        <v>0</v>
      </c>
      <c r="Q87" s="5">
        <f t="shared" si="7"/>
        <v>0</v>
      </c>
      <c r="R87" s="5">
        <f t="shared" si="7"/>
        <v>0</v>
      </c>
      <c r="S87" s="5">
        <f t="shared" si="7"/>
        <v>0</v>
      </c>
      <c r="T87" s="5">
        <f t="shared" si="7"/>
        <v>0</v>
      </c>
      <c r="U87" s="5">
        <f t="shared" si="7"/>
        <v>0</v>
      </c>
      <c r="V87" s="5">
        <f t="shared" si="7"/>
        <v>0</v>
      </c>
      <c r="W87" s="5">
        <f t="shared" si="7"/>
        <v>0</v>
      </c>
      <c r="X87" s="5">
        <f t="shared" si="7"/>
        <v>0</v>
      </c>
      <c r="Y87" s="5">
        <f t="shared" si="7"/>
        <v>0</v>
      </c>
      <c r="Z87" s="5">
        <f t="shared" si="7"/>
        <v>0</v>
      </c>
      <c r="AA87" s="5">
        <f t="shared" si="7"/>
        <v>0</v>
      </c>
      <c r="AB87" s="5">
        <f t="shared" si="7"/>
        <v>0</v>
      </c>
      <c r="AC87" s="5">
        <f t="shared" si="7"/>
        <v>0</v>
      </c>
      <c r="AD87" s="5">
        <f t="shared" si="7"/>
        <v>0</v>
      </c>
      <c r="AE87" s="5">
        <f t="shared" si="7"/>
        <v>0</v>
      </c>
      <c r="AF87" s="5">
        <f t="shared" si="7"/>
        <v>0</v>
      </c>
      <c r="AG87" s="57">
        <f t="shared" si="7"/>
        <v>0</v>
      </c>
    </row>
    <row r="88" spans="1:33" s="23" customFormat="1" x14ac:dyDescent="0.25">
      <c r="A88" s="27" t="s">
        <v>133</v>
      </c>
      <c r="B88" s="16"/>
      <c r="C88" s="16"/>
      <c r="D88" s="5">
        <f t="shared" ref="D88:AG88" si="8">IF(D$72&lt;=$B$43,((-$B$55*$B$20))*(1+$B$61)^C$72,0)</f>
        <v>0</v>
      </c>
      <c r="E88" s="5">
        <f t="shared" si="8"/>
        <v>0</v>
      </c>
      <c r="F88" s="5">
        <f t="shared" si="8"/>
        <v>0</v>
      </c>
      <c r="G88" s="5">
        <f t="shared" si="8"/>
        <v>0</v>
      </c>
      <c r="H88" s="5">
        <f t="shared" si="8"/>
        <v>0</v>
      </c>
      <c r="I88" s="5">
        <f t="shared" si="8"/>
        <v>0</v>
      </c>
      <c r="J88" s="5">
        <f t="shared" si="8"/>
        <v>0</v>
      </c>
      <c r="K88" s="5">
        <f t="shared" si="8"/>
        <v>0</v>
      </c>
      <c r="L88" s="5">
        <f t="shared" si="8"/>
        <v>0</v>
      </c>
      <c r="M88" s="5">
        <f t="shared" si="8"/>
        <v>0</v>
      </c>
      <c r="N88" s="5">
        <f t="shared" si="8"/>
        <v>0</v>
      </c>
      <c r="O88" s="5">
        <f t="shared" si="8"/>
        <v>0</v>
      </c>
      <c r="P88" s="5">
        <f t="shared" si="8"/>
        <v>0</v>
      </c>
      <c r="Q88" s="5">
        <f t="shared" si="8"/>
        <v>0</v>
      </c>
      <c r="R88" s="5">
        <f t="shared" si="8"/>
        <v>0</v>
      </c>
      <c r="S88" s="5">
        <f t="shared" si="8"/>
        <v>0</v>
      </c>
      <c r="T88" s="5">
        <f t="shared" si="8"/>
        <v>0</v>
      </c>
      <c r="U88" s="5">
        <f t="shared" si="8"/>
        <v>0</v>
      </c>
      <c r="V88" s="5">
        <f t="shared" si="8"/>
        <v>0</v>
      </c>
      <c r="W88" s="5">
        <f t="shared" si="8"/>
        <v>0</v>
      </c>
      <c r="X88" s="5">
        <f t="shared" si="8"/>
        <v>0</v>
      </c>
      <c r="Y88" s="5">
        <f t="shared" si="8"/>
        <v>0</v>
      </c>
      <c r="Z88" s="5">
        <f t="shared" si="8"/>
        <v>0</v>
      </c>
      <c r="AA88" s="5">
        <f t="shared" si="8"/>
        <v>0</v>
      </c>
      <c r="AB88" s="5">
        <f t="shared" si="8"/>
        <v>0</v>
      </c>
      <c r="AC88" s="5">
        <f t="shared" si="8"/>
        <v>0</v>
      </c>
      <c r="AD88" s="5">
        <f t="shared" si="8"/>
        <v>0</v>
      </c>
      <c r="AE88" s="5">
        <f t="shared" si="8"/>
        <v>0</v>
      </c>
      <c r="AF88" s="5">
        <f t="shared" si="8"/>
        <v>0</v>
      </c>
      <c r="AG88" s="57">
        <f t="shared" si="8"/>
        <v>0</v>
      </c>
    </row>
    <row r="89" spans="1:33" s="23" customFormat="1" x14ac:dyDescent="0.25">
      <c r="A89" s="95" t="s">
        <v>39</v>
      </c>
      <c r="B89" s="94"/>
      <c r="C89" s="94"/>
      <c r="D89" s="94">
        <f t="shared" ref="D89:AG89" si="9">IF(D$72&lt;=$B$43,IF($B$65=D77,-$C$64,0),0)</f>
        <v>0</v>
      </c>
      <c r="E89" s="94">
        <f t="shared" si="9"/>
        <v>0</v>
      </c>
      <c r="F89" s="94">
        <f t="shared" si="9"/>
        <v>0</v>
      </c>
      <c r="G89" s="94">
        <f t="shared" si="9"/>
        <v>0</v>
      </c>
      <c r="H89" s="94">
        <f t="shared" si="9"/>
        <v>0</v>
      </c>
      <c r="I89" s="94">
        <f t="shared" si="9"/>
        <v>0</v>
      </c>
      <c r="J89" s="94">
        <f t="shared" si="9"/>
        <v>0</v>
      </c>
      <c r="K89" s="94">
        <f t="shared" si="9"/>
        <v>0</v>
      </c>
      <c r="L89" s="94">
        <f t="shared" si="9"/>
        <v>0</v>
      </c>
      <c r="M89" s="94">
        <f t="shared" si="9"/>
        <v>0</v>
      </c>
      <c r="N89" s="94">
        <f t="shared" si="9"/>
        <v>0</v>
      </c>
      <c r="O89" s="94">
        <f t="shared" si="9"/>
        <v>0</v>
      </c>
      <c r="P89" s="94">
        <f t="shared" si="9"/>
        <v>0</v>
      </c>
      <c r="Q89" s="94">
        <f t="shared" si="9"/>
        <v>0</v>
      </c>
      <c r="R89" s="94">
        <f t="shared" si="9"/>
        <v>-3250</v>
      </c>
      <c r="S89" s="94">
        <f t="shared" si="9"/>
        <v>0</v>
      </c>
      <c r="T89" s="94">
        <f t="shared" si="9"/>
        <v>0</v>
      </c>
      <c r="U89" s="94">
        <f t="shared" si="9"/>
        <v>0</v>
      </c>
      <c r="V89" s="94">
        <f t="shared" si="9"/>
        <v>0</v>
      </c>
      <c r="W89" s="94">
        <f t="shared" si="9"/>
        <v>0</v>
      </c>
      <c r="X89" s="94">
        <f t="shared" si="9"/>
        <v>0</v>
      </c>
      <c r="Y89" s="94">
        <f t="shared" si="9"/>
        <v>0</v>
      </c>
      <c r="Z89" s="94">
        <f t="shared" si="9"/>
        <v>0</v>
      </c>
      <c r="AA89" s="94">
        <f t="shared" si="9"/>
        <v>0</v>
      </c>
      <c r="AB89" s="94">
        <f t="shared" si="9"/>
        <v>0</v>
      </c>
      <c r="AC89" s="94">
        <f t="shared" si="9"/>
        <v>0</v>
      </c>
      <c r="AD89" s="94">
        <f t="shared" si="9"/>
        <v>0</v>
      </c>
      <c r="AE89" s="94">
        <f t="shared" si="9"/>
        <v>0</v>
      </c>
      <c r="AF89" s="94">
        <f t="shared" si="9"/>
        <v>0</v>
      </c>
      <c r="AG89" s="93">
        <f t="shared" si="9"/>
        <v>0</v>
      </c>
    </row>
    <row r="90" spans="1:33" x14ac:dyDescent="0.25">
      <c r="A90" s="56" t="s">
        <v>38</v>
      </c>
      <c r="B90" s="54"/>
      <c r="C90" s="54"/>
      <c r="D90" s="54">
        <f>SUM(D83:D89)</f>
        <v>-812.5</v>
      </c>
      <c r="E90" s="54">
        <f t="shared" ref="E90:AG90" si="10">SUM(E83:E89)</f>
        <v>-821.4375</v>
      </c>
      <c r="F90" s="54">
        <f t="shared" si="10"/>
        <v>-830.54156249999994</v>
      </c>
      <c r="G90" s="54">
        <f t="shared" si="10"/>
        <v>-839.81533593749987</v>
      </c>
      <c r="H90" s="54">
        <f t="shared" si="10"/>
        <v>-849.26202897656231</v>
      </c>
      <c r="I90" s="54">
        <f t="shared" si="10"/>
        <v>-858.88491167121083</v>
      </c>
      <c r="J90" s="54">
        <f t="shared" si="10"/>
        <v>-868.68731665147902</v>
      </c>
      <c r="K90" s="54">
        <f t="shared" si="10"/>
        <v>-878.67264033255503</v>
      </c>
      <c r="L90" s="54">
        <f t="shared" si="10"/>
        <v>-888.84434414747352</v>
      </c>
      <c r="M90" s="54">
        <f t="shared" si="10"/>
        <v>-899.20595580381428</v>
      </c>
      <c r="N90" s="54">
        <f t="shared" si="10"/>
        <v>-909.76107056488263</v>
      </c>
      <c r="O90" s="54">
        <f t="shared" si="10"/>
        <v>-920.51335255584729</v>
      </c>
      <c r="P90" s="54">
        <f t="shared" si="10"/>
        <v>-931.46653609532632</v>
      </c>
      <c r="Q90" s="54">
        <f t="shared" si="10"/>
        <v>-942.62442705292028</v>
      </c>
      <c r="R90" s="54">
        <f t="shared" si="10"/>
        <v>-4203.9909042332019</v>
      </c>
      <c r="S90" s="54">
        <f t="shared" si="10"/>
        <v>-965.56992078667668</v>
      </c>
      <c r="T90" s="54">
        <f t="shared" si="10"/>
        <v>-977.36550564825347</v>
      </c>
      <c r="U90" s="54">
        <f t="shared" si="10"/>
        <v>-989.38176500374959</v>
      </c>
      <c r="V90" s="54">
        <f t="shared" si="10"/>
        <v>-1001.6228837849934</v>
      </c>
      <c r="W90" s="54">
        <f t="shared" si="10"/>
        <v>-1014.0931271940797</v>
      </c>
      <c r="X90" s="54">
        <f t="shared" si="10"/>
        <v>-1026.7968422573485</v>
      </c>
      <c r="Y90" s="54">
        <f t="shared" si="10"/>
        <v>-1039.7384594096736</v>
      </c>
      <c r="Z90" s="54">
        <f t="shared" si="10"/>
        <v>-1052.9224941096527</v>
      </c>
      <c r="AA90" s="54">
        <f t="shared" si="10"/>
        <v>-1066.3535484863082</v>
      </c>
      <c r="AB90" s="54">
        <f t="shared" si="10"/>
        <v>-1080.0363130179139</v>
      </c>
      <c r="AC90" s="54">
        <f t="shared" si="10"/>
        <v>-1093.9755682435798</v>
      </c>
      <c r="AD90" s="54">
        <f t="shared" si="10"/>
        <v>-1108.1761865082387</v>
      </c>
      <c r="AE90" s="54">
        <f t="shared" si="10"/>
        <v>-1122.6431337416875</v>
      </c>
      <c r="AF90" s="54">
        <f t="shared" si="10"/>
        <v>-1137.3814712723547</v>
      </c>
      <c r="AG90" s="53">
        <f t="shared" si="10"/>
        <v>-1152.3963576764727</v>
      </c>
    </row>
    <row r="91" spans="1:33" x14ac:dyDescent="0.25">
      <c r="A91" s="92" t="s">
        <v>37</v>
      </c>
      <c r="B91" s="5"/>
      <c r="C91" s="5"/>
      <c r="D91" s="5">
        <f t="shared" ref="D91:AG91" si="11">D81+D90</f>
        <v>8175.216504</v>
      </c>
      <c r="E91" s="5">
        <f t="shared" si="11"/>
        <v>8114.8404214799993</v>
      </c>
      <c r="F91" s="5">
        <f t="shared" si="11"/>
        <v>8054.4249693725988</v>
      </c>
      <c r="G91" s="5">
        <f t="shared" si="11"/>
        <v>7993.9637632757358</v>
      </c>
      <c r="H91" s="5">
        <f t="shared" si="11"/>
        <v>7933.4503227406076</v>
      </c>
      <c r="I91" s="5">
        <f t="shared" si="11"/>
        <v>7872.8780692473711</v>
      </c>
      <c r="J91" s="5">
        <f t="shared" si="11"/>
        <v>7812.2403241417114</v>
      </c>
      <c r="K91" s="5">
        <f t="shared" si="11"/>
        <v>7751.530306531452</v>
      </c>
      <c r="L91" s="5">
        <f t="shared" si="11"/>
        <v>7690.741131142493</v>
      </c>
      <c r="M91" s="5">
        <f t="shared" si="11"/>
        <v>7629.8658061331898</v>
      </c>
      <c r="N91" s="5">
        <f t="shared" si="11"/>
        <v>7568.8972308663906</v>
      </c>
      <c r="O91" s="5">
        <f t="shared" si="11"/>
        <v>7507.8281936383037</v>
      </c>
      <c r="P91" s="5">
        <f t="shared" si="11"/>
        <v>7446.6513693632878</v>
      </c>
      <c r="Q91" s="5">
        <f t="shared" si="11"/>
        <v>7385.3593172137444</v>
      </c>
      <c r="R91" s="5">
        <f t="shared" si="11"/>
        <v>4073.94447821418</v>
      </c>
      <c r="S91" s="5">
        <f t="shared" si="11"/>
        <v>7262.3991727885605</v>
      </c>
      <c r="T91" s="5">
        <f t="shared" si="11"/>
        <v>7200.7155982599998</v>
      </c>
      <c r="U91" s="5">
        <f t="shared" si="11"/>
        <v>7138.8858263018728</v>
      </c>
      <c r="V91" s="5">
        <f t="shared" si="11"/>
        <v>7076.9018003393521</v>
      </c>
      <c r="W91" s="5">
        <f t="shared" si="11"/>
        <v>7014.7553329003968</v>
      </c>
      <c r="X91" s="5">
        <f t="shared" si="11"/>
        <v>2321.224588933941</v>
      </c>
      <c r="Y91" s="5">
        <f t="shared" si="11"/>
        <v>2281.8842065518002</v>
      </c>
      <c r="Z91" s="5">
        <f t="shared" si="11"/>
        <v>2242.2402272866771</v>
      </c>
      <c r="AA91" s="5">
        <f t="shared" si="11"/>
        <v>2202.284491442997</v>
      </c>
      <c r="AB91" s="5">
        <f t="shared" si="11"/>
        <v>2162.0086914945005</v>
      </c>
      <c r="AC91" s="5">
        <f t="shared" si="11"/>
        <v>2121.4043691246834</v>
      </c>
      <c r="AD91" s="5">
        <f t="shared" si="11"/>
        <v>2080.4629122091619</v>
      </c>
      <c r="AE91" s="5">
        <f t="shared" si="11"/>
        <v>2039.1755517388256</v>
      </c>
      <c r="AF91" s="5">
        <f t="shared" si="11"/>
        <v>1997.5333586825877</v>
      </c>
      <c r="AG91" s="57">
        <f t="shared" si="11"/>
        <v>1955.5272407885645</v>
      </c>
    </row>
    <row r="92" spans="1:33" s="65" customFormat="1" x14ac:dyDescent="0.25">
      <c r="A92" s="74" t="s">
        <v>29</v>
      </c>
      <c r="B92" s="60"/>
      <c r="C92" s="60"/>
      <c r="D92" s="60">
        <f>-($B$36-$D$108*0.5)*$J$24</f>
        <v>-61603.75</v>
      </c>
      <c r="E92" s="60">
        <f>-($B$36-$D$108*0.5)*K$24</f>
        <v>0</v>
      </c>
      <c r="F92" s="60">
        <f>-($B$36-$D$108*0.5)*L$24</f>
        <v>0</v>
      </c>
      <c r="G92" s="60">
        <f>-($B$36-$D$108*0.5)*M$24</f>
        <v>0</v>
      </c>
      <c r="H92" s="60">
        <f>-($B$36-$D$108*0.5)*N$24</f>
        <v>0</v>
      </c>
      <c r="I92" s="60">
        <f>-($B$36-$D$108*0.5)*O$24</f>
        <v>0</v>
      </c>
      <c r="J92" s="60">
        <v>0</v>
      </c>
      <c r="K92" s="60">
        <v>0</v>
      </c>
      <c r="L92" s="60">
        <v>0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0</v>
      </c>
      <c r="S92" s="60">
        <v>0</v>
      </c>
      <c r="T92" s="60">
        <v>0</v>
      </c>
      <c r="U92" s="60">
        <v>0</v>
      </c>
      <c r="V92" s="60">
        <v>0</v>
      </c>
      <c r="W92" s="60">
        <v>0</v>
      </c>
      <c r="X92" s="60">
        <v>0</v>
      </c>
      <c r="Y92" s="60">
        <v>0</v>
      </c>
      <c r="Z92" s="60">
        <v>0</v>
      </c>
      <c r="AA92" s="60">
        <v>0</v>
      </c>
      <c r="AB92" s="60">
        <v>0</v>
      </c>
      <c r="AC92" s="60">
        <v>0</v>
      </c>
      <c r="AD92" s="60">
        <v>0</v>
      </c>
      <c r="AE92" s="60">
        <v>0</v>
      </c>
      <c r="AF92" s="60">
        <v>0</v>
      </c>
      <c r="AG92" s="59">
        <v>0</v>
      </c>
    </row>
    <row r="93" spans="1:33" s="65" customFormat="1" x14ac:dyDescent="0.25">
      <c r="A93" s="48" t="s">
        <v>36</v>
      </c>
      <c r="B93" s="47"/>
      <c r="C93" s="47"/>
      <c r="D93" s="47">
        <f t="shared" ref="D93:AG93" si="12">SUM(D91:D92)</f>
        <v>-53428.533496000004</v>
      </c>
      <c r="E93" s="47">
        <f t="shared" si="12"/>
        <v>8114.8404214799993</v>
      </c>
      <c r="F93" s="47">
        <f t="shared" si="12"/>
        <v>8054.4249693725988</v>
      </c>
      <c r="G93" s="47">
        <f t="shared" si="12"/>
        <v>7993.9637632757358</v>
      </c>
      <c r="H93" s="47">
        <f t="shared" si="12"/>
        <v>7933.4503227406076</v>
      </c>
      <c r="I93" s="47">
        <f t="shared" si="12"/>
        <v>7872.8780692473711</v>
      </c>
      <c r="J93" s="47">
        <f t="shared" si="12"/>
        <v>7812.2403241417114</v>
      </c>
      <c r="K93" s="47">
        <f t="shared" si="12"/>
        <v>7751.530306531452</v>
      </c>
      <c r="L93" s="47">
        <f t="shared" si="12"/>
        <v>7690.741131142493</v>
      </c>
      <c r="M93" s="47">
        <f t="shared" si="12"/>
        <v>7629.8658061331898</v>
      </c>
      <c r="N93" s="47">
        <f t="shared" si="12"/>
        <v>7568.8972308663906</v>
      </c>
      <c r="O93" s="47">
        <f t="shared" si="12"/>
        <v>7507.8281936383037</v>
      </c>
      <c r="P93" s="47">
        <f t="shared" si="12"/>
        <v>7446.6513693632878</v>
      </c>
      <c r="Q93" s="47">
        <f t="shared" si="12"/>
        <v>7385.3593172137444</v>
      </c>
      <c r="R93" s="47">
        <f t="shared" si="12"/>
        <v>4073.94447821418</v>
      </c>
      <c r="S93" s="47">
        <f t="shared" si="12"/>
        <v>7262.3991727885605</v>
      </c>
      <c r="T93" s="47">
        <f t="shared" si="12"/>
        <v>7200.7155982599998</v>
      </c>
      <c r="U93" s="47">
        <f t="shared" si="12"/>
        <v>7138.8858263018728</v>
      </c>
      <c r="V93" s="47">
        <f t="shared" si="12"/>
        <v>7076.9018003393521</v>
      </c>
      <c r="W93" s="47">
        <f t="shared" si="12"/>
        <v>7014.7553329003968</v>
      </c>
      <c r="X93" s="47">
        <f t="shared" si="12"/>
        <v>2321.224588933941</v>
      </c>
      <c r="Y93" s="47">
        <f t="shared" si="12"/>
        <v>2281.8842065518002</v>
      </c>
      <c r="Z93" s="47">
        <f t="shared" si="12"/>
        <v>2242.2402272866771</v>
      </c>
      <c r="AA93" s="47">
        <f t="shared" si="12"/>
        <v>2202.284491442997</v>
      </c>
      <c r="AB93" s="47">
        <f t="shared" si="12"/>
        <v>2162.0086914945005</v>
      </c>
      <c r="AC93" s="47">
        <f t="shared" si="12"/>
        <v>2121.4043691246834</v>
      </c>
      <c r="AD93" s="47">
        <f t="shared" si="12"/>
        <v>2080.4629122091619</v>
      </c>
      <c r="AE93" s="47">
        <f t="shared" si="12"/>
        <v>2039.1755517388256</v>
      </c>
      <c r="AF93" s="47">
        <f t="shared" si="12"/>
        <v>1997.5333586825877</v>
      </c>
      <c r="AG93" s="49">
        <f t="shared" si="12"/>
        <v>1955.5272407885645</v>
      </c>
    </row>
    <row r="94" spans="1:33" s="65" customFormat="1" x14ac:dyDescent="0.25">
      <c r="A94" s="74" t="s">
        <v>35</v>
      </c>
      <c r="B94" s="71"/>
      <c r="C94" s="71"/>
      <c r="D94" s="71">
        <f t="shared" ref="D94:AG94" si="13">D128</f>
        <v>0</v>
      </c>
      <c r="E94" s="71">
        <f t="shared" si="13"/>
        <v>0</v>
      </c>
      <c r="F94" s="71">
        <f t="shared" si="13"/>
        <v>0</v>
      </c>
      <c r="G94" s="71">
        <f t="shared" si="13"/>
        <v>0</v>
      </c>
      <c r="H94" s="71">
        <f t="shared" si="13"/>
        <v>0</v>
      </c>
      <c r="I94" s="71">
        <f t="shared" si="13"/>
        <v>0</v>
      </c>
      <c r="J94" s="71">
        <f t="shared" si="13"/>
        <v>0</v>
      </c>
      <c r="K94" s="71">
        <f t="shared" si="13"/>
        <v>0</v>
      </c>
      <c r="L94" s="71">
        <f t="shared" si="13"/>
        <v>0</v>
      </c>
      <c r="M94" s="71">
        <f t="shared" si="13"/>
        <v>0</v>
      </c>
      <c r="N94" s="71">
        <f t="shared" si="13"/>
        <v>0</v>
      </c>
      <c r="O94" s="71">
        <f t="shared" si="13"/>
        <v>0</v>
      </c>
      <c r="P94" s="71">
        <f t="shared" si="13"/>
        <v>0</v>
      </c>
      <c r="Q94" s="71">
        <f t="shared" si="13"/>
        <v>0</v>
      </c>
      <c r="R94" s="71">
        <f t="shared" si="13"/>
        <v>0</v>
      </c>
      <c r="S94" s="71">
        <f t="shared" si="13"/>
        <v>0</v>
      </c>
      <c r="T94" s="71">
        <f t="shared" si="13"/>
        <v>0</v>
      </c>
      <c r="U94" s="71">
        <f t="shared" si="13"/>
        <v>0</v>
      </c>
      <c r="V94" s="71">
        <f t="shared" si="13"/>
        <v>0</v>
      </c>
      <c r="W94" s="71">
        <f t="shared" si="13"/>
        <v>0</v>
      </c>
      <c r="X94" s="71">
        <f t="shared" si="13"/>
        <v>0</v>
      </c>
      <c r="Y94" s="71">
        <f t="shared" si="13"/>
        <v>0</v>
      </c>
      <c r="Z94" s="71">
        <f t="shared" si="13"/>
        <v>0</v>
      </c>
      <c r="AA94" s="71">
        <f t="shared" si="13"/>
        <v>0</v>
      </c>
      <c r="AB94" s="71">
        <f t="shared" si="13"/>
        <v>0</v>
      </c>
      <c r="AC94" s="71">
        <f t="shared" si="13"/>
        <v>0</v>
      </c>
      <c r="AD94" s="71">
        <f t="shared" si="13"/>
        <v>0</v>
      </c>
      <c r="AE94" s="71">
        <f t="shared" si="13"/>
        <v>0</v>
      </c>
      <c r="AF94" s="71">
        <f t="shared" si="13"/>
        <v>0</v>
      </c>
      <c r="AG94" s="70">
        <f t="shared" si="13"/>
        <v>0</v>
      </c>
    </row>
    <row r="95" spans="1:33" s="84" customFormat="1" x14ac:dyDescent="0.25">
      <c r="A95" s="48" t="s">
        <v>34</v>
      </c>
      <c r="B95" s="47"/>
      <c r="C95" s="47"/>
      <c r="D95" s="47">
        <f t="shared" ref="D95:AG95" si="14">D93+D94</f>
        <v>-53428.533496000004</v>
      </c>
      <c r="E95" s="47">
        <f t="shared" si="14"/>
        <v>8114.8404214799993</v>
      </c>
      <c r="F95" s="47">
        <f t="shared" si="14"/>
        <v>8054.4249693725988</v>
      </c>
      <c r="G95" s="47">
        <f t="shared" si="14"/>
        <v>7993.9637632757358</v>
      </c>
      <c r="H95" s="47">
        <f t="shared" si="14"/>
        <v>7933.4503227406076</v>
      </c>
      <c r="I95" s="47">
        <f t="shared" si="14"/>
        <v>7872.8780692473711</v>
      </c>
      <c r="J95" s="47">
        <f t="shared" si="14"/>
        <v>7812.2403241417114</v>
      </c>
      <c r="K95" s="47">
        <f t="shared" si="14"/>
        <v>7751.530306531452</v>
      </c>
      <c r="L95" s="47">
        <f t="shared" si="14"/>
        <v>7690.741131142493</v>
      </c>
      <c r="M95" s="47">
        <f t="shared" si="14"/>
        <v>7629.8658061331898</v>
      </c>
      <c r="N95" s="47">
        <f t="shared" si="14"/>
        <v>7568.8972308663906</v>
      </c>
      <c r="O95" s="47">
        <f t="shared" si="14"/>
        <v>7507.8281936383037</v>
      </c>
      <c r="P95" s="47">
        <f t="shared" si="14"/>
        <v>7446.6513693632878</v>
      </c>
      <c r="Q95" s="47">
        <f t="shared" si="14"/>
        <v>7385.3593172137444</v>
      </c>
      <c r="R95" s="47">
        <f t="shared" si="14"/>
        <v>4073.94447821418</v>
      </c>
      <c r="S95" s="47">
        <f t="shared" si="14"/>
        <v>7262.3991727885605</v>
      </c>
      <c r="T95" s="47">
        <f t="shared" si="14"/>
        <v>7200.7155982599998</v>
      </c>
      <c r="U95" s="47">
        <f t="shared" si="14"/>
        <v>7138.8858263018728</v>
      </c>
      <c r="V95" s="47">
        <f t="shared" si="14"/>
        <v>7076.9018003393521</v>
      </c>
      <c r="W95" s="47">
        <f t="shared" si="14"/>
        <v>7014.7553329003968</v>
      </c>
      <c r="X95" s="47">
        <f t="shared" si="14"/>
        <v>2321.224588933941</v>
      </c>
      <c r="Y95" s="47">
        <f t="shared" si="14"/>
        <v>2281.8842065518002</v>
      </c>
      <c r="Z95" s="47">
        <f t="shared" si="14"/>
        <v>2242.2402272866771</v>
      </c>
      <c r="AA95" s="47">
        <f t="shared" si="14"/>
        <v>2202.284491442997</v>
      </c>
      <c r="AB95" s="47">
        <f t="shared" si="14"/>
        <v>2162.0086914945005</v>
      </c>
      <c r="AC95" s="47">
        <f t="shared" si="14"/>
        <v>2121.4043691246834</v>
      </c>
      <c r="AD95" s="47">
        <f t="shared" si="14"/>
        <v>2080.4629122091619</v>
      </c>
      <c r="AE95" s="47">
        <f t="shared" si="14"/>
        <v>2039.1755517388256</v>
      </c>
      <c r="AF95" s="47">
        <f t="shared" si="14"/>
        <v>1997.5333586825877</v>
      </c>
      <c r="AG95" s="49">
        <f t="shared" si="14"/>
        <v>1955.5272407885645</v>
      </c>
    </row>
    <row r="96" spans="1:33" s="84" customFormat="1" x14ac:dyDescent="0.25">
      <c r="A96" s="74" t="s">
        <v>248</v>
      </c>
      <c r="B96" s="71"/>
      <c r="C96" s="71"/>
      <c r="D96" s="71">
        <f t="shared" ref="D96:AG96" si="15">-D$95*$J$20</f>
        <v>16028.5600488</v>
      </c>
      <c r="E96" s="71">
        <f t="shared" si="15"/>
        <v>-2434.4521264439995</v>
      </c>
      <c r="F96" s="71">
        <f t="shared" si="15"/>
        <v>-2416.3274908117796</v>
      </c>
      <c r="G96" s="71">
        <f t="shared" si="15"/>
        <v>-2398.1891289827208</v>
      </c>
      <c r="H96" s="71">
        <f t="shared" si="15"/>
        <v>-2380.0350968221824</v>
      </c>
      <c r="I96" s="71">
        <f t="shared" si="15"/>
        <v>-2361.8634207742111</v>
      </c>
      <c r="J96" s="71">
        <f t="shared" si="15"/>
        <v>-2343.6720972425132</v>
      </c>
      <c r="K96" s="71">
        <f t="shared" si="15"/>
        <v>-2325.4590919594357</v>
      </c>
      <c r="L96" s="71">
        <f t="shared" si="15"/>
        <v>-2307.222339342748</v>
      </c>
      <c r="M96" s="71">
        <f t="shared" si="15"/>
        <v>-2288.9597418399567</v>
      </c>
      <c r="N96" s="71">
        <f t="shared" si="15"/>
        <v>-2270.669169259917</v>
      </c>
      <c r="O96" s="71">
        <f t="shared" si="15"/>
        <v>-2252.348458091491</v>
      </c>
      <c r="P96" s="71">
        <f t="shared" si="15"/>
        <v>-2233.9954108089864</v>
      </c>
      <c r="Q96" s="71">
        <f t="shared" si="15"/>
        <v>-2215.6077951641232</v>
      </c>
      <c r="R96" s="71">
        <f t="shared" si="15"/>
        <v>-1222.183343464254</v>
      </c>
      <c r="S96" s="71">
        <f t="shared" si="15"/>
        <v>-2178.7197518365679</v>
      </c>
      <c r="T96" s="71">
        <f t="shared" si="15"/>
        <v>-2160.2146794779997</v>
      </c>
      <c r="U96" s="71">
        <f t="shared" si="15"/>
        <v>-2141.6657478905618</v>
      </c>
      <c r="V96" s="71">
        <f t="shared" si="15"/>
        <v>-2123.0705401018054</v>
      </c>
      <c r="W96" s="71">
        <f t="shared" si="15"/>
        <v>-2104.4265998701189</v>
      </c>
      <c r="X96" s="71">
        <f t="shared" si="15"/>
        <v>-696.36737668018225</v>
      </c>
      <c r="Y96" s="71">
        <f t="shared" si="15"/>
        <v>-684.56526196554</v>
      </c>
      <c r="Z96" s="71">
        <f t="shared" si="15"/>
        <v>-672.67206818600312</v>
      </c>
      <c r="AA96" s="71">
        <f t="shared" si="15"/>
        <v>-660.68534743289911</v>
      </c>
      <c r="AB96" s="71">
        <f t="shared" si="15"/>
        <v>-648.60260744835011</v>
      </c>
      <c r="AC96" s="71">
        <f t="shared" si="15"/>
        <v>-636.42131073740495</v>
      </c>
      <c r="AD96" s="71">
        <f t="shared" si="15"/>
        <v>-624.13887366274855</v>
      </c>
      <c r="AE96" s="71">
        <f t="shared" si="15"/>
        <v>-611.7526655216476</v>
      </c>
      <c r="AF96" s="71">
        <f t="shared" si="15"/>
        <v>-599.26000760477632</v>
      </c>
      <c r="AG96" s="70">
        <f t="shared" si="15"/>
        <v>-586.65817223656938</v>
      </c>
    </row>
    <row r="97" spans="1:34" s="65" customFormat="1" x14ac:dyDescent="0.25">
      <c r="A97" s="68" t="s">
        <v>1</v>
      </c>
      <c r="B97" s="67"/>
      <c r="C97" s="67"/>
      <c r="D97" s="67">
        <f t="shared" ref="D97:AG97" si="16">SUM(D95:D96)</f>
        <v>-37399.973447200005</v>
      </c>
      <c r="E97" s="67">
        <f t="shared" si="16"/>
        <v>5680.3882950360003</v>
      </c>
      <c r="F97" s="67">
        <f t="shared" si="16"/>
        <v>5638.0974785608196</v>
      </c>
      <c r="G97" s="67">
        <f t="shared" si="16"/>
        <v>5595.774634293015</v>
      </c>
      <c r="H97" s="67">
        <f t="shared" si="16"/>
        <v>5553.4152259184248</v>
      </c>
      <c r="I97" s="67">
        <f t="shared" si="16"/>
        <v>5511.0146484731595</v>
      </c>
      <c r="J97" s="67">
        <f t="shared" si="16"/>
        <v>5468.5682268991986</v>
      </c>
      <c r="K97" s="67">
        <f t="shared" si="16"/>
        <v>5426.0712145720163</v>
      </c>
      <c r="L97" s="67">
        <f t="shared" si="16"/>
        <v>5383.5187917997446</v>
      </c>
      <c r="M97" s="67">
        <f t="shared" si="16"/>
        <v>5340.9060642932327</v>
      </c>
      <c r="N97" s="67">
        <f t="shared" si="16"/>
        <v>5298.2280616064736</v>
      </c>
      <c r="O97" s="67">
        <f t="shared" si="16"/>
        <v>5255.4797355468127</v>
      </c>
      <c r="P97" s="67">
        <f t="shared" si="16"/>
        <v>5212.6559585543018</v>
      </c>
      <c r="Q97" s="67">
        <f t="shared" si="16"/>
        <v>5169.7515220496207</v>
      </c>
      <c r="R97" s="67">
        <f t="shared" si="16"/>
        <v>2851.761134749926</v>
      </c>
      <c r="S97" s="67">
        <f t="shared" si="16"/>
        <v>5083.6794209519921</v>
      </c>
      <c r="T97" s="67">
        <f t="shared" si="16"/>
        <v>5040.5009187819996</v>
      </c>
      <c r="U97" s="67">
        <f t="shared" si="16"/>
        <v>4997.2200784113111</v>
      </c>
      <c r="V97" s="67">
        <f t="shared" si="16"/>
        <v>4953.8312602375463</v>
      </c>
      <c r="W97" s="67">
        <f t="shared" si="16"/>
        <v>4910.3287330302774</v>
      </c>
      <c r="X97" s="67">
        <f t="shared" si="16"/>
        <v>1624.8572122537589</v>
      </c>
      <c r="Y97" s="67">
        <f t="shared" si="16"/>
        <v>1597.3189445862602</v>
      </c>
      <c r="Z97" s="67">
        <f t="shared" si="16"/>
        <v>1569.5681591006739</v>
      </c>
      <c r="AA97" s="67">
        <f t="shared" si="16"/>
        <v>1541.5991440100979</v>
      </c>
      <c r="AB97" s="67">
        <f t="shared" si="16"/>
        <v>1513.4060840461502</v>
      </c>
      <c r="AC97" s="67">
        <f t="shared" si="16"/>
        <v>1484.9830583872786</v>
      </c>
      <c r="AD97" s="67">
        <f t="shared" si="16"/>
        <v>1456.3240385464132</v>
      </c>
      <c r="AE97" s="67">
        <f t="shared" si="16"/>
        <v>1427.4228862171781</v>
      </c>
      <c r="AF97" s="67">
        <f t="shared" si="16"/>
        <v>1398.2733510778114</v>
      </c>
      <c r="AG97" s="66">
        <f t="shared" si="16"/>
        <v>1368.869068551995</v>
      </c>
    </row>
    <row r="98" spans="1:34" s="65" customFormat="1" ht="16.5" thickBot="1" x14ac:dyDescent="0.3">
      <c r="A98" s="369"/>
      <c r="B98" s="370"/>
      <c r="C98" s="370"/>
      <c r="D98" s="370"/>
      <c r="E98" s="370"/>
      <c r="F98" s="370"/>
      <c r="G98" s="370"/>
      <c r="H98" s="370"/>
      <c r="I98" s="370"/>
      <c r="J98" s="370"/>
      <c r="K98" s="370"/>
      <c r="L98" s="370"/>
      <c r="M98" s="370"/>
      <c r="N98" s="370"/>
      <c r="O98" s="370"/>
      <c r="P98" s="370"/>
      <c r="Q98" s="370"/>
      <c r="R98" s="370"/>
      <c r="S98" s="370"/>
      <c r="T98" s="370"/>
      <c r="U98" s="370"/>
      <c r="V98" s="370"/>
      <c r="W98" s="370"/>
      <c r="X98" s="370"/>
      <c r="Y98" s="370"/>
      <c r="Z98" s="370"/>
      <c r="AA98" s="370"/>
      <c r="AB98" s="370"/>
      <c r="AC98" s="370"/>
      <c r="AD98" s="370"/>
      <c r="AE98" s="370"/>
      <c r="AF98" s="370"/>
      <c r="AG98" s="371"/>
    </row>
    <row r="99" spans="1:34" ht="26.25" x14ac:dyDescent="0.4">
      <c r="A99" s="257" t="s">
        <v>32</v>
      </c>
      <c r="B99" s="259"/>
      <c r="C99" s="259"/>
      <c r="D99" s="258"/>
      <c r="E99" s="258"/>
      <c r="F99" s="258"/>
      <c r="G99" s="258"/>
      <c r="H99" s="258"/>
      <c r="I99" s="258"/>
      <c r="J99" s="258"/>
      <c r="K99" s="258"/>
      <c r="L99" s="258"/>
      <c r="M99" s="258"/>
      <c r="N99" s="260"/>
      <c r="O99" s="260"/>
      <c r="P99" s="260"/>
      <c r="Q99" s="260"/>
      <c r="R99" s="260"/>
      <c r="S99" s="260"/>
      <c r="T99" s="260"/>
      <c r="U99" s="260"/>
      <c r="V99" s="260"/>
      <c r="W99" s="260"/>
      <c r="X99" s="248"/>
      <c r="Y99" s="248"/>
      <c r="Z99" s="248"/>
      <c r="AA99" s="248"/>
      <c r="AB99" s="248"/>
      <c r="AC99" s="248"/>
      <c r="AD99" s="248"/>
      <c r="AE99" s="248"/>
      <c r="AF99" s="248"/>
      <c r="AG99" s="261"/>
      <c r="AH99" s="91"/>
    </row>
    <row r="100" spans="1:34" x14ac:dyDescent="0.25">
      <c r="A100" s="90"/>
      <c r="B100" s="5"/>
      <c r="C100" s="33" t="s">
        <v>31</v>
      </c>
      <c r="D100" s="86" t="s">
        <v>14</v>
      </c>
      <c r="E100" s="86" t="s">
        <v>14</v>
      </c>
      <c r="F100" s="86" t="s">
        <v>14</v>
      </c>
      <c r="G100" s="86" t="s">
        <v>14</v>
      </c>
      <c r="H100" s="86" t="s">
        <v>14</v>
      </c>
      <c r="I100" s="86" t="s">
        <v>14</v>
      </c>
      <c r="J100" s="86" t="s">
        <v>14</v>
      </c>
      <c r="K100" s="86" t="s">
        <v>14</v>
      </c>
      <c r="L100" s="86" t="s">
        <v>14</v>
      </c>
      <c r="M100" s="86" t="s">
        <v>14</v>
      </c>
      <c r="N100" s="86" t="s">
        <v>14</v>
      </c>
      <c r="O100" s="86" t="s">
        <v>14</v>
      </c>
      <c r="P100" s="86" t="s">
        <v>14</v>
      </c>
      <c r="Q100" s="86" t="s">
        <v>14</v>
      </c>
      <c r="R100" s="86" t="s">
        <v>14</v>
      </c>
      <c r="S100" s="86" t="s">
        <v>14</v>
      </c>
      <c r="T100" s="89" t="s">
        <v>14</v>
      </c>
      <c r="U100" s="86" t="s">
        <v>14</v>
      </c>
      <c r="V100" s="86" t="s">
        <v>14</v>
      </c>
      <c r="W100" s="86" t="s">
        <v>14</v>
      </c>
      <c r="X100" s="86" t="s">
        <v>14</v>
      </c>
      <c r="Y100" s="86" t="s">
        <v>14</v>
      </c>
      <c r="Z100" s="86" t="s">
        <v>14</v>
      </c>
      <c r="AA100" s="86" t="s">
        <v>14</v>
      </c>
      <c r="AB100" s="86" t="s">
        <v>14</v>
      </c>
      <c r="AC100" s="86" t="s">
        <v>14</v>
      </c>
      <c r="AD100" s="86" t="s">
        <v>14</v>
      </c>
      <c r="AE100" s="86" t="s">
        <v>14</v>
      </c>
      <c r="AF100" s="86" t="s">
        <v>14</v>
      </c>
      <c r="AG100" s="85" t="s">
        <v>14</v>
      </c>
    </row>
    <row r="101" spans="1:34" s="84" customFormat="1" x14ac:dyDescent="0.25">
      <c r="A101" s="82" t="s">
        <v>30</v>
      </c>
      <c r="B101" s="47"/>
      <c r="C101" s="88">
        <v>0</v>
      </c>
      <c r="D101" s="86">
        <v>1</v>
      </c>
      <c r="E101" s="86">
        <v>2</v>
      </c>
      <c r="F101" s="86">
        <v>3</v>
      </c>
      <c r="G101" s="86">
        <v>4</v>
      </c>
      <c r="H101" s="86">
        <v>5</v>
      </c>
      <c r="I101" s="86">
        <v>6</v>
      </c>
      <c r="J101" s="86">
        <v>7</v>
      </c>
      <c r="K101" s="86">
        <v>8</v>
      </c>
      <c r="L101" s="86">
        <v>9</v>
      </c>
      <c r="M101" s="86">
        <v>10</v>
      </c>
      <c r="N101" s="86">
        <v>11</v>
      </c>
      <c r="O101" s="86">
        <v>12</v>
      </c>
      <c r="P101" s="86">
        <v>13</v>
      </c>
      <c r="Q101" s="86">
        <v>14</v>
      </c>
      <c r="R101" s="86">
        <v>15</v>
      </c>
      <c r="S101" s="86">
        <v>16</v>
      </c>
      <c r="T101" s="87">
        <v>17</v>
      </c>
      <c r="U101" s="86">
        <v>18</v>
      </c>
      <c r="V101" s="86">
        <v>19</v>
      </c>
      <c r="W101" s="86">
        <v>20</v>
      </c>
      <c r="X101" s="86">
        <v>21</v>
      </c>
      <c r="Y101" s="86">
        <v>22</v>
      </c>
      <c r="Z101" s="86">
        <v>23</v>
      </c>
      <c r="AA101" s="86">
        <v>24</v>
      </c>
      <c r="AB101" s="86">
        <v>25</v>
      </c>
      <c r="AC101" s="86">
        <v>26</v>
      </c>
      <c r="AD101" s="86">
        <v>27</v>
      </c>
      <c r="AE101" s="86">
        <v>28</v>
      </c>
      <c r="AF101" s="86">
        <v>29</v>
      </c>
      <c r="AG101" s="85">
        <v>30</v>
      </c>
    </row>
    <row r="102" spans="1:34" s="65" customFormat="1" x14ac:dyDescent="0.25">
      <c r="A102" s="83" t="s">
        <v>1</v>
      </c>
      <c r="B102" s="47"/>
      <c r="C102" s="47">
        <f t="shared" ref="C102:AG102" si="17">C97</f>
        <v>0</v>
      </c>
      <c r="D102" s="47">
        <f t="shared" si="17"/>
        <v>-37399.973447200005</v>
      </c>
      <c r="E102" s="47">
        <f t="shared" si="17"/>
        <v>5680.3882950360003</v>
      </c>
      <c r="F102" s="47">
        <f t="shared" si="17"/>
        <v>5638.0974785608196</v>
      </c>
      <c r="G102" s="47">
        <f t="shared" si="17"/>
        <v>5595.774634293015</v>
      </c>
      <c r="H102" s="47">
        <f t="shared" si="17"/>
        <v>5553.4152259184248</v>
      </c>
      <c r="I102" s="47">
        <f t="shared" si="17"/>
        <v>5511.0146484731595</v>
      </c>
      <c r="J102" s="47">
        <f t="shared" si="17"/>
        <v>5468.5682268991986</v>
      </c>
      <c r="K102" s="47">
        <f t="shared" si="17"/>
        <v>5426.0712145720163</v>
      </c>
      <c r="L102" s="47">
        <f t="shared" si="17"/>
        <v>5383.5187917997446</v>
      </c>
      <c r="M102" s="47">
        <f t="shared" si="17"/>
        <v>5340.9060642932327</v>
      </c>
      <c r="N102" s="47">
        <f t="shared" si="17"/>
        <v>5298.2280616064736</v>
      </c>
      <c r="O102" s="47">
        <f t="shared" si="17"/>
        <v>5255.4797355468127</v>
      </c>
      <c r="P102" s="47">
        <f t="shared" si="17"/>
        <v>5212.6559585543018</v>
      </c>
      <c r="Q102" s="47">
        <f t="shared" si="17"/>
        <v>5169.7515220496207</v>
      </c>
      <c r="R102" s="47">
        <f t="shared" si="17"/>
        <v>2851.761134749926</v>
      </c>
      <c r="S102" s="47">
        <f t="shared" si="17"/>
        <v>5083.6794209519921</v>
      </c>
      <c r="T102" s="47">
        <f t="shared" si="17"/>
        <v>5040.5009187819996</v>
      </c>
      <c r="U102" s="47">
        <f t="shared" si="17"/>
        <v>4997.2200784113111</v>
      </c>
      <c r="V102" s="47">
        <f t="shared" si="17"/>
        <v>4953.8312602375463</v>
      </c>
      <c r="W102" s="47">
        <f t="shared" si="17"/>
        <v>4910.3287330302774</v>
      </c>
      <c r="X102" s="47">
        <f t="shared" si="17"/>
        <v>1624.8572122537589</v>
      </c>
      <c r="Y102" s="47">
        <f t="shared" si="17"/>
        <v>1597.3189445862602</v>
      </c>
      <c r="Z102" s="47">
        <f t="shared" si="17"/>
        <v>1569.5681591006739</v>
      </c>
      <c r="AA102" s="47">
        <f t="shared" si="17"/>
        <v>1541.5991440100979</v>
      </c>
      <c r="AB102" s="47">
        <f t="shared" si="17"/>
        <v>1513.4060840461502</v>
      </c>
      <c r="AC102" s="47">
        <f t="shared" si="17"/>
        <v>1484.9830583872786</v>
      </c>
      <c r="AD102" s="47">
        <f t="shared" si="17"/>
        <v>1456.3240385464132</v>
      </c>
      <c r="AE102" s="47">
        <f t="shared" si="17"/>
        <v>1427.4228862171781</v>
      </c>
      <c r="AF102" s="47">
        <f t="shared" si="17"/>
        <v>1398.2733510778114</v>
      </c>
      <c r="AG102" s="49">
        <f t="shared" si="17"/>
        <v>1368.869068551995</v>
      </c>
    </row>
    <row r="103" spans="1:34" s="69" customFormat="1" x14ac:dyDescent="0.25">
      <c r="A103" s="74" t="s">
        <v>29</v>
      </c>
      <c r="B103" s="71"/>
      <c r="C103" s="71">
        <f t="shared" ref="C103:AG103" si="18">-C92</f>
        <v>0</v>
      </c>
      <c r="D103" s="71">
        <f t="shared" si="18"/>
        <v>61603.75</v>
      </c>
      <c r="E103" s="71">
        <f t="shared" si="18"/>
        <v>0</v>
      </c>
      <c r="F103" s="71">
        <f t="shared" si="18"/>
        <v>0</v>
      </c>
      <c r="G103" s="71">
        <f t="shared" si="18"/>
        <v>0</v>
      </c>
      <c r="H103" s="71">
        <f t="shared" si="18"/>
        <v>0</v>
      </c>
      <c r="I103" s="71">
        <f t="shared" si="18"/>
        <v>0</v>
      </c>
      <c r="J103" s="71">
        <f t="shared" si="18"/>
        <v>0</v>
      </c>
      <c r="K103" s="71">
        <f t="shared" si="18"/>
        <v>0</v>
      </c>
      <c r="L103" s="71">
        <f t="shared" si="18"/>
        <v>0</v>
      </c>
      <c r="M103" s="71">
        <f t="shared" si="18"/>
        <v>0</v>
      </c>
      <c r="N103" s="71">
        <f t="shared" si="18"/>
        <v>0</v>
      </c>
      <c r="O103" s="71">
        <f t="shared" si="18"/>
        <v>0</v>
      </c>
      <c r="P103" s="71">
        <f t="shared" si="18"/>
        <v>0</v>
      </c>
      <c r="Q103" s="71">
        <f t="shared" si="18"/>
        <v>0</v>
      </c>
      <c r="R103" s="71">
        <f t="shared" si="18"/>
        <v>0</v>
      </c>
      <c r="S103" s="71">
        <f t="shared" si="18"/>
        <v>0</v>
      </c>
      <c r="T103" s="71">
        <f t="shared" si="18"/>
        <v>0</v>
      </c>
      <c r="U103" s="71">
        <f t="shared" si="18"/>
        <v>0</v>
      </c>
      <c r="V103" s="71">
        <f t="shared" si="18"/>
        <v>0</v>
      </c>
      <c r="W103" s="71">
        <f t="shared" si="18"/>
        <v>0</v>
      </c>
      <c r="X103" s="71">
        <f t="shared" si="18"/>
        <v>0</v>
      </c>
      <c r="Y103" s="71">
        <f t="shared" si="18"/>
        <v>0</v>
      </c>
      <c r="Z103" s="71">
        <f t="shared" si="18"/>
        <v>0</v>
      </c>
      <c r="AA103" s="71">
        <f t="shared" si="18"/>
        <v>0</v>
      </c>
      <c r="AB103" s="71">
        <f t="shared" si="18"/>
        <v>0</v>
      </c>
      <c r="AC103" s="71">
        <f t="shared" si="18"/>
        <v>0</v>
      </c>
      <c r="AD103" s="71">
        <f t="shared" si="18"/>
        <v>0</v>
      </c>
      <c r="AE103" s="71">
        <f t="shared" si="18"/>
        <v>0</v>
      </c>
      <c r="AF103" s="71">
        <f t="shared" si="18"/>
        <v>0</v>
      </c>
      <c r="AG103" s="70">
        <f t="shared" si="18"/>
        <v>0</v>
      </c>
    </row>
    <row r="104" spans="1:34" s="65" customFormat="1" x14ac:dyDescent="0.25">
      <c r="A104" s="68" t="s">
        <v>28</v>
      </c>
      <c r="B104" s="67"/>
      <c r="C104" s="67">
        <f t="shared" ref="C104:AG104" si="19">SUM(C102:C103)</f>
        <v>0</v>
      </c>
      <c r="D104" s="67">
        <f t="shared" si="19"/>
        <v>24203.776552799995</v>
      </c>
      <c r="E104" s="67">
        <f t="shared" si="19"/>
        <v>5680.3882950360003</v>
      </c>
      <c r="F104" s="67">
        <f t="shared" si="19"/>
        <v>5638.0974785608196</v>
      </c>
      <c r="G104" s="67">
        <f t="shared" si="19"/>
        <v>5595.774634293015</v>
      </c>
      <c r="H104" s="67">
        <f t="shared" si="19"/>
        <v>5553.4152259184248</v>
      </c>
      <c r="I104" s="67">
        <f t="shared" si="19"/>
        <v>5511.0146484731595</v>
      </c>
      <c r="J104" s="67">
        <f t="shared" si="19"/>
        <v>5468.5682268991986</v>
      </c>
      <c r="K104" s="67">
        <f t="shared" si="19"/>
        <v>5426.0712145720163</v>
      </c>
      <c r="L104" s="67">
        <f t="shared" si="19"/>
        <v>5383.5187917997446</v>
      </c>
      <c r="M104" s="67">
        <f t="shared" si="19"/>
        <v>5340.9060642932327</v>
      </c>
      <c r="N104" s="67">
        <f t="shared" si="19"/>
        <v>5298.2280616064736</v>
      </c>
      <c r="O104" s="67">
        <f t="shared" si="19"/>
        <v>5255.4797355468127</v>
      </c>
      <c r="P104" s="67">
        <f t="shared" si="19"/>
        <v>5212.6559585543018</v>
      </c>
      <c r="Q104" s="67">
        <f t="shared" si="19"/>
        <v>5169.7515220496207</v>
      </c>
      <c r="R104" s="67">
        <f t="shared" si="19"/>
        <v>2851.761134749926</v>
      </c>
      <c r="S104" s="67">
        <f t="shared" si="19"/>
        <v>5083.6794209519921</v>
      </c>
      <c r="T104" s="67">
        <f t="shared" si="19"/>
        <v>5040.5009187819996</v>
      </c>
      <c r="U104" s="67">
        <f t="shared" si="19"/>
        <v>4997.2200784113111</v>
      </c>
      <c r="V104" s="67">
        <f t="shared" si="19"/>
        <v>4953.8312602375463</v>
      </c>
      <c r="W104" s="67">
        <f t="shared" si="19"/>
        <v>4910.3287330302774</v>
      </c>
      <c r="X104" s="67">
        <f t="shared" si="19"/>
        <v>1624.8572122537589</v>
      </c>
      <c r="Y104" s="67">
        <f t="shared" si="19"/>
        <v>1597.3189445862602</v>
      </c>
      <c r="Z104" s="67">
        <f t="shared" si="19"/>
        <v>1569.5681591006739</v>
      </c>
      <c r="AA104" s="67">
        <f t="shared" si="19"/>
        <v>1541.5991440100979</v>
      </c>
      <c r="AB104" s="67">
        <f t="shared" si="19"/>
        <v>1513.4060840461502</v>
      </c>
      <c r="AC104" s="67">
        <f t="shared" si="19"/>
        <v>1484.9830583872786</v>
      </c>
      <c r="AD104" s="67">
        <f t="shared" si="19"/>
        <v>1456.3240385464132</v>
      </c>
      <c r="AE104" s="67">
        <f t="shared" si="19"/>
        <v>1427.4228862171781</v>
      </c>
      <c r="AF104" s="67">
        <f t="shared" si="19"/>
        <v>1398.2733510778114</v>
      </c>
      <c r="AG104" s="66">
        <f t="shared" si="19"/>
        <v>1368.869068551995</v>
      </c>
    </row>
    <row r="105" spans="1:34" s="65" customFormat="1" x14ac:dyDescent="0.25">
      <c r="A105" s="64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9"/>
    </row>
    <row r="106" spans="1:34" s="65" customFormat="1" x14ac:dyDescent="0.25">
      <c r="A106" s="82" t="s">
        <v>27</v>
      </c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9"/>
    </row>
    <row r="107" spans="1:34" s="75" customFormat="1" x14ac:dyDescent="0.25">
      <c r="A107" s="81" t="s">
        <v>26</v>
      </c>
      <c r="B107" s="80"/>
      <c r="C107" s="79">
        <f>-B37</f>
        <v>-77350</v>
      </c>
      <c r="D107" s="78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6"/>
    </row>
    <row r="108" spans="1:34" s="69" customFormat="1" x14ac:dyDescent="0.25">
      <c r="A108" s="74" t="s">
        <v>25</v>
      </c>
      <c r="B108" s="71"/>
      <c r="C108" s="73"/>
      <c r="D108" s="72">
        <f>J23*B36</f>
        <v>21742.5</v>
      </c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0"/>
    </row>
    <row r="109" spans="1:34" s="65" customFormat="1" x14ac:dyDescent="0.25">
      <c r="A109" s="68" t="s">
        <v>24</v>
      </c>
      <c r="B109" s="67"/>
      <c r="C109" s="67">
        <f t="shared" ref="C109:AG109" si="20">SUM(C107:C108)</f>
        <v>-77350</v>
      </c>
      <c r="D109" s="67">
        <f t="shared" si="20"/>
        <v>21742.5</v>
      </c>
      <c r="E109" s="67">
        <f t="shared" si="20"/>
        <v>0</v>
      </c>
      <c r="F109" s="67">
        <f t="shared" si="20"/>
        <v>0</v>
      </c>
      <c r="G109" s="67">
        <f t="shared" si="20"/>
        <v>0</v>
      </c>
      <c r="H109" s="67">
        <f t="shared" si="20"/>
        <v>0</v>
      </c>
      <c r="I109" s="67">
        <f t="shared" si="20"/>
        <v>0</v>
      </c>
      <c r="J109" s="67">
        <f t="shared" si="20"/>
        <v>0</v>
      </c>
      <c r="K109" s="67">
        <f t="shared" si="20"/>
        <v>0</v>
      </c>
      <c r="L109" s="67">
        <f t="shared" si="20"/>
        <v>0</v>
      </c>
      <c r="M109" s="67">
        <f t="shared" si="20"/>
        <v>0</v>
      </c>
      <c r="N109" s="67">
        <f t="shared" si="20"/>
        <v>0</v>
      </c>
      <c r="O109" s="67">
        <f t="shared" si="20"/>
        <v>0</v>
      </c>
      <c r="P109" s="67">
        <f t="shared" si="20"/>
        <v>0</v>
      </c>
      <c r="Q109" s="67">
        <f t="shared" si="20"/>
        <v>0</v>
      </c>
      <c r="R109" s="67">
        <f t="shared" si="20"/>
        <v>0</v>
      </c>
      <c r="S109" s="67">
        <f t="shared" si="20"/>
        <v>0</v>
      </c>
      <c r="T109" s="67">
        <f t="shared" si="20"/>
        <v>0</v>
      </c>
      <c r="U109" s="67">
        <f t="shared" si="20"/>
        <v>0</v>
      </c>
      <c r="V109" s="67">
        <f t="shared" si="20"/>
        <v>0</v>
      </c>
      <c r="W109" s="67">
        <f t="shared" si="20"/>
        <v>0</v>
      </c>
      <c r="X109" s="67">
        <f t="shared" si="20"/>
        <v>0</v>
      </c>
      <c r="Y109" s="67">
        <f t="shared" si="20"/>
        <v>0</v>
      </c>
      <c r="Z109" s="67">
        <f t="shared" si="20"/>
        <v>0</v>
      </c>
      <c r="AA109" s="67">
        <f t="shared" si="20"/>
        <v>0</v>
      </c>
      <c r="AB109" s="67">
        <f t="shared" si="20"/>
        <v>0</v>
      </c>
      <c r="AC109" s="67">
        <f t="shared" si="20"/>
        <v>0</v>
      </c>
      <c r="AD109" s="67">
        <f t="shared" si="20"/>
        <v>0</v>
      </c>
      <c r="AE109" s="67">
        <f t="shared" si="20"/>
        <v>0</v>
      </c>
      <c r="AF109" s="67">
        <f t="shared" si="20"/>
        <v>0</v>
      </c>
      <c r="AG109" s="66">
        <f t="shared" si="20"/>
        <v>0</v>
      </c>
    </row>
    <row r="110" spans="1:34" x14ac:dyDescent="0.25">
      <c r="A110" s="64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9"/>
    </row>
    <row r="111" spans="1:34" x14ac:dyDescent="0.25">
      <c r="A111" s="63" t="s">
        <v>23</v>
      </c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7"/>
    </row>
    <row r="112" spans="1:34" x14ac:dyDescent="0.25">
      <c r="A112" s="62" t="s">
        <v>22</v>
      </c>
      <c r="B112" s="5"/>
      <c r="C112" s="5">
        <f>J27+J31</f>
        <v>0</v>
      </c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7"/>
    </row>
    <row r="113" spans="1:34" x14ac:dyDescent="0.25">
      <c r="A113" s="61" t="s">
        <v>21</v>
      </c>
      <c r="B113" s="60"/>
      <c r="C113" s="60"/>
      <c r="D113" s="60">
        <f t="shared" ref="D113:AG113" si="21">D127</f>
        <v>0</v>
      </c>
      <c r="E113" s="60">
        <f t="shared" si="21"/>
        <v>0</v>
      </c>
      <c r="F113" s="60">
        <f t="shared" si="21"/>
        <v>0</v>
      </c>
      <c r="G113" s="60">
        <f t="shared" si="21"/>
        <v>0</v>
      </c>
      <c r="H113" s="60">
        <f t="shared" si="21"/>
        <v>0</v>
      </c>
      <c r="I113" s="60">
        <f t="shared" si="21"/>
        <v>0</v>
      </c>
      <c r="J113" s="60">
        <f t="shared" si="21"/>
        <v>0</v>
      </c>
      <c r="K113" s="60">
        <f t="shared" si="21"/>
        <v>0</v>
      </c>
      <c r="L113" s="60">
        <f t="shared" si="21"/>
        <v>0</v>
      </c>
      <c r="M113" s="60">
        <f t="shared" si="21"/>
        <v>0</v>
      </c>
      <c r="N113" s="60">
        <f t="shared" si="21"/>
        <v>0</v>
      </c>
      <c r="O113" s="60">
        <f t="shared" si="21"/>
        <v>0</v>
      </c>
      <c r="P113" s="60">
        <f t="shared" si="21"/>
        <v>0</v>
      </c>
      <c r="Q113" s="60">
        <f t="shared" si="21"/>
        <v>0</v>
      </c>
      <c r="R113" s="60">
        <f t="shared" si="21"/>
        <v>0</v>
      </c>
      <c r="S113" s="60">
        <f t="shared" si="21"/>
        <v>0</v>
      </c>
      <c r="T113" s="60">
        <f t="shared" si="21"/>
        <v>0</v>
      </c>
      <c r="U113" s="60">
        <f t="shared" si="21"/>
        <v>0</v>
      </c>
      <c r="V113" s="60">
        <f t="shared" si="21"/>
        <v>0</v>
      </c>
      <c r="W113" s="60">
        <f t="shared" si="21"/>
        <v>0</v>
      </c>
      <c r="X113" s="60">
        <f t="shared" si="21"/>
        <v>0</v>
      </c>
      <c r="Y113" s="60">
        <f t="shared" si="21"/>
        <v>0</v>
      </c>
      <c r="Z113" s="60">
        <f t="shared" si="21"/>
        <v>0</v>
      </c>
      <c r="AA113" s="60">
        <f t="shared" si="21"/>
        <v>0</v>
      </c>
      <c r="AB113" s="60">
        <f t="shared" si="21"/>
        <v>0</v>
      </c>
      <c r="AC113" s="60">
        <f t="shared" si="21"/>
        <v>0</v>
      </c>
      <c r="AD113" s="60">
        <f t="shared" si="21"/>
        <v>0</v>
      </c>
      <c r="AE113" s="60">
        <f t="shared" si="21"/>
        <v>0</v>
      </c>
      <c r="AF113" s="60">
        <f t="shared" si="21"/>
        <v>0</v>
      </c>
      <c r="AG113" s="59">
        <f t="shared" si="21"/>
        <v>0</v>
      </c>
    </row>
    <row r="114" spans="1:34" s="51" customFormat="1" x14ac:dyDescent="0.25">
      <c r="A114" s="56" t="s">
        <v>20</v>
      </c>
      <c r="B114" s="54"/>
      <c r="C114" s="54">
        <f t="shared" ref="C114:AG114" si="22">C112+C113</f>
        <v>0</v>
      </c>
      <c r="D114" s="54">
        <f t="shared" si="22"/>
        <v>0</v>
      </c>
      <c r="E114" s="54">
        <f t="shared" si="22"/>
        <v>0</v>
      </c>
      <c r="F114" s="54">
        <f t="shared" si="22"/>
        <v>0</v>
      </c>
      <c r="G114" s="54">
        <f t="shared" si="22"/>
        <v>0</v>
      </c>
      <c r="H114" s="54">
        <f t="shared" si="22"/>
        <v>0</v>
      </c>
      <c r="I114" s="54">
        <f t="shared" si="22"/>
        <v>0</v>
      </c>
      <c r="J114" s="54">
        <f t="shared" si="22"/>
        <v>0</v>
      </c>
      <c r="K114" s="54">
        <f t="shared" si="22"/>
        <v>0</v>
      </c>
      <c r="L114" s="54">
        <f t="shared" si="22"/>
        <v>0</v>
      </c>
      <c r="M114" s="54">
        <f t="shared" si="22"/>
        <v>0</v>
      </c>
      <c r="N114" s="54">
        <f t="shared" si="22"/>
        <v>0</v>
      </c>
      <c r="O114" s="54">
        <f t="shared" si="22"/>
        <v>0</v>
      </c>
      <c r="P114" s="54">
        <f t="shared" si="22"/>
        <v>0</v>
      </c>
      <c r="Q114" s="54">
        <f t="shared" si="22"/>
        <v>0</v>
      </c>
      <c r="R114" s="54">
        <f t="shared" si="22"/>
        <v>0</v>
      </c>
      <c r="S114" s="54">
        <f t="shared" si="22"/>
        <v>0</v>
      </c>
      <c r="T114" s="54">
        <f t="shared" si="22"/>
        <v>0</v>
      </c>
      <c r="U114" s="54">
        <f t="shared" si="22"/>
        <v>0</v>
      </c>
      <c r="V114" s="54">
        <f t="shared" si="22"/>
        <v>0</v>
      </c>
      <c r="W114" s="54">
        <f t="shared" si="22"/>
        <v>0</v>
      </c>
      <c r="X114" s="54">
        <f t="shared" si="22"/>
        <v>0</v>
      </c>
      <c r="Y114" s="54">
        <f t="shared" si="22"/>
        <v>0</v>
      </c>
      <c r="Z114" s="54">
        <f t="shared" si="22"/>
        <v>0</v>
      </c>
      <c r="AA114" s="54">
        <f t="shared" si="22"/>
        <v>0</v>
      </c>
      <c r="AB114" s="54">
        <f t="shared" si="22"/>
        <v>0</v>
      </c>
      <c r="AC114" s="54">
        <f t="shared" si="22"/>
        <v>0</v>
      </c>
      <c r="AD114" s="54">
        <f t="shared" si="22"/>
        <v>0</v>
      </c>
      <c r="AE114" s="54">
        <f t="shared" si="22"/>
        <v>0</v>
      </c>
      <c r="AF114" s="54">
        <f t="shared" si="22"/>
        <v>0</v>
      </c>
      <c r="AG114" s="53">
        <f t="shared" si="22"/>
        <v>0</v>
      </c>
    </row>
    <row r="115" spans="1:34" s="51" customFormat="1" x14ac:dyDescent="0.25">
      <c r="A115" s="58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7"/>
    </row>
    <row r="116" spans="1:34" s="51" customFormat="1" x14ac:dyDescent="0.25">
      <c r="A116" s="56" t="s">
        <v>19</v>
      </c>
      <c r="B116" s="55"/>
      <c r="C116" s="54">
        <f t="shared" ref="C116:I116" si="23">C104+C109+C114</f>
        <v>-77350</v>
      </c>
      <c r="D116" s="54">
        <f t="shared" si="23"/>
        <v>45946.276552799995</v>
      </c>
      <c r="E116" s="54">
        <f t="shared" si="23"/>
        <v>5680.3882950360003</v>
      </c>
      <c r="F116" s="54">
        <f t="shared" si="23"/>
        <v>5638.0974785608196</v>
      </c>
      <c r="G116" s="54">
        <f t="shared" si="23"/>
        <v>5595.774634293015</v>
      </c>
      <c r="H116" s="54">
        <f t="shared" si="23"/>
        <v>5553.4152259184248</v>
      </c>
      <c r="I116" s="54">
        <f t="shared" si="23"/>
        <v>5511.0146484731595</v>
      </c>
      <c r="J116" s="54">
        <f t="shared" ref="J116:AG116" si="24">(J104+J109+J114)</f>
        <v>5468.5682268991986</v>
      </c>
      <c r="K116" s="54">
        <f t="shared" si="24"/>
        <v>5426.0712145720163</v>
      </c>
      <c r="L116" s="54">
        <f t="shared" si="24"/>
        <v>5383.5187917997446</v>
      </c>
      <c r="M116" s="54">
        <f t="shared" si="24"/>
        <v>5340.9060642932327</v>
      </c>
      <c r="N116" s="54">
        <f t="shared" si="24"/>
        <v>5298.2280616064736</v>
      </c>
      <c r="O116" s="54">
        <f t="shared" si="24"/>
        <v>5255.4797355468127</v>
      </c>
      <c r="P116" s="54">
        <f t="shared" si="24"/>
        <v>5212.6559585543018</v>
      </c>
      <c r="Q116" s="54">
        <f t="shared" si="24"/>
        <v>5169.7515220496207</v>
      </c>
      <c r="R116" s="54">
        <f t="shared" si="24"/>
        <v>2851.761134749926</v>
      </c>
      <c r="S116" s="54">
        <f t="shared" si="24"/>
        <v>5083.6794209519921</v>
      </c>
      <c r="T116" s="54">
        <f t="shared" si="24"/>
        <v>5040.5009187819996</v>
      </c>
      <c r="U116" s="54">
        <f t="shared" si="24"/>
        <v>4997.2200784113111</v>
      </c>
      <c r="V116" s="54">
        <f t="shared" si="24"/>
        <v>4953.8312602375463</v>
      </c>
      <c r="W116" s="54">
        <f t="shared" si="24"/>
        <v>4910.3287330302774</v>
      </c>
      <c r="X116" s="54">
        <f t="shared" si="24"/>
        <v>1624.8572122537589</v>
      </c>
      <c r="Y116" s="54">
        <f t="shared" si="24"/>
        <v>1597.3189445862602</v>
      </c>
      <c r="Z116" s="54">
        <f t="shared" si="24"/>
        <v>1569.5681591006739</v>
      </c>
      <c r="AA116" s="54">
        <f t="shared" si="24"/>
        <v>1541.5991440100979</v>
      </c>
      <c r="AB116" s="54">
        <f t="shared" si="24"/>
        <v>1513.4060840461502</v>
      </c>
      <c r="AC116" s="54">
        <f t="shared" si="24"/>
        <v>1484.9830583872786</v>
      </c>
      <c r="AD116" s="54">
        <f t="shared" si="24"/>
        <v>1456.3240385464132</v>
      </c>
      <c r="AE116" s="54">
        <f t="shared" si="24"/>
        <v>1427.4228862171781</v>
      </c>
      <c r="AF116" s="54">
        <f t="shared" si="24"/>
        <v>1398.2733510778114</v>
      </c>
      <c r="AG116" s="53">
        <f t="shared" si="24"/>
        <v>1368.869068551995</v>
      </c>
      <c r="AH116" s="52"/>
    </row>
    <row r="117" spans="1:34" s="45" customFormat="1" x14ac:dyDescent="0.25">
      <c r="A117" s="48" t="s">
        <v>18</v>
      </c>
      <c r="B117" s="47"/>
      <c r="C117" s="47">
        <f>C116</f>
        <v>-77350</v>
      </c>
      <c r="D117" s="47">
        <f t="shared" ref="D117:AG117" si="25">C117+D116</f>
        <v>-31403.723447200005</v>
      </c>
      <c r="E117" s="47">
        <f t="shared" si="25"/>
        <v>-25723.335152164007</v>
      </c>
      <c r="F117" s="47">
        <f t="shared" si="25"/>
        <v>-20085.237673603187</v>
      </c>
      <c r="G117" s="47">
        <f t="shared" si="25"/>
        <v>-14489.463039310172</v>
      </c>
      <c r="H117" s="47">
        <f t="shared" si="25"/>
        <v>-8936.0478133917477</v>
      </c>
      <c r="I117" s="47">
        <f t="shared" si="25"/>
        <v>-3425.0331649185882</v>
      </c>
      <c r="J117" s="47">
        <f t="shared" si="25"/>
        <v>2043.5350619806104</v>
      </c>
      <c r="K117" s="47">
        <f t="shared" si="25"/>
        <v>7469.6062765526267</v>
      </c>
      <c r="L117" s="47">
        <f t="shared" si="25"/>
        <v>12853.125068352372</v>
      </c>
      <c r="M117" s="47">
        <f t="shared" si="25"/>
        <v>18194.031132645607</v>
      </c>
      <c r="N117" s="47">
        <f t="shared" si="25"/>
        <v>23492.259194252081</v>
      </c>
      <c r="O117" s="47">
        <f t="shared" si="25"/>
        <v>28747.738929798892</v>
      </c>
      <c r="P117" s="47">
        <f t="shared" si="25"/>
        <v>33960.394888353192</v>
      </c>
      <c r="Q117" s="47">
        <f t="shared" si="25"/>
        <v>39130.146410402813</v>
      </c>
      <c r="R117" s="47">
        <f t="shared" si="25"/>
        <v>41981.907545152739</v>
      </c>
      <c r="S117" s="47">
        <f t="shared" si="25"/>
        <v>47065.586966104733</v>
      </c>
      <c r="T117" s="47">
        <f t="shared" si="25"/>
        <v>52106.087884886729</v>
      </c>
      <c r="U117" s="47">
        <f t="shared" si="25"/>
        <v>57103.307963298037</v>
      </c>
      <c r="V117" s="47">
        <f t="shared" si="25"/>
        <v>62057.139223535582</v>
      </c>
      <c r="W117" s="47">
        <f t="shared" si="25"/>
        <v>66967.467956565859</v>
      </c>
      <c r="X117" s="47">
        <f t="shared" si="25"/>
        <v>68592.325168819618</v>
      </c>
      <c r="Y117" s="47">
        <f t="shared" si="25"/>
        <v>70189.644113405884</v>
      </c>
      <c r="Z117" s="47">
        <f t="shared" si="25"/>
        <v>71759.212272506556</v>
      </c>
      <c r="AA117" s="47">
        <f t="shared" si="25"/>
        <v>73300.811416516648</v>
      </c>
      <c r="AB117" s="47">
        <f t="shared" si="25"/>
        <v>74814.217500562794</v>
      </c>
      <c r="AC117" s="47">
        <f t="shared" si="25"/>
        <v>76299.200558950077</v>
      </c>
      <c r="AD117" s="47">
        <f t="shared" si="25"/>
        <v>77755.524597496493</v>
      </c>
      <c r="AE117" s="47">
        <f t="shared" si="25"/>
        <v>79182.947483713666</v>
      </c>
      <c r="AF117" s="47">
        <f t="shared" si="25"/>
        <v>80581.220834791471</v>
      </c>
      <c r="AG117" s="49">
        <f t="shared" si="25"/>
        <v>81950.089903343469</v>
      </c>
      <c r="AH117" s="46"/>
    </row>
    <row r="118" spans="1:34" s="45" customFormat="1" x14ac:dyDescent="0.25">
      <c r="A118" s="48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9"/>
      <c r="AH118" s="46"/>
    </row>
    <row r="119" spans="1:34" s="42" customFormat="1" x14ac:dyDescent="0.25">
      <c r="A119" s="44" t="s">
        <v>17</v>
      </c>
      <c r="B119" s="43" t="str">
        <f>IF(AND(B117&gt;0,A117&lt;=0), B112-(B117/B116), " ")</f>
        <v xml:space="preserve"> </v>
      </c>
      <c r="C119" s="43" t="str">
        <f t="shared" ref="C119:AG119" si="26">IF(AND(C117&gt;0,B117&lt;=0), C77-(C117/C116), " ")</f>
        <v xml:space="preserve"> </v>
      </c>
      <c r="D119" s="43" t="str">
        <f t="shared" si="26"/>
        <v xml:space="preserve"> </v>
      </c>
      <c r="E119" s="43" t="str">
        <f t="shared" si="26"/>
        <v xml:space="preserve"> </v>
      </c>
      <c r="F119" s="43" t="str">
        <f t="shared" si="26"/>
        <v xml:space="preserve"> </v>
      </c>
      <c r="G119" s="43" t="str">
        <f t="shared" si="26"/>
        <v xml:space="preserve"> </v>
      </c>
      <c r="H119" s="43" t="str">
        <f t="shared" si="26"/>
        <v xml:space="preserve"> </v>
      </c>
      <c r="I119" s="43" t="str">
        <f t="shared" si="26"/>
        <v xml:space="preserve"> </v>
      </c>
      <c r="J119" s="43">
        <f t="shared" si="26"/>
        <v>6.6263125964253824</v>
      </c>
      <c r="K119" s="43" t="str">
        <f t="shared" si="26"/>
        <v xml:space="preserve"> </v>
      </c>
      <c r="L119" s="43" t="str">
        <f t="shared" si="26"/>
        <v xml:space="preserve"> </v>
      </c>
      <c r="M119" s="43" t="str">
        <f t="shared" si="26"/>
        <v xml:space="preserve"> </v>
      </c>
      <c r="N119" s="43" t="str">
        <f t="shared" si="26"/>
        <v xml:space="preserve"> </v>
      </c>
      <c r="O119" s="43" t="str">
        <f t="shared" si="26"/>
        <v xml:space="preserve"> </v>
      </c>
      <c r="P119" s="43" t="str">
        <f t="shared" si="26"/>
        <v xml:space="preserve"> </v>
      </c>
      <c r="Q119" s="43" t="str">
        <f t="shared" si="26"/>
        <v xml:space="preserve"> </v>
      </c>
      <c r="R119" s="43" t="str">
        <f t="shared" si="26"/>
        <v xml:space="preserve"> </v>
      </c>
      <c r="S119" s="43" t="str">
        <f t="shared" si="26"/>
        <v xml:space="preserve"> </v>
      </c>
      <c r="T119" s="43" t="str">
        <f t="shared" si="26"/>
        <v xml:space="preserve"> </v>
      </c>
      <c r="U119" s="43" t="str">
        <f t="shared" si="26"/>
        <v xml:space="preserve"> </v>
      </c>
      <c r="V119" s="43" t="str">
        <f t="shared" si="26"/>
        <v xml:space="preserve"> </v>
      </c>
      <c r="W119" s="43" t="str">
        <f t="shared" si="26"/>
        <v xml:space="preserve"> </v>
      </c>
      <c r="X119" s="43" t="str">
        <f t="shared" si="26"/>
        <v xml:space="preserve"> </v>
      </c>
      <c r="Y119" s="43" t="str">
        <f t="shared" si="26"/>
        <v xml:space="preserve"> </v>
      </c>
      <c r="Z119" s="43" t="str">
        <f t="shared" si="26"/>
        <v xml:space="preserve"> </v>
      </c>
      <c r="AA119" s="43" t="str">
        <f t="shared" si="26"/>
        <v xml:space="preserve"> </v>
      </c>
      <c r="AB119" s="43" t="str">
        <f t="shared" si="26"/>
        <v xml:space="preserve"> </v>
      </c>
      <c r="AC119" s="43" t="str">
        <f t="shared" si="26"/>
        <v xml:space="preserve"> </v>
      </c>
      <c r="AD119" s="43" t="str">
        <f t="shared" si="26"/>
        <v xml:space="preserve"> </v>
      </c>
      <c r="AE119" s="43" t="str">
        <f t="shared" si="26"/>
        <v xml:space="preserve"> </v>
      </c>
      <c r="AF119" s="43" t="str">
        <f t="shared" si="26"/>
        <v xml:space="preserve"> </v>
      </c>
      <c r="AG119" s="247" t="str">
        <f t="shared" si="26"/>
        <v xml:space="preserve"> </v>
      </c>
    </row>
    <row r="120" spans="1:34" s="37" customFormat="1" x14ac:dyDescent="0.25">
      <c r="A120" s="41" t="s">
        <v>16</v>
      </c>
      <c r="B120" s="40">
        <f>MIN(D119:AG119)</f>
        <v>6.6263125964253824</v>
      </c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8"/>
    </row>
    <row r="121" spans="1:34" s="37" customFormat="1" x14ac:dyDescent="0.25">
      <c r="A121" s="41"/>
      <c r="B121" s="40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8"/>
    </row>
    <row r="122" spans="1:34" ht="26.25" customHeight="1" x14ac:dyDescent="0.4">
      <c r="A122" s="257" t="s">
        <v>15</v>
      </c>
      <c r="B122" s="258"/>
      <c r="C122" s="258"/>
      <c r="D122" s="258"/>
      <c r="E122" s="258"/>
      <c r="F122" s="258"/>
      <c r="G122" s="258"/>
      <c r="H122" s="258"/>
      <c r="I122" s="258"/>
      <c r="J122" s="258"/>
      <c r="K122" s="258"/>
      <c r="L122" s="258"/>
      <c r="M122" s="258"/>
      <c r="N122" s="260"/>
      <c r="O122" s="260"/>
      <c r="P122" s="260"/>
      <c r="Q122" s="260"/>
      <c r="R122" s="260"/>
      <c r="S122" s="260"/>
      <c r="T122" s="260"/>
      <c r="U122" s="260"/>
      <c r="V122" s="260"/>
      <c r="W122" s="260"/>
      <c r="X122" s="248"/>
      <c r="Y122" s="248"/>
      <c r="Z122" s="248"/>
      <c r="AA122" s="248"/>
      <c r="AB122" s="248"/>
      <c r="AC122" s="248"/>
      <c r="AD122" s="248"/>
      <c r="AE122" s="248"/>
      <c r="AF122" s="248"/>
      <c r="AG122" s="261"/>
    </row>
    <row r="123" spans="1:34" x14ac:dyDescent="0.25">
      <c r="A123" s="34"/>
      <c r="B123" s="5"/>
      <c r="C123" s="5"/>
      <c r="D123" s="33" t="s">
        <v>14</v>
      </c>
      <c r="E123" s="33" t="s">
        <v>14</v>
      </c>
      <c r="F123" s="33" t="s">
        <v>14</v>
      </c>
      <c r="G123" s="33" t="s">
        <v>14</v>
      </c>
      <c r="H123" s="33" t="s">
        <v>14</v>
      </c>
      <c r="I123" s="33" t="s">
        <v>14</v>
      </c>
      <c r="J123" s="33" t="s">
        <v>14</v>
      </c>
      <c r="K123" s="33" t="s">
        <v>14</v>
      </c>
      <c r="L123" s="33" t="s">
        <v>14</v>
      </c>
      <c r="M123" s="33" t="s">
        <v>14</v>
      </c>
      <c r="N123" s="33" t="s">
        <v>14</v>
      </c>
      <c r="O123" s="33" t="s">
        <v>14</v>
      </c>
      <c r="P123" s="33" t="s">
        <v>14</v>
      </c>
      <c r="Q123" s="33" t="s">
        <v>14</v>
      </c>
      <c r="R123" s="33" t="s">
        <v>14</v>
      </c>
      <c r="S123" s="33" t="s">
        <v>14</v>
      </c>
      <c r="T123" s="33" t="s">
        <v>14</v>
      </c>
      <c r="U123" s="33" t="s">
        <v>14</v>
      </c>
      <c r="V123" s="33" t="s">
        <v>14</v>
      </c>
      <c r="W123" s="33" t="s">
        <v>14</v>
      </c>
      <c r="X123" s="33" t="s">
        <v>14</v>
      </c>
      <c r="Y123" s="33" t="s">
        <v>14</v>
      </c>
      <c r="Z123" s="33" t="s">
        <v>14</v>
      </c>
      <c r="AA123" s="33" t="s">
        <v>14</v>
      </c>
      <c r="AB123" s="33" t="s">
        <v>14</v>
      </c>
      <c r="AC123" s="33" t="s">
        <v>14</v>
      </c>
      <c r="AD123" s="33" t="s">
        <v>14</v>
      </c>
      <c r="AE123" s="33" t="s">
        <v>14</v>
      </c>
      <c r="AF123" s="33" t="s">
        <v>14</v>
      </c>
      <c r="AG123" s="32" t="s">
        <v>14</v>
      </c>
    </row>
    <row r="124" spans="1:34" s="23" customFormat="1" x14ac:dyDescent="0.25">
      <c r="A124" s="26" t="s">
        <v>13</v>
      </c>
      <c r="B124" s="16"/>
      <c r="C124" s="16"/>
      <c r="D124" s="25">
        <v>1</v>
      </c>
      <c r="E124" s="25">
        <v>2</v>
      </c>
      <c r="F124" s="25">
        <v>3</v>
      </c>
      <c r="G124" s="25">
        <v>4</v>
      </c>
      <c r="H124" s="25">
        <v>5</v>
      </c>
      <c r="I124" s="25">
        <v>6</v>
      </c>
      <c r="J124" s="25">
        <v>7</v>
      </c>
      <c r="K124" s="25">
        <v>8</v>
      </c>
      <c r="L124" s="25">
        <v>9</v>
      </c>
      <c r="M124" s="25">
        <v>10</v>
      </c>
      <c r="N124" s="25">
        <v>11</v>
      </c>
      <c r="O124" s="25">
        <v>12</v>
      </c>
      <c r="P124" s="25">
        <v>13</v>
      </c>
      <c r="Q124" s="25">
        <v>14</v>
      </c>
      <c r="R124" s="25">
        <v>15</v>
      </c>
      <c r="S124" s="25">
        <v>16</v>
      </c>
      <c r="T124" s="25">
        <v>17</v>
      </c>
      <c r="U124" s="25">
        <v>18</v>
      </c>
      <c r="V124" s="25">
        <v>19</v>
      </c>
      <c r="W124" s="25">
        <v>20</v>
      </c>
      <c r="X124" s="25">
        <v>21</v>
      </c>
      <c r="Y124" s="25">
        <v>22</v>
      </c>
      <c r="Z124" s="25">
        <v>23</v>
      </c>
      <c r="AA124" s="25">
        <v>24</v>
      </c>
      <c r="AB124" s="25">
        <v>25</v>
      </c>
      <c r="AC124" s="25">
        <v>26</v>
      </c>
      <c r="AD124" s="25">
        <v>27</v>
      </c>
      <c r="AE124" s="25">
        <v>28</v>
      </c>
      <c r="AF124" s="25">
        <v>29</v>
      </c>
      <c r="AG124" s="24">
        <v>30</v>
      </c>
    </row>
    <row r="125" spans="1:34" s="23" customFormat="1" x14ac:dyDescent="0.25">
      <c r="A125" s="22" t="s">
        <v>9</v>
      </c>
      <c r="B125" s="16"/>
      <c r="C125" s="16"/>
      <c r="D125" s="16">
        <f t="shared" ref="D125:AG128" si="27">D133+D141</f>
        <v>0</v>
      </c>
      <c r="E125" s="16">
        <f t="shared" si="27"/>
        <v>0</v>
      </c>
      <c r="F125" s="16">
        <f t="shared" si="27"/>
        <v>0</v>
      </c>
      <c r="G125" s="16">
        <f t="shared" si="27"/>
        <v>0</v>
      </c>
      <c r="H125" s="16">
        <f t="shared" si="27"/>
        <v>0</v>
      </c>
      <c r="I125" s="16">
        <f t="shared" si="27"/>
        <v>0</v>
      </c>
      <c r="J125" s="16">
        <f t="shared" si="27"/>
        <v>0</v>
      </c>
      <c r="K125" s="16">
        <f t="shared" si="27"/>
        <v>0</v>
      </c>
      <c r="L125" s="16">
        <f t="shared" si="27"/>
        <v>0</v>
      </c>
      <c r="M125" s="16">
        <f t="shared" si="27"/>
        <v>0</v>
      </c>
      <c r="N125" s="16">
        <f t="shared" si="27"/>
        <v>0</v>
      </c>
      <c r="O125" s="16">
        <f t="shared" si="27"/>
        <v>0</v>
      </c>
      <c r="P125" s="16">
        <f t="shared" si="27"/>
        <v>0</v>
      </c>
      <c r="Q125" s="16">
        <f t="shared" si="27"/>
        <v>0</v>
      </c>
      <c r="R125" s="16">
        <f t="shared" si="27"/>
        <v>0</v>
      </c>
      <c r="S125" s="16">
        <f t="shared" si="27"/>
        <v>0</v>
      </c>
      <c r="T125" s="16">
        <f t="shared" si="27"/>
        <v>0</v>
      </c>
      <c r="U125" s="16">
        <f t="shared" si="27"/>
        <v>0</v>
      </c>
      <c r="V125" s="16">
        <f t="shared" si="27"/>
        <v>0</v>
      </c>
      <c r="W125" s="16">
        <f t="shared" si="27"/>
        <v>0</v>
      </c>
      <c r="X125" s="16">
        <f t="shared" si="27"/>
        <v>0</v>
      </c>
      <c r="Y125" s="16">
        <f t="shared" si="27"/>
        <v>0</v>
      </c>
      <c r="Z125" s="16">
        <f t="shared" si="27"/>
        <v>0</v>
      </c>
      <c r="AA125" s="16">
        <f t="shared" si="27"/>
        <v>0</v>
      </c>
      <c r="AB125" s="16">
        <f t="shared" si="27"/>
        <v>0</v>
      </c>
      <c r="AC125" s="16">
        <f t="shared" si="27"/>
        <v>0</v>
      </c>
      <c r="AD125" s="16">
        <f t="shared" si="27"/>
        <v>0</v>
      </c>
      <c r="AE125" s="16">
        <f t="shared" si="27"/>
        <v>0</v>
      </c>
      <c r="AF125" s="16">
        <f t="shared" si="27"/>
        <v>0</v>
      </c>
      <c r="AG125" s="21">
        <f t="shared" si="27"/>
        <v>0</v>
      </c>
    </row>
    <row r="126" spans="1:34" s="23" customFormat="1" x14ac:dyDescent="0.25">
      <c r="A126" s="22" t="s">
        <v>8</v>
      </c>
      <c r="B126" s="16"/>
      <c r="C126" s="16"/>
      <c r="D126" s="16">
        <f t="shared" si="27"/>
        <v>0</v>
      </c>
      <c r="E126" s="16">
        <f t="shared" si="27"/>
        <v>0</v>
      </c>
      <c r="F126" s="16">
        <f t="shared" si="27"/>
        <v>0</v>
      </c>
      <c r="G126" s="16">
        <f t="shared" si="27"/>
        <v>0</v>
      </c>
      <c r="H126" s="16">
        <f t="shared" si="27"/>
        <v>0</v>
      </c>
      <c r="I126" s="16">
        <f t="shared" si="27"/>
        <v>0</v>
      </c>
      <c r="J126" s="16">
        <f t="shared" si="27"/>
        <v>0</v>
      </c>
      <c r="K126" s="16">
        <f t="shared" si="27"/>
        <v>0</v>
      </c>
      <c r="L126" s="16">
        <f t="shared" si="27"/>
        <v>0</v>
      </c>
      <c r="M126" s="16">
        <f t="shared" si="27"/>
        <v>0</v>
      </c>
      <c r="N126" s="16">
        <f t="shared" si="27"/>
        <v>0</v>
      </c>
      <c r="O126" s="16">
        <f t="shared" si="27"/>
        <v>0</v>
      </c>
      <c r="P126" s="16">
        <f t="shared" si="27"/>
        <v>0</v>
      </c>
      <c r="Q126" s="16">
        <f t="shared" si="27"/>
        <v>0</v>
      </c>
      <c r="R126" s="16">
        <f t="shared" si="27"/>
        <v>0</v>
      </c>
      <c r="S126" s="16">
        <f t="shared" si="27"/>
        <v>0</v>
      </c>
      <c r="T126" s="16">
        <f t="shared" si="27"/>
        <v>0</v>
      </c>
      <c r="U126" s="16">
        <f t="shared" si="27"/>
        <v>0</v>
      </c>
      <c r="V126" s="16">
        <f t="shared" si="27"/>
        <v>0</v>
      </c>
      <c r="W126" s="16">
        <f t="shared" si="27"/>
        <v>0</v>
      </c>
      <c r="X126" s="16">
        <f t="shared" si="27"/>
        <v>0</v>
      </c>
      <c r="Y126" s="16">
        <f t="shared" si="27"/>
        <v>0</v>
      </c>
      <c r="Z126" s="16">
        <f t="shared" si="27"/>
        <v>0</v>
      </c>
      <c r="AA126" s="16">
        <f t="shared" si="27"/>
        <v>0</v>
      </c>
      <c r="AB126" s="16">
        <f t="shared" si="27"/>
        <v>0</v>
      </c>
      <c r="AC126" s="16">
        <f t="shared" si="27"/>
        <v>0</v>
      </c>
      <c r="AD126" s="16">
        <f t="shared" si="27"/>
        <v>0</v>
      </c>
      <c r="AE126" s="16">
        <f t="shared" si="27"/>
        <v>0</v>
      </c>
      <c r="AF126" s="16">
        <f t="shared" si="27"/>
        <v>0</v>
      </c>
      <c r="AG126" s="21">
        <f t="shared" si="27"/>
        <v>0</v>
      </c>
    </row>
    <row r="127" spans="1:34" s="12" customFormat="1" x14ac:dyDescent="0.25">
      <c r="A127" s="22" t="s">
        <v>7</v>
      </c>
      <c r="B127" s="16"/>
      <c r="C127" s="16"/>
      <c r="D127" s="16">
        <f t="shared" si="27"/>
        <v>0</v>
      </c>
      <c r="E127" s="16">
        <f t="shared" si="27"/>
        <v>0</v>
      </c>
      <c r="F127" s="16">
        <f t="shared" si="27"/>
        <v>0</v>
      </c>
      <c r="G127" s="16">
        <f t="shared" si="27"/>
        <v>0</v>
      </c>
      <c r="H127" s="16">
        <f t="shared" si="27"/>
        <v>0</v>
      </c>
      <c r="I127" s="16">
        <f t="shared" si="27"/>
        <v>0</v>
      </c>
      <c r="J127" s="16">
        <f t="shared" si="27"/>
        <v>0</v>
      </c>
      <c r="K127" s="16">
        <f t="shared" si="27"/>
        <v>0</v>
      </c>
      <c r="L127" s="16">
        <f t="shared" si="27"/>
        <v>0</v>
      </c>
      <c r="M127" s="16">
        <f t="shared" si="27"/>
        <v>0</v>
      </c>
      <c r="N127" s="16">
        <f t="shared" si="27"/>
        <v>0</v>
      </c>
      <c r="O127" s="16">
        <f t="shared" si="27"/>
        <v>0</v>
      </c>
      <c r="P127" s="16">
        <f t="shared" si="27"/>
        <v>0</v>
      </c>
      <c r="Q127" s="16">
        <f t="shared" si="27"/>
        <v>0</v>
      </c>
      <c r="R127" s="16">
        <f t="shared" si="27"/>
        <v>0</v>
      </c>
      <c r="S127" s="16">
        <f t="shared" si="27"/>
        <v>0</v>
      </c>
      <c r="T127" s="16">
        <f t="shared" si="27"/>
        <v>0</v>
      </c>
      <c r="U127" s="16">
        <f t="shared" si="27"/>
        <v>0</v>
      </c>
      <c r="V127" s="16">
        <f t="shared" si="27"/>
        <v>0</v>
      </c>
      <c r="W127" s="16">
        <f t="shared" si="27"/>
        <v>0</v>
      </c>
      <c r="X127" s="16">
        <f t="shared" si="27"/>
        <v>0</v>
      </c>
      <c r="Y127" s="16">
        <f t="shared" si="27"/>
        <v>0</v>
      </c>
      <c r="Z127" s="16">
        <f t="shared" si="27"/>
        <v>0</v>
      </c>
      <c r="AA127" s="16">
        <f t="shared" si="27"/>
        <v>0</v>
      </c>
      <c r="AB127" s="16">
        <f t="shared" si="27"/>
        <v>0</v>
      </c>
      <c r="AC127" s="16">
        <f t="shared" si="27"/>
        <v>0</v>
      </c>
      <c r="AD127" s="16">
        <f t="shared" si="27"/>
        <v>0</v>
      </c>
      <c r="AE127" s="16">
        <f t="shared" si="27"/>
        <v>0</v>
      </c>
      <c r="AF127" s="16">
        <f t="shared" si="27"/>
        <v>0</v>
      </c>
      <c r="AG127" s="21">
        <f t="shared" si="27"/>
        <v>0</v>
      </c>
    </row>
    <row r="128" spans="1:34" s="28" customFormat="1" x14ac:dyDescent="0.25">
      <c r="A128" s="22" t="s">
        <v>6</v>
      </c>
      <c r="B128" s="16"/>
      <c r="C128" s="16"/>
      <c r="D128" s="16">
        <f t="shared" si="27"/>
        <v>0</v>
      </c>
      <c r="E128" s="16">
        <f t="shared" si="27"/>
        <v>0</v>
      </c>
      <c r="F128" s="16">
        <f t="shared" si="27"/>
        <v>0</v>
      </c>
      <c r="G128" s="16">
        <f t="shared" si="27"/>
        <v>0</v>
      </c>
      <c r="H128" s="16">
        <f t="shared" si="27"/>
        <v>0</v>
      </c>
      <c r="I128" s="16">
        <f t="shared" si="27"/>
        <v>0</v>
      </c>
      <c r="J128" s="16">
        <f t="shared" si="27"/>
        <v>0</v>
      </c>
      <c r="K128" s="16">
        <f t="shared" si="27"/>
        <v>0</v>
      </c>
      <c r="L128" s="16">
        <f t="shared" si="27"/>
        <v>0</v>
      </c>
      <c r="M128" s="16">
        <f t="shared" si="27"/>
        <v>0</v>
      </c>
      <c r="N128" s="16">
        <f t="shared" si="27"/>
        <v>0</v>
      </c>
      <c r="O128" s="16">
        <f t="shared" si="27"/>
        <v>0</v>
      </c>
      <c r="P128" s="16">
        <f t="shared" si="27"/>
        <v>0</v>
      </c>
      <c r="Q128" s="16">
        <f t="shared" si="27"/>
        <v>0</v>
      </c>
      <c r="R128" s="16">
        <f t="shared" si="27"/>
        <v>0</v>
      </c>
      <c r="S128" s="16">
        <f t="shared" si="27"/>
        <v>0</v>
      </c>
      <c r="T128" s="16">
        <f t="shared" si="27"/>
        <v>0</v>
      </c>
      <c r="U128" s="16">
        <f t="shared" si="27"/>
        <v>0</v>
      </c>
      <c r="V128" s="16">
        <f t="shared" si="27"/>
        <v>0</v>
      </c>
      <c r="W128" s="16">
        <f t="shared" si="27"/>
        <v>0</v>
      </c>
      <c r="X128" s="16">
        <f t="shared" si="27"/>
        <v>0</v>
      </c>
      <c r="Y128" s="16">
        <f t="shared" si="27"/>
        <v>0</v>
      </c>
      <c r="Z128" s="16">
        <f t="shared" si="27"/>
        <v>0</v>
      </c>
      <c r="AA128" s="16">
        <f t="shared" si="27"/>
        <v>0</v>
      </c>
      <c r="AB128" s="16">
        <f t="shared" si="27"/>
        <v>0</v>
      </c>
      <c r="AC128" s="16">
        <f t="shared" si="27"/>
        <v>0</v>
      </c>
      <c r="AD128" s="16">
        <f t="shared" si="27"/>
        <v>0</v>
      </c>
      <c r="AE128" s="16">
        <f t="shared" si="27"/>
        <v>0</v>
      </c>
      <c r="AF128" s="16">
        <f t="shared" si="27"/>
        <v>0</v>
      </c>
      <c r="AG128" s="21">
        <f t="shared" si="27"/>
        <v>0</v>
      </c>
    </row>
    <row r="129" spans="1:34" s="12" customFormat="1" x14ac:dyDescent="0.25">
      <c r="A129" s="17" t="s">
        <v>5</v>
      </c>
      <c r="B129" s="19"/>
      <c r="C129" s="19"/>
      <c r="D129" s="19">
        <f t="shared" ref="D129:AG129" si="28">D125+D127</f>
        <v>0</v>
      </c>
      <c r="E129" s="19">
        <f t="shared" si="28"/>
        <v>0</v>
      </c>
      <c r="F129" s="19">
        <f t="shared" si="28"/>
        <v>0</v>
      </c>
      <c r="G129" s="19">
        <f t="shared" si="28"/>
        <v>0</v>
      </c>
      <c r="H129" s="19">
        <f t="shared" si="28"/>
        <v>0</v>
      </c>
      <c r="I129" s="19">
        <f t="shared" si="28"/>
        <v>0</v>
      </c>
      <c r="J129" s="19">
        <f t="shared" si="28"/>
        <v>0</v>
      </c>
      <c r="K129" s="19">
        <f t="shared" si="28"/>
        <v>0</v>
      </c>
      <c r="L129" s="19">
        <f t="shared" si="28"/>
        <v>0</v>
      </c>
      <c r="M129" s="19">
        <f t="shared" si="28"/>
        <v>0</v>
      </c>
      <c r="N129" s="19">
        <f t="shared" si="28"/>
        <v>0</v>
      </c>
      <c r="O129" s="19">
        <f t="shared" si="28"/>
        <v>0</v>
      </c>
      <c r="P129" s="19">
        <f t="shared" si="28"/>
        <v>0</v>
      </c>
      <c r="Q129" s="19">
        <f t="shared" si="28"/>
        <v>0</v>
      </c>
      <c r="R129" s="19">
        <f t="shared" si="28"/>
        <v>0</v>
      </c>
      <c r="S129" s="19">
        <f t="shared" si="28"/>
        <v>0</v>
      </c>
      <c r="T129" s="19">
        <f t="shared" si="28"/>
        <v>0</v>
      </c>
      <c r="U129" s="19">
        <f t="shared" si="28"/>
        <v>0</v>
      </c>
      <c r="V129" s="19">
        <f t="shared" si="28"/>
        <v>0</v>
      </c>
      <c r="W129" s="19">
        <f t="shared" si="28"/>
        <v>0</v>
      </c>
      <c r="X129" s="19">
        <f t="shared" si="28"/>
        <v>0</v>
      </c>
      <c r="Y129" s="19">
        <f t="shared" si="28"/>
        <v>0</v>
      </c>
      <c r="Z129" s="19">
        <f t="shared" si="28"/>
        <v>0</v>
      </c>
      <c r="AA129" s="19">
        <f t="shared" si="28"/>
        <v>0</v>
      </c>
      <c r="AB129" s="19">
        <f t="shared" si="28"/>
        <v>0</v>
      </c>
      <c r="AC129" s="19">
        <f t="shared" si="28"/>
        <v>0</v>
      </c>
      <c r="AD129" s="19">
        <f t="shared" si="28"/>
        <v>0</v>
      </c>
      <c r="AE129" s="19">
        <f t="shared" si="28"/>
        <v>0</v>
      </c>
      <c r="AF129" s="19">
        <f t="shared" si="28"/>
        <v>0</v>
      </c>
      <c r="AG129" s="18">
        <f t="shared" si="28"/>
        <v>0</v>
      </c>
    </row>
    <row r="130" spans="1:34" s="12" customFormat="1" x14ac:dyDescent="0.25">
      <c r="A130" s="17" t="s">
        <v>12</v>
      </c>
      <c r="B130" s="19"/>
      <c r="C130" s="19"/>
      <c r="D130" s="15">
        <f t="shared" ref="D130:AG130" si="29">IF(D125&gt;0,-D91/D126,0)</f>
        <v>0</v>
      </c>
      <c r="E130" s="15">
        <f t="shared" si="29"/>
        <v>0</v>
      </c>
      <c r="F130" s="15">
        <f t="shared" si="29"/>
        <v>0</v>
      </c>
      <c r="G130" s="15">
        <f t="shared" si="29"/>
        <v>0</v>
      </c>
      <c r="H130" s="15">
        <f t="shared" si="29"/>
        <v>0</v>
      </c>
      <c r="I130" s="15">
        <f t="shared" si="29"/>
        <v>0</v>
      </c>
      <c r="J130" s="15">
        <f t="shared" si="29"/>
        <v>0</v>
      </c>
      <c r="K130" s="15">
        <f t="shared" si="29"/>
        <v>0</v>
      </c>
      <c r="L130" s="15">
        <f t="shared" si="29"/>
        <v>0</v>
      </c>
      <c r="M130" s="15">
        <f t="shared" si="29"/>
        <v>0</v>
      </c>
      <c r="N130" s="15">
        <f t="shared" si="29"/>
        <v>0</v>
      </c>
      <c r="O130" s="15">
        <f t="shared" si="29"/>
        <v>0</v>
      </c>
      <c r="P130" s="15">
        <f t="shared" si="29"/>
        <v>0</v>
      </c>
      <c r="Q130" s="15">
        <f t="shared" si="29"/>
        <v>0</v>
      </c>
      <c r="R130" s="15">
        <f t="shared" si="29"/>
        <v>0</v>
      </c>
      <c r="S130" s="15">
        <f t="shared" si="29"/>
        <v>0</v>
      </c>
      <c r="T130" s="15">
        <f t="shared" si="29"/>
        <v>0</v>
      </c>
      <c r="U130" s="15">
        <f t="shared" si="29"/>
        <v>0</v>
      </c>
      <c r="V130" s="15">
        <f t="shared" si="29"/>
        <v>0</v>
      </c>
      <c r="W130" s="15">
        <f t="shared" si="29"/>
        <v>0</v>
      </c>
      <c r="X130" s="15">
        <f t="shared" si="29"/>
        <v>0</v>
      </c>
      <c r="Y130" s="15">
        <f t="shared" si="29"/>
        <v>0</v>
      </c>
      <c r="Z130" s="15">
        <f t="shared" si="29"/>
        <v>0</v>
      </c>
      <c r="AA130" s="15">
        <f t="shared" si="29"/>
        <v>0</v>
      </c>
      <c r="AB130" s="15">
        <f t="shared" si="29"/>
        <v>0</v>
      </c>
      <c r="AC130" s="15">
        <f t="shared" si="29"/>
        <v>0</v>
      </c>
      <c r="AD130" s="15">
        <f t="shared" si="29"/>
        <v>0</v>
      </c>
      <c r="AE130" s="15">
        <f t="shared" si="29"/>
        <v>0</v>
      </c>
      <c r="AF130" s="15">
        <f t="shared" si="29"/>
        <v>0</v>
      </c>
      <c r="AG130" s="14">
        <f t="shared" si="29"/>
        <v>0</v>
      </c>
    </row>
    <row r="131" spans="1:34" s="12" customFormat="1" x14ac:dyDescent="0.25">
      <c r="A131" s="31"/>
      <c r="B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21"/>
    </row>
    <row r="132" spans="1:34" s="12" customFormat="1" x14ac:dyDescent="0.25">
      <c r="A132" s="26" t="s">
        <v>11</v>
      </c>
      <c r="B132" s="16"/>
      <c r="C132" s="16"/>
      <c r="D132" s="30">
        <v>1</v>
      </c>
      <c r="E132" s="30">
        <v>2</v>
      </c>
      <c r="F132" s="30">
        <v>3</v>
      </c>
      <c r="G132" s="30">
        <v>4</v>
      </c>
      <c r="H132" s="30">
        <v>5</v>
      </c>
      <c r="I132" s="30">
        <v>6</v>
      </c>
      <c r="J132" s="30">
        <v>7</v>
      </c>
      <c r="K132" s="30">
        <v>8</v>
      </c>
      <c r="L132" s="30">
        <v>9</v>
      </c>
      <c r="M132" s="30">
        <v>10</v>
      </c>
      <c r="N132" s="30">
        <v>11</v>
      </c>
      <c r="O132" s="30">
        <v>12</v>
      </c>
      <c r="P132" s="30">
        <v>13</v>
      </c>
      <c r="Q132" s="30">
        <v>14</v>
      </c>
      <c r="R132" s="30">
        <v>15</v>
      </c>
      <c r="S132" s="30">
        <v>16</v>
      </c>
      <c r="T132" s="30">
        <v>17</v>
      </c>
      <c r="U132" s="30">
        <v>18</v>
      </c>
      <c r="V132" s="30">
        <v>19</v>
      </c>
      <c r="W132" s="30">
        <v>20</v>
      </c>
      <c r="X132" s="30">
        <v>21</v>
      </c>
      <c r="Y132" s="30">
        <v>22</v>
      </c>
      <c r="Z132" s="30">
        <v>23</v>
      </c>
      <c r="AA132" s="30">
        <v>24</v>
      </c>
      <c r="AB132" s="30">
        <v>25</v>
      </c>
      <c r="AC132" s="30">
        <v>26</v>
      </c>
      <c r="AD132" s="30">
        <v>27</v>
      </c>
      <c r="AE132" s="30">
        <v>28</v>
      </c>
      <c r="AF132" s="30">
        <v>29</v>
      </c>
      <c r="AG132" s="29">
        <v>30</v>
      </c>
    </row>
    <row r="133" spans="1:34" s="12" customFormat="1" x14ac:dyDescent="0.25">
      <c r="A133" s="22" t="s">
        <v>9</v>
      </c>
      <c r="B133" s="16"/>
      <c r="C133" s="16"/>
      <c r="D133" s="16">
        <f>$J$27</f>
        <v>0</v>
      </c>
      <c r="E133" s="16">
        <f t="shared" ref="E133:AG133" si="30">D$137</f>
        <v>0</v>
      </c>
      <c r="F133" s="16">
        <f t="shared" si="30"/>
        <v>0</v>
      </c>
      <c r="G133" s="16">
        <f t="shared" si="30"/>
        <v>0</v>
      </c>
      <c r="H133" s="16">
        <f t="shared" si="30"/>
        <v>0</v>
      </c>
      <c r="I133" s="16">
        <f t="shared" si="30"/>
        <v>0</v>
      </c>
      <c r="J133" s="16">
        <f t="shared" si="30"/>
        <v>0</v>
      </c>
      <c r="K133" s="16">
        <f t="shared" si="30"/>
        <v>0</v>
      </c>
      <c r="L133" s="16">
        <f t="shared" si="30"/>
        <v>0</v>
      </c>
      <c r="M133" s="16">
        <f t="shared" si="30"/>
        <v>0</v>
      </c>
      <c r="N133" s="16">
        <f t="shared" si="30"/>
        <v>0</v>
      </c>
      <c r="O133" s="16">
        <f t="shared" si="30"/>
        <v>0</v>
      </c>
      <c r="P133" s="16">
        <f t="shared" si="30"/>
        <v>0</v>
      </c>
      <c r="Q133" s="16">
        <f t="shared" si="30"/>
        <v>0</v>
      </c>
      <c r="R133" s="16">
        <f t="shared" si="30"/>
        <v>0</v>
      </c>
      <c r="S133" s="16">
        <f t="shared" si="30"/>
        <v>0</v>
      </c>
      <c r="T133" s="16">
        <f t="shared" si="30"/>
        <v>0</v>
      </c>
      <c r="U133" s="16">
        <f t="shared" si="30"/>
        <v>0</v>
      </c>
      <c r="V133" s="16">
        <f t="shared" si="30"/>
        <v>0</v>
      </c>
      <c r="W133" s="16">
        <f t="shared" si="30"/>
        <v>0</v>
      </c>
      <c r="X133" s="16">
        <f t="shared" si="30"/>
        <v>0</v>
      </c>
      <c r="Y133" s="16">
        <f t="shared" si="30"/>
        <v>0</v>
      </c>
      <c r="Z133" s="16">
        <f t="shared" si="30"/>
        <v>0</v>
      </c>
      <c r="AA133" s="16">
        <f t="shared" si="30"/>
        <v>0</v>
      </c>
      <c r="AB133" s="16">
        <f t="shared" si="30"/>
        <v>0</v>
      </c>
      <c r="AC133" s="16">
        <f t="shared" si="30"/>
        <v>0</v>
      </c>
      <c r="AD133" s="16">
        <f t="shared" si="30"/>
        <v>0</v>
      </c>
      <c r="AE133" s="16">
        <f t="shared" si="30"/>
        <v>0</v>
      </c>
      <c r="AF133" s="16">
        <f t="shared" si="30"/>
        <v>0</v>
      </c>
      <c r="AG133" s="21">
        <f t="shared" si="30"/>
        <v>0</v>
      </c>
    </row>
    <row r="134" spans="1:34" s="12" customFormat="1" x14ac:dyDescent="0.25">
      <c r="A134" s="22" t="s">
        <v>8</v>
      </c>
      <c r="B134" s="16"/>
      <c r="C134" s="16"/>
      <c r="D134" s="16">
        <f t="shared" ref="D134:AG134" si="31">IF(D$124&lt;=$J$29,PMT($J$28,$J$29,$D$133),0)</f>
        <v>0</v>
      </c>
      <c r="E134" s="16">
        <f t="shared" si="31"/>
        <v>0</v>
      </c>
      <c r="F134" s="16">
        <f t="shared" si="31"/>
        <v>0</v>
      </c>
      <c r="G134" s="16">
        <f t="shared" si="31"/>
        <v>0</v>
      </c>
      <c r="H134" s="16">
        <f t="shared" si="31"/>
        <v>0</v>
      </c>
      <c r="I134" s="16">
        <f t="shared" si="31"/>
        <v>0</v>
      </c>
      <c r="J134" s="16">
        <f t="shared" si="31"/>
        <v>0</v>
      </c>
      <c r="K134" s="16">
        <f t="shared" si="31"/>
        <v>0</v>
      </c>
      <c r="L134" s="16">
        <f t="shared" si="31"/>
        <v>0</v>
      </c>
      <c r="M134" s="16">
        <f t="shared" si="31"/>
        <v>0</v>
      </c>
      <c r="N134" s="16">
        <f t="shared" si="31"/>
        <v>0</v>
      </c>
      <c r="O134" s="16">
        <f t="shared" si="31"/>
        <v>0</v>
      </c>
      <c r="P134" s="16">
        <f t="shared" si="31"/>
        <v>0</v>
      </c>
      <c r="Q134" s="16">
        <f t="shared" si="31"/>
        <v>0</v>
      </c>
      <c r="R134" s="16">
        <f t="shared" si="31"/>
        <v>0</v>
      </c>
      <c r="S134" s="16">
        <f t="shared" si="31"/>
        <v>0</v>
      </c>
      <c r="T134" s="16">
        <f t="shared" si="31"/>
        <v>0</v>
      </c>
      <c r="U134" s="16">
        <f t="shared" si="31"/>
        <v>0</v>
      </c>
      <c r="V134" s="16">
        <f t="shared" si="31"/>
        <v>0</v>
      </c>
      <c r="W134" s="16">
        <f t="shared" si="31"/>
        <v>0</v>
      </c>
      <c r="X134" s="16">
        <f t="shared" si="31"/>
        <v>0</v>
      </c>
      <c r="Y134" s="16">
        <f t="shared" si="31"/>
        <v>0</v>
      </c>
      <c r="Z134" s="16">
        <f t="shared" si="31"/>
        <v>0</v>
      </c>
      <c r="AA134" s="16">
        <f t="shared" si="31"/>
        <v>0</v>
      </c>
      <c r="AB134" s="16">
        <f t="shared" si="31"/>
        <v>0</v>
      </c>
      <c r="AC134" s="16">
        <f t="shared" si="31"/>
        <v>0</v>
      </c>
      <c r="AD134" s="16">
        <f t="shared" si="31"/>
        <v>0</v>
      </c>
      <c r="AE134" s="16">
        <f t="shared" si="31"/>
        <v>0</v>
      </c>
      <c r="AF134" s="16">
        <f t="shared" si="31"/>
        <v>0</v>
      </c>
      <c r="AG134" s="21">
        <f t="shared" si="31"/>
        <v>0</v>
      </c>
    </row>
    <row r="135" spans="1:34" s="12" customFormat="1" x14ac:dyDescent="0.25">
      <c r="A135" s="22" t="s">
        <v>7</v>
      </c>
      <c r="B135" s="16"/>
      <c r="C135" s="16"/>
      <c r="D135" s="16">
        <f t="shared" ref="D135:AG135" si="32">D134-D136</f>
        <v>0</v>
      </c>
      <c r="E135" s="16">
        <f t="shared" si="32"/>
        <v>0</v>
      </c>
      <c r="F135" s="16">
        <f t="shared" si="32"/>
        <v>0</v>
      </c>
      <c r="G135" s="16">
        <f t="shared" si="32"/>
        <v>0</v>
      </c>
      <c r="H135" s="16">
        <f t="shared" si="32"/>
        <v>0</v>
      </c>
      <c r="I135" s="16">
        <f t="shared" si="32"/>
        <v>0</v>
      </c>
      <c r="J135" s="16">
        <f t="shared" si="32"/>
        <v>0</v>
      </c>
      <c r="K135" s="16">
        <f t="shared" si="32"/>
        <v>0</v>
      </c>
      <c r="L135" s="16">
        <f t="shared" si="32"/>
        <v>0</v>
      </c>
      <c r="M135" s="16">
        <f t="shared" si="32"/>
        <v>0</v>
      </c>
      <c r="N135" s="16">
        <f t="shared" si="32"/>
        <v>0</v>
      </c>
      <c r="O135" s="16">
        <f t="shared" si="32"/>
        <v>0</v>
      </c>
      <c r="P135" s="16">
        <f t="shared" si="32"/>
        <v>0</v>
      </c>
      <c r="Q135" s="16">
        <f t="shared" si="32"/>
        <v>0</v>
      </c>
      <c r="R135" s="16">
        <f t="shared" si="32"/>
        <v>0</v>
      </c>
      <c r="S135" s="16">
        <f t="shared" si="32"/>
        <v>0</v>
      </c>
      <c r="T135" s="16">
        <f t="shared" si="32"/>
        <v>0</v>
      </c>
      <c r="U135" s="16">
        <f t="shared" si="32"/>
        <v>0</v>
      </c>
      <c r="V135" s="16">
        <f t="shared" si="32"/>
        <v>0</v>
      </c>
      <c r="W135" s="16">
        <f t="shared" si="32"/>
        <v>0</v>
      </c>
      <c r="X135" s="16">
        <f t="shared" si="32"/>
        <v>0</v>
      </c>
      <c r="Y135" s="16">
        <f t="shared" si="32"/>
        <v>0</v>
      </c>
      <c r="Z135" s="16">
        <f t="shared" si="32"/>
        <v>0</v>
      </c>
      <c r="AA135" s="16">
        <f t="shared" si="32"/>
        <v>0</v>
      </c>
      <c r="AB135" s="16">
        <f t="shared" si="32"/>
        <v>0</v>
      </c>
      <c r="AC135" s="16">
        <f t="shared" si="32"/>
        <v>0</v>
      </c>
      <c r="AD135" s="16">
        <f t="shared" si="32"/>
        <v>0</v>
      </c>
      <c r="AE135" s="16">
        <f t="shared" si="32"/>
        <v>0</v>
      </c>
      <c r="AF135" s="16">
        <f t="shared" si="32"/>
        <v>0</v>
      </c>
      <c r="AG135" s="21">
        <f t="shared" si="32"/>
        <v>0</v>
      </c>
    </row>
    <row r="136" spans="1:34" s="28" customFormat="1" x14ac:dyDescent="0.25">
      <c r="A136" s="22" t="s">
        <v>6</v>
      </c>
      <c r="B136" s="16"/>
      <c r="C136" s="16"/>
      <c r="D136" s="16">
        <f t="shared" ref="D136:AG136" si="33">IF(D$124&lt;=$J$29,-D$133*$J$28,0)</f>
        <v>0</v>
      </c>
      <c r="E136" s="16">
        <f t="shared" si="33"/>
        <v>0</v>
      </c>
      <c r="F136" s="16">
        <f t="shared" si="33"/>
        <v>0</v>
      </c>
      <c r="G136" s="16">
        <f t="shared" si="33"/>
        <v>0</v>
      </c>
      <c r="H136" s="16">
        <f t="shared" si="33"/>
        <v>0</v>
      </c>
      <c r="I136" s="16">
        <f t="shared" si="33"/>
        <v>0</v>
      </c>
      <c r="J136" s="16">
        <f t="shared" si="33"/>
        <v>0</v>
      </c>
      <c r="K136" s="16">
        <f t="shared" si="33"/>
        <v>0</v>
      </c>
      <c r="L136" s="16">
        <f t="shared" si="33"/>
        <v>0</v>
      </c>
      <c r="M136" s="16">
        <f t="shared" si="33"/>
        <v>0</v>
      </c>
      <c r="N136" s="16">
        <f t="shared" si="33"/>
        <v>0</v>
      </c>
      <c r="O136" s="16">
        <f t="shared" si="33"/>
        <v>0</v>
      </c>
      <c r="P136" s="16">
        <f t="shared" si="33"/>
        <v>0</v>
      </c>
      <c r="Q136" s="16">
        <f t="shared" si="33"/>
        <v>0</v>
      </c>
      <c r="R136" s="16">
        <f t="shared" si="33"/>
        <v>0</v>
      </c>
      <c r="S136" s="16">
        <f t="shared" si="33"/>
        <v>0</v>
      </c>
      <c r="T136" s="16">
        <f t="shared" si="33"/>
        <v>0</v>
      </c>
      <c r="U136" s="16">
        <f t="shared" si="33"/>
        <v>0</v>
      </c>
      <c r="V136" s="16">
        <f t="shared" si="33"/>
        <v>0</v>
      </c>
      <c r="W136" s="16">
        <f t="shared" si="33"/>
        <v>0</v>
      </c>
      <c r="X136" s="16">
        <f t="shared" si="33"/>
        <v>0</v>
      </c>
      <c r="Y136" s="16">
        <f t="shared" si="33"/>
        <v>0</v>
      </c>
      <c r="Z136" s="16">
        <f t="shared" si="33"/>
        <v>0</v>
      </c>
      <c r="AA136" s="16">
        <f t="shared" si="33"/>
        <v>0</v>
      </c>
      <c r="AB136" s="16">
        <f t="shared" si="33"/>
        <v>0</v>
      </c>
      <c r="AC136" s="16">
        <f t="shared" si="33"/>
        <v>0</v>
      </c>
      <c r="AD136" s="16">
        <f t="shared" si="33"/>
        <v>0</v>
      </c>
      <c r="AE136" s="16">
        <f t="shared" si="33"/>
        <v>0</v>
      </c>
      <c r="AF136" s="16">
        <f t="shared" si="33"/>
        <v>0</v>
      </c>
      <c r="AG136" s="21">
        <f t="shared" si="33"/>
        <v>0</v>
      </c>
    </row>
    <row r="137" spans="1:34" s="12" customFormat="1" x14ac:dyDescent="0.25">
      <c r="A137" s="17" t="s">
        <v>5</v>
      </c>
      <c r="B137" s="19"/>
      <c r="C137" s="19"/>
      <c r="D137" s="19">
        <f t="shared" ref="D137:AG137" si="34">D133+D135</f>
        <v>0</v>
      </c>
      <c r="E137" s="19">
        <f t="shared" si="34"/>
        <v>0</v>
      </c>
      <c r="F137" s="19">
        <f t="shared" si="34"/>
        <v>0</v>
      </c>
      <c r="G137" s="19">
        <f t="shared" si="34"/>
        <v>0</v>
      </c>
      <c r="H137" s="19">
        <f t="shared" si="34"/>
        <v>0</v>
      </c>
      <c r="I137" s="19">
        <f t="shared" si="34"/>
        <v>0</v>
      </c>
      <c r="J137" s="19">
        <f t="shared" si="34"/>
        <v>0</v>
      </c>
      <c r="K137" s="19">
        <f t="shared" si="34"/>
        <v>0</v>
      </c>
      <c r="L137" s="19">
        <f t="shared" si="34"/>
        <v>0</v>
      </c>
      <c r="M137" s="19">
        <f t="shared" si="34"/>
        <v>0</v>
      </c>
      <c r="N137" s="19">
        <f t="shared" si="34"/>
        <v>0</v>
      </c>
      <c r="O137" s="19">
        <f t="shared" si="34"/>
        <v>0</v>
      </c>
      <c r="P137" s="19">
        <f t="shared" si="34"/>
        <v>0</v>
      </c>
      <c r="Q137" s="19">
        <f t="shared" si="34"/>
        <v>0</v>
      </c>
      <c r="R137" s="19">
        <f t="shared" si="34"/>
        <v>0</v>
      </c>
      <c r="S137" s="19">
        <f t="shared" si="34"/>
        <v>0</v>
      </c>
      <c r="T137" s="19">
        <f t="shared" si="34"/>
        <v>0</v>
      </c>
      <c r="U137" s="19">
        <f t="shared" si="34"/>
        <v>0</v>
      </c>
      <c r="V137" s="19">
        <f t="shared" si="34"/>
        <v>0</v>
      </c>
      <c r="W137" s="19">
        <f t="shared" si="34"/>
        <v>0</v>
      </c>
      <c r="X137" s="19">
        <f t="shared" si="34"/>
        <v>0</v>
      </c>
      <c r="Y137" s="19">
        <f t="shared" si="34"/>
        <v>0</v>
      </c>
      <c r="Z137" s="19">
        <f t="shared" si="34"/>
        <v>0</v>
      </c>
      <c r="AA137" s="19">
        <f t="shared" si="34"/>
        <v>0</v>
      </c>
      <c r="AB137" s="19">
        <f t="shared" si="34"/>
        <v>0</v>
      </c>
      <c r="AC137" s="19">
        <f t="shared" si="34"/>
        <v>0</v>
      </c>
      <c r="AD137" s="19">
        <f t="shared" si="34"/>
        <v>0</v>
      </c>
      <c r="AE137" s="19">
        <f t="shared" si="34"/>
        <v>0</v>
      </c>
      <c r="AF137" s="19">
        <f t="shared" si="34"/>
        <v>0</v>
      </c>
      <c r="AG137" s="18">
        <f t="shared" si="34"/>
        <v>0</v>
      </c>
    </row>
    <row r="138" spans="1:34" s="12" customFormat="1" x14ac:dyDescent="0.25">
      <c r="A138" s="17" t="s">
        <v>4</v>
      </c>
      <c r="B138" s="16"/>
      <c r="D138" s="15">
        <f t="shared" ref="D138:AG138" si="35">IF(D133&gt;0,-D91/D134,0)</f>
        <v>0</v>
      </c>
      <c r="E138" s="15">
        <f t="shared" si="35"/>
        <v>0</v>
      </c>
      <c r="F138" s="15">
        <f t="shared" si="35"/>
        <v>0</v>
      </c>
      <c r="G138" s="15">
        <f t="shared" si="35"/>
        <v>0</v>
      </c>
      <c r="H138" s="15">
        <f t="shared" si="35"/>
        <v>0</v>
      </c>
      <c r="I138" s="15">
        <f t="shared" si="35"/>
        <v>0</v>
      </c>
      <c r="J138" s="15">
        <f t="shared" si="35"/>
        <v>0</v>
      </c>
      <c r="K138" s="15">
        <f t="shared" si="35"/>
        <v>0</v>
      </c>
      <c r="L138" s="15">
        <f t="shared" si="35"/>
        <v>0</v>
      </c>
      <c r="M138" s="15">
        <f t="shared" si="35"/>
        <v>0</v>
      </c>
      <c r="N138" s="15">
        <f t="shared" si="35"/>
        <v>0</v>
      </c>
      <c r="O138" s="15">
        <f t="shared" si="35"/>
        <v>0</v>
      </c>
      <c r="P138" s="15">
        <f t="shared" si="35"/>
        <v>0</v>
      </c>
      <c r="Q138" s="15">
        <f t="shared" si="35"/>
        <v>0</v>
      </c>
      <c r="R138" s="15">
        <f t="shared" si="35"/>
        <v>0</v>
      </c>
      <c r="S138" s="15">
        <f t="shared" si="35"/>
        <v>0</v>
      </c>
      <c r="T138" s="15">
        <f t="shared" si="35"/>
        <v>0</v>
      </c>
      <c r="U138" s="15">
        <f t="shared" si="35"/>
        <v>0</v>
      </c>
      <c r="V138" s="15">
        <f t="shared" si="35"/>
        <v>0</v>
      </c>
      <c r="W138" s="15">
        <f t="shared" si="35"/>
        <v>0</v>
      </c>
      <c r="X138" s="15">
        <f t="shared" si="35"/>
        <v>0</v>
      </c>
      <c r="Y138" s="15">
        <f t="shared" si="35"/>
        <v>0</v>
      </c>
      <c r="Z138" s="15">
        <f t="shared" si="35"/>
        <v>0</v>
      </c>
      <c r="AA138" s="15">
        <f t="shared" si="35"/>
        <v>0</v>
      </c>
      <c r="AB138" s="15">
        <f t="shared" si="35"/>
        <v>0</v>
      </c>
      <c r="AC138" s="15">
        <f t="shared" si="35"/>
        <v>0</v>
      </c>
      <c r="AD138" s="15">
        <f t="shared" si="35"/>
        <v>0</v>
      </c>
      <c r="AE138" s="15">
        <f t="shared" si="35"/>
        <v>0</v>
      </c>
      <c r="AF138" s="15">
        <f t="shared" si="35"/>
        <v>0</v>
      </c>
      <c r="AG138" s="14">
        <f t="shared" si="35"/>
        <v>0</v>
      </c>
      <c r="AH138" s="13"/>
    </row>
    <row r="139" spans="1:34" s="23" customFormat="1" x14ac:dyDescent="0.25">
      <c r="A139" s="27"/>
      <c r="B139" s="16"/>
      <c r="C139" s="12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21"/>
    </row>
    <row r="140" spans="1:34" s="23" customFormat="1" x14ac:dyDescent="0.25">
      <c r="A140" s="26" t="s">
        <v>10</v>
      </c>
      <c r="B140" s="16"/>
      <c r="C140" s="16"/>
      <c r="D140" s="25">
        <v>1</v>
      </c>
      <c r="E140" s="25">
        <v>2</v>
      </c>
      <c r="F140" s="25">
        <v>3</v>
      </c>
      <c r="G140" s="25">
        <v>4</v>
      </c>
      <c r="H140" s="25">
        <v>5</v>
      </c>
      <c r="I140" s="25">
        <v>6</v>
      </c>
      <c r="J140" s="25">
        <v>7</v>
      </c>
      <c r="K140" s="25">
        <v>8</v>
      </c>
      <c r="L140" s="25">
        <v>9</v>
      </c>
      <c r="M140" s="25">
        <v>10</v>
      </c>
      <c r="N140" s="25">
        <v>11</v>
      </c>
      <c r="O140" s="25">
        <v>12</v>
      </c>
      <c r="P140" s="25">
        <v>13</v>
      </c>
      <c r="Q140" s="25">
        <v>14</v>
      </c>
      <c r="R140" s="25">
        <v>15</v>
      </c>
      <c r="S140" s="25">
        <v>16</v>
      </c>
      <c r="T140" s="25">
        <v>17</v>
      </c>
      <c r="U140" s="25">
        <v>18</v>
      </c>
      <c r="V140" s="25">
        <v>19</v>
      </c>
      <c r="W140" s="25">
        <v>20</v>
      </c>
      <c r="X140" s="25">
        <v>21</v>
      </c>
      <c r="Y140" s="25">
        <v>22</v>
      </c>
      <c r="Z140" s="25">
        <v>23</v>
      </c>
      <c r="AA140" s="25">
        <v>24</v>
      </c>
      <c r="AB140" s="25">
        <v>25</v>
      </c>
      <c r="AC140" s="25">
        <v>26</v>
      </c>
      <c r="AD140" s="25">
        <v>27</v>
      </c>
      <c r="AE140" s="25">
        <v>28</v>
      </c>
      <c r="AF140" s="25">
        <v>29</v>
      </c>
      <c r="AG140" s="24">
        <v>30</v>
      </c>
    </row>
    <row r="141" spans="1:34" s="23" customFormat="1" x14ac:dyDescent="0.25">
      <c r="A141" s="22" t="s">
        <v>9</v>
      </c>
      <c r="B141" s="16"/>
      <c r="C141" s="16"/>
      <c r="D141" s="16">
        <f>$J$31</f>
        <v>0</v>
      </c>
      <c r="E141" s="16">
        <f t="shared" ref="E141:AG141" si="36">D$145</f>
        <v>0</v>
      </c>
      <c r="F141" s="16">
        <f t="shared" si="36"/>
        <v>0</v>
      </c>
      <c r="G141" s="16">
        <f t="shared" si="36"/>
        <v>0</v>
      </c>
      <c r="H141" s="16">
        <f t="shared" si="36"/>
        <v>0</v>
      </c>
      <c r="I141" s="16">
        <f t="shared" si="36"/>
        <v>0</v>
      </c>
      <c r="J141" s="16">
        <f t="shared" si="36"/>
        <v>0</v>
      </c>
      <c r="K141" s="16">
        <f t="shared" si="36"/>
        <v>0</v>
      </c>
      <c r="L141" s="16">
        <f t="shared" si="36"/>
        <v>0</v>
      </c>
      <c r="M141" s="16">
        <f t="shared" si="36"/>
        <v>0</v>
      </c>
      <c r="N141" s="16">
        <f t="shared" si="36"/>
        <v>0</v>
      </c>
      <c r="O141" s="16">
        <f t="shared" si="36"/>
        <v>0</v>
      </c>
      <c r="P141" s="16">
        <f t="shared" si="36"/>
        <v>0</v>
      </c>
      <c r="Q141" s="16">
        <f t="shared" si="36"/>
        <v>0</v>
      </c>
      <c r="R141" s="16">
        <f t="shared" si="36"/>
        <v>0</v>
      </c>
      <c r="S141" s="16">
        <f t="shared" si="36"/>
        <v>0</v>
      </c>
      <c r="T141" s="16">
        <f t="shared" si="36"/>
        <v>0</v>
      </c>
      <c r="U141" s="16">
        <f t="shared" si="36"/>
        <v>0</v>
      </c>
      <c r="V141" s="16">
        <f t="shared" si="36"/>
        <v>0</v>
      </c>
      <c r="W141" s="16">
        <f t="shared" si="36"/>
        <v>0</v>
      </c>
      <c r="X141" s="16">
        <f t="shared" si="36"/>
        <v>0</v>
      </c>
      <c r="Y141" s="16">
        <f t="shared" si="36"/>
        <v>0</v>
      </c>
      <c r="Z141" s="16">
        <f t="shared" si="36"/>
        <v>0</v>
      </c>
      <c r="AA141" s="16">
        <f t="shared" si="36"/>
        <v>0</v>
      </c>
      <c r="AB141" s="16">
        <f t="shared" si="36"/>
        <v>0</v>
      </c>
      <c r="AC141" s="16">
        <f t="shared" si="36"/>
        <v>0</v>
      </c>
      <c r="AD141" s="16">
        <f t="shared" si="36"/>
        <v>0</v>
      </c>
      <c r="AE141" s="16">
        <f t="shared" si="36"/>
        <v>0</v>
      </c>
      <c r="AF141" s="16">
        <f t="shared" si="36"/>
        <v>0</v>
      </c>
      <c r="AG141" s="21">
        <f t="shared" si="36"/>
        <v>0</v>
      </c>
    </row>
    <row r="142" spans="1:34" s="23" customFormat="1" x14ac:dyDescent="0.25">
      <c r="A142" s="22" t="s">
        <v>8</v>
      </c>
      <c r="B142" s="16"/>
      <c r="C142" s="16"/>
      <c r="D142" s="16">
        <f t="shared" ref="D142:AG142" si="37">IF(D$124&lt;=$J$33,PMT($J$32,$J$33,$D$141),0)</f>
        <v>0</v>
      </c>
      <c r="E142" s="16">
        <f t="shared" si="37"/>
        <v>0</v>
      </c>
      <c r="F142" s="16">
        <f t="shared" si="37"/>
        <v>0</v>
      </c>
      <c r="G142" s="16">
        <f t="shared" si="37"/>
        <v>0</v>
      </c>
      <c r="H142" s="16">
        <f t="shared" si="37"/>
        <v>0</v>
      </c>
      <c r="I142" s="16">
        <f t="shared" si="37"/>
        <v>0</v>
      </c>
      <c r="J142" s="16">
        <f t="shared" si="37"/>
        <v>0</v>
      </c>
      <c r="K142" s="16">
        <f t="shared" si="37"/>
        <v>0</v>
      </c>
      <c r="L142" s="16">
        <f t="shared" si="37"/>
        <v>0</v>
      </c>
      <c r="M142" s="16">
        <f t="shared" si="37"/>
        <v>0</v>
      </c>
      <c r="N142" s="16">
        <f t="shared" si="37"/>
        <v>0</v>
      </c>
      <c r="O142" s="16">
        <f t="shared" si="37"/>
        <v>0</v>
      </c>
      <c r="P142" s="16">
        <f t="shared" si="37"/>
        <v>0</v>
      </c>
      <c r="Q142" s="16">
        <f t="shared" si="37"/>
        <v>0</v>
      </c>
      <c r="R142" s="16">
        <f t="shared" si="37"/>
        <v>0</v>
      </c>
      <c r="S142" s="16">
        <f t="shared" si="37"/>
        <v>0</v>
      </c>
      <c r="T142" s="16">
        <f t="shared" si="37"/>
        <v>0</v>
      </c>
      <c r="U142" s="16">
        <f t="shared" si="37"/>
        <v>0</v>
      </c>
      <c r="V142" s="16">
        <f t="shared" si="37"/>
        <v>0</v>
      </c>
      <c r="W142" s="16">
        <f t="shared" si="37"/>
        <v>0</v>
      </c>
      <c r="X142" s="16">
        <f t="shared" si="37"/>
        <v>0</v>
      </c>
      <c r="Y142" s="16">
        <f t="shared" si="37"/>
        <v>0</v>
      </c>
      <c r="Z142" s="16">
        <f t="shared" si="37"/>
        <v>0</v>
      </c>
      <c r="AA142" s="16">
        <f t="shared" si="37"/>
        <v>0</v>
      </c>
      <c r="AB142" s="16">
        <f t="shared" si="37"/>
        <v>0</v>
      </c>
      <c r="AC142" s="16">
        <f t="shared" si="37"/>
        <v>0</v>
      </c>
      <c r="AD142" s="16">
        <f t="shared" si="37"/>
        <v>0</v>
      </c>
      <c r="AE142" s="16">
        <f t="shared" si="37"/>
        <v>0</v>
      </c>
      <c r="AF142" s="16">
        <f t="shared" si="37"/>
        <v>0</v>
      </c>
      <c r="AG142" s="21">
        <f t="shared" si="37"/>
        <v>0</v>
      </c>
    </row>
    <row r="143" spans="1:34" s="23" customFormat="1" x14ac:dyDescent="0.25">
      <c r="A143" s="22" t="s">
        <v>7</v>
      </c>
      <c r="B143" s="16"/>
      <c r="C143" s="16"/>
      <c r="D143" s="16">
        <f t="shared" ref="D143:AG143" si="38">D142-D144</f>
        <v>0</v>
      </c>
      <c r="E143" s="16">
        <f t="shared" si="38"/>
        <v>0</v>
      </c>
      <c r="F143" s="16">
        <f t="shared" si="38"/>
        <v>0</v>
      </c>
      <c r="G143" s="16">
        <f t="shared" si="38"/>
        <v>0</v>
      </c>
      <c r="H143" s="16">
        <f t="shared" si="38"/>
        <v>0</v>
      </c>
      <c r="I143" s="16">
        <f t="shared" si="38"/>
        <v>0</v>
      </c>
      <c r="J143" s="16">
        <f t="shared" si="38"/>
        <v>0</v>
      </c>
      <c r="K143" s="16">
        <f t="shared" si="38"/>
        <v>0</v>
      </c>
      <c r="L143" s="16">
        <f t="shared" si="38"/>
        <v>0</v>
      </c>
      <c r="M143" s="16">
        <f t="shared" si="38"/>
        <v>0</v>
      </c>
      <c r="N143" s="16">
        <f t="shared" si="38"/>
        <v>0</v>
      </c>
      <c r="O143" s="16">
        <f t="shared" si="38"/>
        <v>0</v>
      </c>
      <c r="P143" s="16">
        <f t="shared" si="38"/>
        <v>0</v>
      </c>
      <c r="Q143" s="16">
        <f t="shared" si="38"/>
        <v>0</v>
      </c>
      <c r="R143" s="16">
        <f t="shared" si="38"/>
        <v>0</v>
      </c>
      <c r="S143" s="16">
        <f t="shared" si="38"/>
        <v>0</v>
      </c>
      <c r="T143" s="16">
        <f t="shared" si="38"/>
        <v>0</v>
      </c>
      <c r="U143" s="16">
        <f t="shared" si="38"/>
        <v>0</v>
      </c>
      <c r="V143" s="16">
        <f t="shared" si="38"/>
        <v>0</v>
      </c>
      <c r="W143" s="16">
        <f t="shared" si="38"/>
        <v>0</v>
      </c>
      <c r="X143" s="16">
        <f t="shared" si="38"/>
        <v>0</v>
      </c>
      <c r="Y143" s="16">
        <f t="shared" si="38"/>
        <v>0</v>
      </c>
      <c r="Z143" s="16">
        <f t="shared" si="38"/>
        <v>0</v>
      </c>
      <c r="AA143" s="16">
        <f t="shared" si="38"/>
        <v>0</v>
      </c>
      <c r="AB143" s="16">
        <f t="shared" si="38"/>
        <v>0</v>
      </c>
      <c r="AC143" s="16">
        <f t="shared" si="38"/>
        <v>0</v>
      </c>
      <c r="AD143" s="16">
        <f t="shared" si="38"/>
        <v>0</v>
      </c>
      <c r="AE143" s="16">
        <f t="shared" si="38"/>
        <v>0</v>
      </c>
      <c r="AF143" s="16">
        <f t="shared" si="38"/>
        <v>0</v>
      </c>
      <c r="AG143" s="21">
        <f t="shared" si="38"/>
        <v>0</v>
      </c>
    </row>
    <row r="144" spans="1:34" s="20" customFormat="1" x14ac:dyDescent="0.25">
      <c r="A144" s="22" t="s">
        <v>6</v>
      </c>
      <c r="B144" s="16"/>
      <c r="C144" s="16"/>
      <c r="D144" s="16">
        <f t="shared" ref="D144:AG144" si="39">IF(D$124&lt;=$J$33,-D$141*$J$32,0)</f>
        <v>0</v>
      </c>
      <c r="E144" s="16">
        <f t="shared" si="39"/>
        <v>0</v>
      </c>
      <c r="F144" s="16">
        <f t="shared" si="39"/>
        <v>0</v>
      </c>
      <c r="G144" s="16">
        <f t="shared" si="39"/>
        <v>0</v>
      </c>
      <c r="H144" s="16">
        <f t="shared" si="39"/>
        <v>0</v>
      </c>
      <c r="I144" s="16">
        <f t="shared" si="39"/>
        <v>0</v>
      </c>
      <c r="J144" s="16">
        <f t="shared" si="39"/>
        <v>0</v>
      </c>
      <c r="K144" s="16">
        <f t="shared" si="39"/>
        <v>0</v>
      </c>
      <c r="L144" s="16">
        <f t="shared" si="39"/>
        <v>0</v>
      </c>
      <c r="M144" s="16">
        <f t="shared" si="39"/>
        <v>0</v>
      </c>
      <c r="N144" s="16">
        <f t="shared" si="39"/>
        <v>0</v>
      </c>
      <c r="O144" s="16">
        <f t="shared" si="39"/>
        <v>0</v>
      </c>
      <c r="P144" s="16">
        <f t="shared" si="39"/>
        <v>0</v>
      </c>
      <c r="Q144" s="16">
        <f t="shared" si="39"/>
        <v>0</v>
      </c>
      <c r="R144" s="16">
        <f t="shared" si="39"/>
        <v>0</v>
      </c>
      <c r="S144" s="16">
        <f t="shared" si="39"/>
        <v>0</v>
      </c>
      <c r="T144" s="16">
        <f t="shared" si="39"/>
        <v>0</v>
      </c>
      <c r="U144" s="16">
        <f t="shared" si="39"/>
        <v>0</v>
      </c>
      <c r="V144" s="16">
        <f t="shared" si="39"/>
        <v>0</v>
      </c>
      <c r="W144" s="16">
        <f t="shared" si="39"/>
        <v>0</v>
      </c>
      <c r="X144" s="16">
        <f t="shared" si="39"/>
        <v>0</v>
      </c>
      <c r="Y144" s="16">
        <f t="shared" si="39"/>
        <v>0</v>
      </c>
      <c r="Z144" s="16">
        <f t="shared" si="39"/>
        <v>0</v>
      </c>
      <c r="AA144" s="16">
        <f t="shared" si="39"/>
        <v>0</v>
      </c>
      <c r="AB144" s="16">
        <f t="shared" si="39"/>
        <v>0</v>
      </c>
      <c r="AC144" s="16">
        <f t="shared" si="39"/>
        <v>0</v>
      </c>
      <c r="AD144" s="16">
        <f t="shared" si="39"/>
        <v>0</v>
      </c>
      <c r="AE144" s="16">
        <f t="shared" si="39"/>
        <v>0</v>
      </c>
      <c r="AF144" s="16">
        <f t="shared" si="39"/>
        <v>0</v>
      </c>
      <c r="AG144" s="21">
        <f t="shared" si="39"/>
        <v>0</v>
      </c>
    </row>
    <row r="145" spans="1:34" s="12" customFormat="1" x14ac:dyDescent="0.25">
      <c r="A145" s="17" t="s">
        <v>5</v>
      </c>
      <c r="B145" s="19"/>
      <c r="C145" s="19"/>
      <c r="D145" s="19">
        <f t="shared" ref="D145:AG145" si="40">D141+D143</f>
        <v>0</v>
      </c>
      <c r="E145" s="19">
        <f t="shared" si="40"/>
        <v>0</v>
      </c>
      <c r="F145" s="19">
        <f t="shared" si="40"/>
        <v>0</v>
      </c>
      <c r="G145" s="19">
        <f t="shared" si="40"/>
        <v>0</v>
      </c>
      <c r="H145" s="19">
        <f t="shared" si="40"/>
        <v>0</v>
      </c>
      <c r="I145" s="19">
        <f t="shared" si="40"/>
        <v>0</v>
      </c>
      <c r="J145" s="19">
        <f t="shared" si="40"/>
        <v>0</v>
      </c>
      <c r="K145" s="19">
        <f t="shared" si="40"/>
        <v>0</v>
      </c>
      <c r="L145" s="19">
        <f t="shared" si="40"/>
        <v>0</v>
      </c>
      <c r="M145" s="19">
        <f t="shared" si="40"/>
        <v>0</v>
      </c>
      <c r="N145" s="19">
        <f t="shared" si="40"/>
        <v>0</v>
      </c>
      <c r="O145" s="19">
        <f t="shared" si="40"/>
        <v>0</v>
      </c>
      <c r="P145" s="19">
        <f t="shared" si="40"/>
        <v>0</v>
      </c>
      <c r="Q145" s="19">
        <f t="shared" si="40"/>
        <v>0</v>
      </c>
      <c r="R145" s="19">
        <f t="shared" si="40"/>
        <v>0</v>
      </c>
      <c r="S145" s="19">
        <f t="shared" si="40"/>
        <v>0</v>
      </c>
      <c r="T145" s="19">
        <f t="shared" si="40"/>
        <v>0</v>
      </c>
      <c r="U145" s="19">
        <f t="shared" si="40"/>
        <v>0</v>
      </c>
      <c r="V145" s="19">
        <f t="shared" si="40"/>
        <v>0</v>
      </c>
      <c r="W145" s="19">
        <f t="shared" si="40"/>
        <v>0</v>
      </c>
      <c r="X145" s="19">
        <f t="shared" si="40"/>
        <v>0</v>
      </c>
      <c r="Y145" s="19">
        <f t="shared" si="40"/>
        <v>0</v>
      </c>
      <c r="Z145" s="19">
        <f t="shared" si="40"/>
        <v>0</v>
      </c>
      <c r="AA145" s="19">
        <f t="shared" si="40"/>
        <v>0</v>
      </c>
      <c r="AB145" s="19">
        <f t="shared" si="40"/>
        <v>0</v>
      </c>
      <c r="AC145" s="19">
        <f t="shared" si="40"/>
        <v>0</v>
      </c>
      <c r="AD145" s="19">
        <f t="shared" si="40"/>
        <v>0</v>
      </c>
      <c r="AE145" s="19">
        <f t="shared" si="40"/>
        <v>0</v>
      </c>
      <c r="AF145" s="19">
        <f t="shared" si="40"/>
        <v>0</v>
      </c>
      <c r="AG145" s="18">
        <f t="shared" si="40"/>
        <v>0</v>
      </c>
    </row>
    <row r="146" spans="1:34" s="12" customFormat="1" x14ac:dyDescent="0.25">
      <c r="A146" s="17" t="s">
        <v>4</v>
      </c>
      <c r="B146" s="16"/>
      <c r="D146" s="15">
        <f t="shared" ref="D146:AG146" si="41">IF(D141&gt;0,-D91/D142,0)</f>
        <v>0</v>
      </c>
      <c r="E146" s="15">
        <f t="shared" si="41"/>
        <v>0</v>
      </c>
      <c r="F146" s="15">
        <f t="shared" si="41"/>
        <v>0</v>
      </c>
      <c r="G146" s="15">
        <f t="shared" si="41"/>
        <v>0</v>
      </c>
      <c r="H146" s="15">
        <f t="shared" si="41"/>
        <v>0</v>
      </c>
      <c r="I146" s="15">
        <f t="shared" si="41"/>
        <v>0</v>
      </c>
      <c r="J146" s="15">
        <f t="shared" si="41"/>
        <v>0</v>
      </c>
      <c r="K146" s="15">
        <f t="shared" si="41"/>
        <v>0</v>
      </c>
      <c r="L146" s="15">
        <f t="shared" si="41"/>
        <v>0</v>
      </c>
      <c r="M146" s="15">
        <f t="shared" si="41"/>
        <v>0</v>
      </c>
      <c r="N146" s="15">
        <f t="shared" si="41"/>
        <v>0</v>
      </c>
      <c r="O146" s="15">
        <f t="shared" si="41"/>
        <v>0</v>
      </c>
      <c r="P146" s="15">
        <f t="shared" si="41"/>
        <v>0</v>
      </c>
      <c r="Q146" s="15">
        <f t="shared" si="41"/>
        <v>0</v>
      </c>
      <c r="R146" s="15">
        <f t="shared" si="41"/>
        <v>0</v>
      </c>
      <c r="S146" s="15">
        <f t="shared" si="41"/>
        <v>0</v>
      </c>
      <c r="T146" s="15">
        <f t="shared" si="41"/>
        <v>0</v>
      </c>
      <c r="U146" s="15">
        <f t="shared" si="41"/>
        <v>0</v>
      </c>
      <c r="V146" s="15">
        <f t="shared" si="41"/>
        <v>0</v>
      </c>
      <c r="W146" s="15">
        <f t="shared" si="41"/>
        <v>0</v>
      </c>
      <c r="X146" s="15">
        <f t="shared" si="41"/>
        <v>0</v>
      </c>
      <c r="Y146" s="15">
        <f t="shared" si="41"/>
        <v>0</v>
      </c>
      <c r="Z146" s="15">
        <f t="shared" si="41"/>
        <v>0</v>
      </c>
      <c r="AA146" s="15">
        <f t="shared" si="41"/>
        <v>0</v>
      </c>
      <c r="AB146" s="15">
        <f t="shared" si="41"/>
        <v>0</v>
      </c>
      <c r="AC146" s="15">
        <f t="shared" si="41"/>
        <v>0</v>
      </c>
      <c r="AD146" s="15">
        <f t="shared" si="41"/>
        <v>0</v>
      </c>
      <c r="AE146" s="15">
        <f t="shared" si="41"/>
        <v>0</v>
      </c>
      <c r="AF146" s="15">
        <f t="shared" si="41"/>
        <v>0</v>
      </c>
      <c r="AG146" s="14">
        <f t="shared" si="41"/>
        <v>0</v>
      </c>
      <c r="AH146" s="13"/>
    </row>
    <row r="147" spans="1:34" ht="16.5" thickBot="1" x14ac:dyDescent="0.3">
      <c r="A147" s="11"/>
      <c r="B147" s="10"/>
      <c r="C147" s="9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7"/>
    </row>
    <row r="148" spans="1:34" x14ac:dyDescent="0.25">
      <c r="A148" s="6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</row>
  </sheetData>
  <pageMargins left="0.7" right="0.7" top="0.75" bottom="0.75" header="0.3" footer="0.3"/>
  <pageSetup scale="41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148"/>
  <sheetViews>
    <sheetView zoomScale="70" zoomScaleNormal="70" workbookViewId="0">
      <selection activeCell="J25" sqref="J25"/>
    </sheetView>
  </sheetViews>
  <sheetFormatPr defaultColWidth="9.140625" defaultRowHeight="15.75" x14ac:dyDescent="0.25"/>
  <cols>
    <col min="1" max="1" width="55.5703125" style="2" customWidth="1"/>
    <col min="2" max="2" width="15.5703125" style="4" customWidth="1"/>
    <col min="3" max="18" width="15.5703125" style="2" customWidth="1"/>
    <col min="19" max="19" width="15.5703125" style="3" customWidth="1"/>
    <col min="20" max="33" width="15.5703125" style="2" customWidth="1"/>
    <col min="34" max="34" width="16.140625" style="2" customWidth="1"/>
    <col min="35" max="16384" width="9.140625" style="2"/>
  </cols>
  <sheetData>
    <row r="1" spans="1:33" s="256" customFormat="1" ht="42" x14ac:dyDescent="0.65">
      <c r="A1" s="251" t="s">
        <v>135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4"/>
      <c r="Y1" s="254"/>
      <c r="Z1" s="254"/>
      <c r="AA1" s="254"/>
      <c r="AB1" s="254"/>
      <c r="AC1" s="254"/>
      <c r="AD1" s="254"/>
      <c r="AE1" s="254"/>
      <c r="AF1" s="254"/>
      <c r="AG1" s="255"/>
    </row>
    <row r="2" spans="1:33" ht="16.5" thickBot="1" x14ac:dyDescent="0.3">
      <c r="A2" s="34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3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35"/>
    </row>
    <row r="3" spans="1:33" ht="16.5" thickBot="1" x14ac:dyDescent="0.3">
      <c r="A3" s="63" t="s">
        <v>107</v>
      </c>
      <c r="B3" s="246" t="s">
        <v>150</v>
      </c>
      <c r="C3" s="244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3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35"/>
    </row>
    <row r="4" spans="1:33" ht="16.5" thickBot="1" x14ac:dyDescent="0.3">
      <c r="A4" s="63" t="s">
        <v>106</v>
      </c>
      <c r="B4" s="319">
        <f>'Summary and Key Inputs '!B4</f>
        <v>43210</v>
      </c>
      <c r="C4" s="320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3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35"/>
    </row>
    <row r="5" spans="1:33" x14ac:dyDescent="0.25">
      <c r="A5" s="34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3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35"/>
    </row>
    <row r="6" spans="1:33" s="65" customFormat="1" ht="26.25" x14ac:dyDescent="0.4">
      <c r="A6" s="257" t="s">
        <v>111</v>
      </c>
      <c r="B6" s="258"/>
      <c r="C6" s="259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48"/>
      <c r="Y6" s="248"/>
      <c r="Z6" s="248"/>
      <c r="AA6" s="248"/>
      <c r="AB6" s="248"/>
      <c r="AC6" s="248"/>
      <c r="AD6" s="248"/>
      <c r="AE6" s="248"/>
      <c r="AF6" s="248"/>
      <c r="AG6" s="261"/>
    </row>
    <row r="7" spans="1:33" x14ac:dyDescent="0.25">
      <c r="A7" s="63"/>
      <c r="B7" s="99"/>
      <c r="C7" s="6"/>
      <c r="D7" s="6"/>
      <c r="E7" s="6"/>
      <c r="F7" s="208"/>
      <c r="G7" s="84"/>
      <c r="H7" s="84"/>
      <c r="I7" s="84"/>
      <c r="J7" s="84"/>
      <c r="K7" s="84"/>
      <c r="L7" s="6"/>
      <c r="M7" s="6"/>
      <c r="N7" s="6"/>
      <c r="O7" s="6"/>
      <c r="P7" s="6"/>
      <c r="Q7" s="6"/>
      <c r="R7" s="6"/>
      <c r="S7" s="3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35"/>
    </row>
    <row r="8" spans="1:33" x14ac:dyDescent="0.25">
      <c r="A8" s="63" t="s">
        <v>2</v>
      </c>
      <c r="B8" s="333">
        <f>B43</f>
        <v>30</v>
      </c>
      <c r="C8" s="6" t="s">
        <v>59</v>
      </c>
      <c r="D8" s="6"/>
      <c r="E8" s="6"/>
      <c r="F8" s="84"/>
      <c r="G8" s="84"/>
      <c r="H8" s="84"/>
      <c r="I8" s="84"/>
      <c r="J8" s="84"/>
      <c r="K8" s="84"/>
      <c r="L8" s="6"/>
      <c r="M8" s="6"/>
      <c r="N8" s="6"/>
      <c r="O8" s="6"/>
      <c r="P8" s="6"/>
      <c r="Q8" s="6"/>
      <c r="R8" s="6"/>
      <c r="S8" s="3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35"/>
    </row>
    <row r="9" spans="1:33" x14ac:dyDescent="0.25">
      <c r="A9" s="63"/>
      <c r="B9" s="99"/>
      <c r="C9" s="6"/>
      <c r="D9" s="6"/>
      <c r="E9" s="6"/>
      <c r="F9" s="204"/>
      <c r="G9" s="84"/>
      <c r="H9" s="84"/>
      <c r="I9" s="47"/>
      <c r="J9" s="84"/>
      <c r="K9" s="84"/>
      <c r="L9" s="6"/>
      <c r="M9" s="6"/>
      <c r="N9" s="6"/>
      <c r="O9" s="6"/>
      <c r="P9" s="6"/>
      <c r="Q9" s="6"/>
      <c r="R9" s="6"/>
      <c r="S9" s="3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35"/>
    </row>
    <row r="10" spans="1:33" x14ac:dyDescent="0.25">
      <c r="A10" s="241" t="s">
        <v>105</v>
      </c>
      <c r="B10" s="262">
        <f>IRR(C116:AG116,0.1)</f>
        <v>8.1354193651449469E-2</v>
      </c>
      <c r="C10" s="6"/>
      <c r="D10" s="6"/>
      <c r="E10" s="6"/>
      <c r="F10" s="263"/>
      <c r="G10" s="208"/>
      <c r="H10" s="208"/>
      <c r="I10" s="67"/>
      <c r="J10" s="84"/>
      <c r="K10" s="84"/>
      <c r="L10" s="6"/>
      <c r="M10" s="6"/>
      <c r="N10" s="6"/>
      <c r="O10" s="6"/>
      <c r="P10" s="6"/>
      <c r="Q10" s="6"/>
      <c r="R10" s="6"/>
      <c r="S10" s="3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35"/>
    </row>
    <row r="11" spans="1:33" x14ac:dyDescent="0.25">
      <c r="A11" s="241" t="s">
        <v>104</v>
      </c>
      <c r="B11" s="243">
        <f>-D116/C116</f>
        <v>0.10569122823529412</v>
      </c>
      <c r="C11" s="6"/>
      <c r="D11" s="6"/>
      <c r="E11" s="6"/>
      <c r="F11" s="204"/>
      <c r="G11" s="208"/>
      <c r="H11" s="208"/>
      <c r="I11" s="264"/>
      <c r="J11" s="84"/>
      <c r="K11" s="84"/>
      <c r="L11" s="6"/>
      <c r="M11" s="6"/>
      <c r="N11" s="6"/>
      <c r="O11" s="6"/>
      <c r="P11" s="6"/>
      <c r="Q11" s="6"/>
      <c r="R11" s="6"/>
      <c r="S11" s="3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35"/>
    </row>
    <row r="12" spans="1:33" x14ac:dyDescent="0.25">
      <c r="A12" s="237" t="s">
        <v>103</v>
      </c>
      <c r="B12" s="242">
        <f>B120</f>
        <v>9.7799238334289722</v>
      </c>
      <c r="C12" s="84" t="s">
        <v>59</v>
      </c>
      <c r="D12" s="6"/>
      <c r="E12" s="6"/>
      <c r="F12" s="204"/>
      <c r="G12" s="84"/>
      <c r="H12" s="84"/>
      <c r="I12" s="264"/>
      <c r="J12" s="84"/>
      <c r="K12" s="84"/>
      <c r="L12" s="6"/>
      <c r="M12" s="6"/>
      <c r="N12" s="6"/>
      <c r="O12" s="6"/>
      <c r="P12" s="6"/>
      <c r="Q12" s="6"/>
      <c r="R12" s="6"/>
      <c r="S12" s="3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35"/>
    </row>
    <row r="13" spans="1:33" x14ac:dyDescent="0.25">
      <c r="A13" s="237" t="s">
        <v>147</v>
      </c>
      <c r="B13" s="272">
        <f>J39</f>
        <v>77350</v>
      </c>
      <c r="C13" s="84"/>
      <c r="D13" s="6"/>
      <c r="E13" s="6"/>
      <c r="F13" s="204"/>
      <c r="G13" s="84"/>
      <c r="H13" s="84"/>
      <c r="I13" s="264"/>
      <c r="J13" s="84"/>
      <c r="K13" s="84"/>
      <c r="L13" s="6"/>
      <c r="M13" s="6"/>
      <c r="N13" s="6"/>
      <c r="O13" s="6"/>
      <c r="P13" s="6"/>
      <c r="Q13" s="6"/>
      <c r="R13" s="6"/>
      <c r="S13" s="3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35"/>
    </row>
    <row r="14" spans="1:33" x14ac:dyDescent="0.25">
      <c r="A14" s="237" t="s">
        <v>145</v>
      </c>
      <c r="B14" s="272">
        <f>AVERAGE(D116:AG116)</f>
        <v>5670.3078525401652</v>
      </c>
      <c r="C14" s="84"/>
      <c r="D14" s="6"/>
      <c r="E14" s="6"/>
      <c r="F14" s="204"/>
      <c r="G14" s="84"/>
      <c r="H14" s="84"/>
      <c r="I14" s="264"/>
      <c r="J14" s="84"/>
      <c r="K14" s="84"/>
      <c r="L14" s="6"/>
      <c r="M14" s="6"/>
      <c r="N14" s="6"/>
      <c r="O14" s="6"/>
      <c r="P14" s="6"/>
      <c r="Q14" s="6"/>
      <c r="R14" s="6"/>
      <c r="S14" s="3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35"/>
    </row>
    <row r="15" spans="1:33" x14ac:dyDescent="0.25">
      <c r="A15" s="241" t="s">
        <v>146</v>
      </c>
      <c r="B15" s="272">
        <f>SUM(D116:AG116)</f>
        <v>170109.23557620496</v>
      </c>
      <c r="C15" s="6"/>
      <c r="D15" s="84"/>
      <c r="E15" s="84"/>
      <c r="F15" s="263"/>
      <c r="G15" s="208"/>
      <c r="H15" s="208"/>
      <c r="I15" s="67"/>
      <c r="J15" s="84"/>
      <c r="K15" s="84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35"/>
    </row>
    <row r="16" spans="1:33" x14ac:dyDescent="0.25">
      <c r="A16" s="31"/>
      <c r="B16" s="12"/>
      <c r="C16" s="6"/>
      <c r="D16" s="6"/>
      <c r="E16" s="6"/>
      <c r="F16" s="6"/>
      <c r="G16" s="6"/>
      <c r="H16" s="6"/>
      <c r="I16" s="6"/>
      <c r="J16" s="6"/>
      <c r="K16" s="6"/>
      <c r="L16" s="6"/>
      <c r="M16" s="3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35"/>
    </row>
    <row r="17" spans="1:33" s="65" customFormat="1" ht="26.25" x14ac:dyDescent="0.4">
      <c r="A17" s="257" t="s">
        <v>112</v>
      </c>
      <c r="B17" s="258"/>
      <c r="C17" s="259"/>
      <c r="D17" s="258"/>
      <c r="E17" s="258"/>
      <c r="F17" s="258"/>
      <c r="G17" s="258"/>
      <c r="H17" s="258"/>
      <c r="I17" s="258"/>
      <c r="J17" s="258"/>
      <c r="K17" s="258"/>
      <c r="L17" s="258"/>
      <c r="M17" s="258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48"/>
      <c r="Y17" s="248"/>
      <c r="Z17" s="248"/>
      <c r="AA17" s="248"/>
      <c r="AB17" s="248"/>
      <c r="AC17" s="248"/>
      <c r="AD17" s="248"/>
      <c r="AE17" s="248"/>
      <c r="AF17" s="248"/>
      <c r="AG17" s="261"/>
    </row>
    <row r="18" spans="1:33" x14ac:dyDescent="0.25">
      <c r="A18" s="63"/>
      <c r="B18" s="99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3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35"/>
    </row>
    <row r="19" spans="1:33" x14ac:dyDescent="0.25">
      <c r="A19" s="63" t="s">
        <v>94</v>
      </c>
      <c r="B19" s="54"/>
      <c r="C19" s="226"/>
      <c r="D19" s="175"/>
      <c r="E19" s="6"/>
      <c r="F19" s="221" t="s">
        <v>100</v>
      </c>
      <c r="G19" s="6"/>
      <c r="H19" s="84"/>
      <c r="I19" s="84"/>
      <c r="J19" s="208"/>
      <c r="K19" s="84"/>
      <c r="L19" s="84"/>
      <c r="M19" s="84"/>
      <c r="N19" s="84"/>
      <c r="O19" s="84"/>
      <c r="P19" s="6"/>
      <c r="Q19" s="84"/>
      <c r="R19" s="84"/>
      <c r="S19" s="170"/>
      <c r="T19" s="84"/>
      <c r="U19" s="84"/>
      <c r="V19" s="84"/>
      <c r="W19" s="6"/>
      <c r="X19" s="6"/>
      <c r="Y19" s="6"/>
      <c r="Z19" s="6"/>
      <c r="AA19" s="6"/>
      <c r="AB19" s="6"/>
      <c r="AC19" s="182"/>
      <c r="AD19" s="182"/>
      <c r="AE19" s="182"/>
      <c r="AF19" s="182"/>
      <c r="AG19" s="239"/>
    </row>
    <row r="20" spans="1:33" x14ac:dyDescent="0.25">
      <c r="A20" s="210" t="s">
        <v>91</v>
      </c>
      <c r="B20" s="314">
        <f>'Summary and Key Inputs '!B56</f>
        <v>32500</v>
      </c>
      <c r="C20" s="140" t="s">
        <v>92</v>
      </c>
      <c r="D20" s="175"/>
      <c r="E20" s="175"/>
      <c r="F20" s="225" t="s">
        <v>98</v>
      </c>
      <c r="G20" s="6"/>
      <c r="H20" s="84"/>
      <c r="I20" s="84"/>
      <c r="J20" s="224">
        <v>0</v>
      </c>
      <c r="K20" s="226"/>
      <c r="L20" s="140"/>
      <c r="M20" s="158"/>
      <c r="N20" s="140"/>
      <c r="O20" s="140"/>
      <c r="P20" s="6"/>
      <c r="Q20" s="84"/>
      <c r="R20" s="6"/>
      <c r="S20" s="3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35"/>
    </row>
    <row r="21" spans="1:33" x14ac:dyDescent="0.25">
      <c r="A21" s="210" t="s">
        <v>91</v>
      </c>
      <c r="B21" s="222">
        <f>B20*0.8</f>
        <v>26000</v>
      </c>
      <c r="C21" s="140" t="s">
        <v>90</v>
      </c>
      <c r="D21" s="175"/>
      <c r="E21" s="175"/>
      <c r="F21" s="225" t="s">
        <v>97</v>
      </c>
      <c r="G21" s="6"/>
      <c r="H21" s="84"/>
      <c r="I21" s="84"/>
      <c r="J21" s="235">
        <v>0</v>
      </c>
      <c r="K21" s="140"/>
      <c r="L21" s="140"/>
      <c r="M21" s="158"/>
      <c r="N21" s="140"/>
      <c r="O21" s="140"/>
      <c r="P21" s="6"/>
      <c r="Q21" s="84"/>
      <c r="R21" s="6"/>
      <c r="S21" s="3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35"/>
    </row>
    <row r="22" spans="1:33" x14ac:dyDescent="0.25">
      <c r="A22" s="219" t="s">
        <v>89</v>
      </c>
      <c r="B22" s="217">
        <f>B24+B25+B26+B27</f>
        <v>2.38</v>
      </c>
      <c r="C22" s="140"/>
      <c r="D22" s="175"/>
      <c r="E22" s="175"/>
      <c r="F22" s="225" t="s">
        <v>96</v>
      </c>
      <c r="G22" s="6"/>
      <c r="H22" s="6"/>
      <c r="I22" s="6"/>
      <c r="J22" s="309">
        <v>0</v>
      </c>
      <c r="K22" s="140"/>
      <c r="L22" s="140"/>
      <c r="M22" s="158"/>
      <c r="N22" s="140"/>
      <c r="O22" s="140"/>
      <c r="P22" s="6"/>
      <c r="Q22" s="84"/>
      <c r="R22" s="6"/>
      <c r="S22" s="3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35"/>
    </row>
    <row r="23" spans="1:33" s="228" customFormat="1" x14ac:dyDescent="0.25">
      <c r="A23" s="203" t="s">
        <v>88</v>
      </c>
      <c r="B23" s="217">
        <f>B24+B25</f>
        <v>2.17</v>
      </c>
      <c r="C23" s="140"/>
      <c r="D23" s="175"/>
      <c r="E23" s="233"/>
      <c r="F23" s="232" t="s">
        <v>95</v>
      </c>
      <c r="G23" s="149"/>
      <c r="H23" s="230"/>
      <c r="I23" s="230"/>
      <c r="J23" s="310">
        <v>0</v>
      </c>
      <c r="K23" s="193"/>
      <c r="L23" s="193"/>
      <c r="M23" s="231"/>
      <c r="N23" s="193"/>
      <c r="O23" s="193"/>
      <c r="P23" s="149"/>
      <c r="Q23" s="230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229"/>
    </row>
    <row r="24" spans="1:33" x14ac:dyDescent="0.25">
      <c r="A24" s="206" t="s">
        <v>87</v>
      </c>
      <c r="B24" s="217">
        <f>'Summary and Key Inputs '!L82</f>
        <v>2.02</v>
      </c>
      <c r="C24" s="170"/>
      <c r="D24" s="215"/>
      <c r="E24" s="175"/>
      <c r="F24" s="225" t="s">
        <v>93</v>
      </c>
      <c r="G24" s="6"/>
      <c r="H24" s="84"/>
      <c r="I24" s="84"/>
      <c r="J24" s="224">
        <v>0</v>
      </c>
      <c r="K24" s="223">
        <v>0</v>
      </c>
      <c r="L24" s="223">
        <v>0</v>
      </c>
      <c r="M24" s="223">
        <v>0</v>
      </c>
      <c r="N24" s="223">
        <v>0</v>
      </c>
      <c r="O24" s="223">
        <v>0</v>
      </c>
      <c r="P24" s="6"/>
      <c r="Q24" s="6"/>
      <c r="R24" s="6"/>
      <c r="S24" s="3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35"/>
    </row>
    <row r="25" spans="1:33" x14ac:dyDescent="0.25">
      <c r="A25" s="206" t="s">
        <v>86</v>
      </c>
      <c r="B25" s="217">
        <f>'Summary and Key Inputs '!L87</f>
        <v>0.15000000000000002</v>
      </c>
      <c r="C25" s="36"/>
      <c r="D25" s="215"/>
      <c r="E25" s="182"/>
      <c r="F25" s="6"/>
      <c r="G25" s="6"/>
      <c r="H25" s="6"/>
      <c r="I25" s="6"/>
      <c r="J25" s="221"/>
      <c r="K25" s="6"/>
      <c r="L25" s="6"/>
      <c r="M25" s="6"/>
      <c r="N25" s="6"/>
      <c r="O25" s="185"/>
      <c r="P25" s="6"/>
      <c r="Q25" s="216"/>
      <c r="R25" s="6"/>
      <c r="S25" s="3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35"/>
    </row>
    <row r="26" spans="1:33" x14ac:dyDescent="0.25">
      <c r="A26" s="213" t="s">
        <v>85</v>
      </c>
      <c r="B26" s="321">
        <f>'Summary and Key Inputs '!G84</f>
        <v>0</v>
      </c>
      <c r="C26" s="36"/>
      <c r="D26" s="140"/>
      <c r="E26" s="182"/>
      <c r="F26" s="209" t="s">
        <v>84</v>
      </c>
      <c r="G26" s="6"/>
      <c r="H26" s="6"/>
      <c r="I26" s="6"/>
      <c r="J26" s="208"/>
      <c r="K26" s="212"/>
      <c r="L26" s="185"/>
      <c r="M26" s="6"/>
      <c r="N26" s="6"/>
      <c r="O26" s="185"/>
      <c r="P26" s="6"/>
      <c r="Q26" s="216"/>
      <c r="R26" s="6"/>
      <c r="S26" s="3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35"/>
    </row>
    <row r="27" spans="1:33" x14ac:dyDescent="0.25">
      <c r="A27" s="203" t="s">
        <v>83</v>
      </c>
      <c r="B27" s="322">
        <f>'Summary and Key Inputs '!G80</f>
        <v>0.20999999999999996</v>
      </c>
      <c r="C27" s="36"/>
      <c r="D27" s="140"/>
      <c r="E27" s="182"/>
      <c r="F27" s="204" t="s">
        <v>78</v>
      </c>
      <c r="G27" s="84"/>
      <c r="H27" s="84"/>
      <c r="I27" s="6"/>
      <c r="J27" s="207"/>
      <c r="K27" s="6"/>
      <c r="L27" s="185"/>
      <c r="M27" s="6"/>
      <c r="N27" s="6"/>
      <c r="O27" s="185"/>
      <c r="P27" s="6"/>
      <c r="Q27" s="216"/>
      <c r="R27" s="6"/>
      <c r="S27" s="3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35"/>
    </row>
    <row r="28" spans="1:33" x14ac:dyDescent="0.25">
      <c r="A28" s="197" t="s">
        <v>82</v>
      </c>
      <c r="B28" s="211">
        <f>B24+B27</f>
        <v>2.23</v>
      </c>
      <c r="C28" s="36"/>
      <c r="D28" s="140"/>
      <c r="E28" s="182"/>
      <c r="F28" s="204" t="s">
        <v>76</v>
      </c>
      <c r="G28" s="84"/>
      <c r="H28" s="84"/>
      <c r="I28" s="84"/>
      <c r="J28" s="172"/>
      <c r="K28" s="6"/>
      <c r="L28" s="185"/>
      <c r="M28" s="6"/>
      <c r="N28" s="6"/>
      <c r="O28" s="185"/>
      <c r="P28" s="6"/>
      <c r="Q28" s="216"/>
      <c r="R28" s="6"/>
      <c r="S28" s="3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35"/>
    </row>
    <row r="29" spans="1:33" x14ac:dyDescent="0.25">
      <c r="A29" s="197" t="s">
        <v>108</v>
      </c>
      <c r="B29" s="211">
        <f>B28+B25</f>
        <v>2.38</v>
      </c>
      <c r="C29" s="36"/>
      <c r="D29" s="140"/>
      <c r="E29" s="182"/>
      <c r="F29" s="204" t="s">
        <v>74</v>
      </c>
      <c r="G29" s="84"/>
      <c r="H29" s="84"/>
      <c r="I29" s="84"/>
      <c r="J29" s="171"/>
      <c r="K29" s="140" t="s">
        <v>73</v>
      </c>
      <c r="L29" s="185"/>
      <c r="M29" s="185"/>
      <c r="N29" s="185"/>
      <c r="O29" s="185"/>
      <c r="P29" s="6"/>
      <c r="Q29" s="216"/>
      <c r="R29" s="6"/>
      <c r="S29" s="3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35"/>
    </row>
    <row r="30" spans="1:33" x14ac:dyDescent="0.25">
      <c r="A30" s="210" t="s">
        <v>81</v>
      </c>
      <c r="B30" s="202">
        <f>B22*B20</f>
        <v>77350</v>
      </c>
      <c r="C30" s="36"/>
      <c r="D30" s="140"/>
      <c r="E30" s="214"/>
      <c r="F30" s="209" t="s">
        <v>80</v>
      </c>
      <c r="G30" s="6"/>
      <c r="H30" s="6"/>
      <c r="I30" s="6"/>
      <c r="J30" s="208"/>
      <c r="K30" s="6"/>
      <c r="L30" s="6"/>
      <c r="M30" s="185"/>
      <c r="N30" s="185"/>
      <c r="O30" s="185"/>
      <c r="P30" s="6"/>
      <c r="Q30" s="6"/>
      <c r="R30" s="6"/>
      <c r="S30" s="3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35"/>
    </row>
    <row r="31" spans="1:33" x14ac:dyDescent="0.25">
      <c r="A31" s="203" t="s">
        <v>79</v>
      </c>
      <c r="B31" s="202">
        <f>(B23*B20)</f>
        <v>70525</v>
      </c>
      <c r="C31" s="36"/>
      <c r="D31" s="140"/>
      <c r="E31" s="214"/>
      <c r="F31" s="204" t="s">
        <v>78</v>
      </c>
      <c r="G31" s="84"/>
      <c r="H31" s="84"/>
      <c r="I31" s="6"/>
      <c r="J31" s="207"/>
      <c r="K31" s="6"/>
      <c r="L31" s="6"/>
      <c r="M31" s="185"/>
      <c r="N31" s="185"/>
      <c r="O31" s="374"/>
      <c r="P31" s="6"/>
      <c r="Q31" s="6"/>
      <c r="R31" s="6"/>
      <c r="S31" s="3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35"/>
    </row>
    <row r="32" spans="1:33" x14ac:dyDescent="0.25">
      <c r="A32" s="206" t="s">
        <v>77</v>
      </c>
      <c r="B32" s="202">
        <f>B24*B20</f>
        <v>65650</v>
      </c>
      <c r="C32" s="36"/>
      <c r="D32" s="140"/>
      <c r="E32" s="84"/>
      <c r="F32" s="204" t="s">
        <v>76</v>
      </c>
      <c r="G32" s="84"/>
      <c r="H32" s="84"/>
      <c r="I32" s="84"/>
      <c r="J32" s="172"/>
      <c r="K32" s="140"/>
      <c r="L32" s="185"/>
      <c r="M32" s="185"/>
      <c r="N32" s="185"/>
      <c r="O32" s="374"/>
      <c r="P32" s="6"/>
      <c r="Q32" s="6"/>
      <c r="R32" s="6"/>
      <c r="S32" s="3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35"/>
    </row>
    <row r="33" spans="1:33" x14ac:dyDescent="0.25">
      <c r="A33" s="206" t="s">
        <v>75</v>
      </c>
      <c r="B33" s="202">
        <f>B25*B20</f>
        <v>4875.0000000000009</v>
      </c>
      <c r="C33" s="205"/>
      <c r="D33" s="140"/>
      <c r="E33" s="84"/>
      <c r="F33" s="204" t="s">
        <v>74</v>
      </c>
      <c r="G33" s="84"/>
      <c r="H33" s="84"/>
      <c r="I33" s="84"/>
      <c r="J33" s="171"/>
      <c r="K33" s="140" t="s">
        <v>73</v>
      </c>
      <c r="L33" s="185"/>
      <c r="M33" s="185"/>
      <c r="N33" s="185"/>
      <c r="O33" s="375"/>
      <c r="P33" s="6"/>
      <c r="Q33" s="6"/>
      <c r="R33" s="6"/>
      <c r="S33" s="3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35"/>
    </row>
    <row r="34" spans="1:33" x14ac:dyDescent="0.25">
      <c r="A34" s="203" t="s">
        <v>72</v>
      </c>
      <c r="B34" s="202">
        <f>B26*B20</f>
        <v>0</v>
      </c>
      <c r="C34" s="36"/>
      <c r="D34" s="140"/>
      <c r="E34" s="84"/>
      <c r="F34" s="6"/>
      <c r="G34" s="6"/>
      <c r="H34" s="6"/>
      <c r="I34" s="6"/>
      <c r="J34" s="6"/>
      <c r="K34" s="140"/>
      <c r="L34" s="185"/>
      <c r="M34" s="185"/>
      <c r="N34" s="185"/>
      <c r="O34" s="376"/>
      <c r="P34" s="6"/>
      <c r="Q34" s="6"/>
      <c r="R34" s="6"/>
      <c r="S34" s="3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35"/>
    </row>
    <row r="35" spans="1:33" x14ac:dyDescent="0.25">
      <c r="A35" s="203" t="s">
        <v>71</v>
      </c>
      <c r="B35" s="202">
        <f>B27*B20</f>
        <v>6824.9999999999991</v>
      </c>
      <c r="C35" s="201"/>
      <c r="D35" s="200"/>
      <c r="E35" s="84"/>
      <c r="F35" s="199" t="s">
        <v>70</v>
      </c>
      <c r="G35" s="149"/>
      <c r="H35" s="149"/>
      <c r="I35" s="149"/>
      <c r="J35" s="198"/>
      <c r="K35" s="149"/>
      <c r="L35" s="185"/>
      <c r="M35" s="185"/>
      <c r="N35" s="185"/>
      <c r="O35" s="185"/>
      <c r="P35" s="6"/>
      <c r="Q35" s="6"/>
      <c r="R35" s="6"/>
      <c r="S35" s="3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35"/>
    </row>
    <row r="36" spans="1:33" x14ac:dyDescent="0.25">
      <c r="A36" s="197" t="s">
        <v>69</v>
      </c>
      <c r="B36" s="196">
        <f>B28*B20</f>
        <v>72475</v>
      </c>
      <c r="C36" s="195"/>
      <c r="D36" s="140"/>
      <c r="E36" s="84"/>
      <c r="F36" s="194" t="s">
        <v>68</v>
      </c>
      <c r="G36" s="193"/>
      <c r="H36" s="193"/>
      <c r="I36" s="193"/>
      <c r="J36" s="192">
        <f>J27</f>
        <v>0</v>
      </c>
      <c r="K36" s="191">
        <f>J36/J$39</f>
        <v>0</v>
      </c>
      <c r="L36" s="185"/>
      <c r="M36" s="185"/>
      <c r="N36" s="185"/>
      <c r="O36" s="185"/>
      <c r="P36" s="6"/>
      <c r="Q36" s="6"/>
      <c r="R36" s="6"/>
      <c r="S36" s="3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35"/>
    </row>
    <row r="37" spans="1:33" x14ac:dyDescent="0.25">
      <c r="A37" s="190" t="s">
        <v>67</v>
      </c>
      <c r="B37" s="189">
        <f>B31+B34+B35</f>
        <v>77350</v>
      </c>
      <c r="C37" s="6"/>
      <c r="D37" s="175"/>
      <c r="E37" s="84"/>
      <c r="F37" s="187" t="s">
        <v>66</v>
      </c>
      <c r="G37" s="140"/>
      <c r="H37" s="140"/>
      <c r="I37" s="140"/>
      <c r="J37" s="186">
        <f>J31</f>
        <v>0</v>
      </c>
      <c r="K37" s="180">
        <f>J37/J$39</f>
        <v>0</v>
      </c>
      <c r="L37" s="185"/>
      <c r="M37" s="185"/>
      <c r="N37" s="185"/>
      <c r="O37" s="185"/>
      <c r="P37" s="6"/>
      <c r="Q37" s="6"/>
      <c r="R37" s="6"/>
      <c r="S37" s="3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35"/>
    </row>
    <row r="38" spans="1:33" ht="17.25" x14ac:dyDescent="0.3">
      <c r="A38" s="22" t="s">
        <v>65</v>
      </c>
      <c r="B38" s="184">
        <f>B36/B31</f>
        <v>1.0276497695852536</v>
      </c>
      <c r="C38" s="140"/>
      <c r="D38" s="183"/>
      <c r="E38" s="84"/>
      <c r="F38" s="179" t="s">
        <v>64</v>
      </c>
      <c r="G38" s="6"/>
      <c r="H38" s="6"/>
      <c r="I38" s="6"/>
      <c r="J38" s="181">
        <f>J39-J36-J37</f>
        <v>77350</v>
      </c>
      <c r="K38" s="180">
        <f>J38/J$39</f>
        <v>1</v>
      </c>
      <c r="L38" s="185"/>
      <c r="M38" s="185"/>
      <c r="N38" s="185"/>
      <c r="O38" s="185"/>
      <c r="P38" s="6"/>
      <c r="Q38" s="6"/>
      <c r="R38" s="6"/>
      <c r="S38" s="3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35"/>
    </row>
    <row r="39" spans="1:33" x14ac:dyDescent="0.25">
      <c r="A39" s="34"/>
      <c r="B39" s="6"/>
      <c r="C39" s="140"/>
      <c r="D39" s="170"/>
      <c r="E39" s="84"/>
      <c r="F39" s="179" t="s">
        <v>26</v>
      </c>
      <c r="G39" s="6"/>
      <c r="H39" s="6"/>
      <c r="I39" s="6"/>
      <c r="J39" s="178">
        <f>B37</f>
        <v>77350</v>
      </c>
      <c r="K39" s="177">
        <f>J39/J$39</f>
        <v>1</v>
      </c>
      <c r="L39" s="185"/>
      <c r="M39" s="185"/>
      <c r="N39" s="185"/>
      <c r="O39" s="185"/>
      <c r="P39" s="6"/>
      <c r="Q39" s="6"/>
      <c r="R39" s="6"/>
      <c r="S39" s="3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35"/>
    </row>
    <row r="40" spans="1:33" x14ac:dyDescent="0.25">
      <c r="A40" s="63" t="s">
        <v>63</v>
      </c>
      <c r="B40" s="176"/>
      <c r="C40" s="140"/>
      <c r="D40" s="6"/>
      <c r="E40" s="84"/>
      <c r="P40" s="6"/>
      <c r="Q40" s="6"/>
      <c r="R40" s="6"/>
      <c r="S40" s="3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35"/>
    </row>
    <row r="41" spans="1:33" x14ac:dyDescent="0.25">
      <c r="A41" s="22" t="s">
        <v>62</v>
      </c>
      <c r="B41" s="323">
        <f>'Summary and Key Inputs '!B72</f>
        <v>0.14499999999999999</v>
      </c>
      <c r="C41" s="140" t="s">
        <v>61</v>
      </c>
      <c r="D41" s="6"/>
      <c r="E41" s="182"/>
      <c r="F41" s="6"/>
      <c r="G41" s="6"/>
      <c r="H41" s="6"/>
      <c r="I41" s="6"/>
      <c r="J41" s="6"/>
      <c r="K41" s="6"/>
      <c r="L41" s="6"/>
      <c r="M41" s="185"/>
      <c r="N41" s="185"/>
      <c r="O41" s="185"/>
      <c r="P41" s="6"/>
      <c r="Q41" s="6"/>
      <c r="R41" s="6"/>
      <c r="S41" s="3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35"/>
    </row>
    <row r="42" spans="1:33" x14ac:dyDescent="0.25">
      <c r="A42" s="22" t="s">
        <v>60</v>
      </c>
      <c r="B42" s="223">
        <f>'Summary and Key Inputs '!B73</f>
        <v>5.0000000000000001E-3</v>
      </c>
      <c r="C42" s="159" t="s">
        <v>51</v>
      </c>
      <c r="D42" s="6"/>
      <c r="E42" s="182"/>
      <c r="F42" s="6"/>
      <c r="G42" s="6"/>
      <c r="H42" s="6"/>
      <c r="I42" s="6"/>
      <c r="J42" s="6"/>
      <c r="K42" s="6"/>
      <c r="L42" s="140"/>
      <c r="M42" s="185"/>
      <c r="N42" s="185"/>
      <c r="O42" s="185"/>
      <c r="P42" s="6"/>
      <c r="Q42" s="6"/>
      <c r="R42" s="6"/>
      <c r="S42" s="3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35"/>
    </row>
    <row r="43" spans="1:33" x14ac:dyDescent="0.25">
      <c r="A43" s="22" t="s">
        <v>132</v>
      </c>
      <c r="B43" s="236">
        <f>'Summary and Key Inputs '!B55</f>
        <v>30</v>
      </c>
      <c r="C43" s="159" t="s">
        <v>59</v>
      </c>
      <c r="D43" s="6"/>
      <c r="E43" s="188"/>
      <c r="F43" s="6"/>
      <c r="G43" s="6"/>
      <c r="H43" s="6"/>
      <c r="I43" s="6"/>
      <c r="J43" s="6"/>
      <c r="K43" s="6"/>
      <c r="L43" s="140"/>
      <c r="M43" s="140"/>
      <c r="N43" s="185"/>
      <c r="O43" s="140"/>
      <c r="P43" s="6"/>
      <c r="Q43" s="6"/>
      <c r="R43" s="6"/>
      <c r="S43" s="3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35"/>
    </row>
    <row r="44" spans="1:33" ht="17.25" x14ac:dyDescent="0.3">
      <c r="A44" s="286" t="s">
        <v>196</v>
      </c>
      <c r="B44" s="305">
        <f>'Summary and Key Inputs '!B89</f>
        <v>0.22401599999999999</v>
      </c>
      <c r="C44" s="140" t="s">
        <v>58</v>
      </c>
      <c r="D44" s="168"/>
      <c r="E44" s="182"/>
      <c r="F44" s="6"/>
      <c r="G44" s="6"/>
      <c r="H44" s="6"/>
      <c r="I44" s="6"/>
      <c r="J44" s="6"/>
      <c r="K44" s="6"/>
      <c r="L44" s="140"/>
      <c r="M44" s="158"/>
      <c r="N44" s="158"/>
      <c r="O44" s="140"/>
      <c r="P44" s="6"/>
      <c r="Q44" s="174"/>
      <c r="R44" s="6"/>
      <c r="S44" s="3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35"/>
    </row>
    <row r="45" spans="1:33" x14ac:dyDescent="0.25">
      <c r="A45" s="286" t="s">
        <v>197</v>
      </c>
      <c r="B45" s="305">
        <v>0</v>
      </c>
      <c r="C45" s="140" t="s">
        <v>51</v>
      </c>
      <c r="D45" s="160"/>
      <c r="E45" s="1"/>
      <c r="F45" s="6"/>
      <c r="G45" s="6"/>
      <c r="H45" s="6"/>
      <c r="I45" s="6"/>
      <c r="J45" s="6"/>
      <c r="K45" s="6"/>
      <c r="L45" s="6"/>
      <c r="M45" s="158"/>
      <c r="N45" s="140"/>
      <c r="O45" s="140"/>
      <c r="P45" s="6"/>
      <c r="Q45" s="174"/>
      <c r="R45" s="6"/>
      <c r="S45" s="3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35"/>
    </row>
    <row r="46" spans="1:33" x14ac:dyDescent="0.25">
      <c r="A46" s="286" t="s">
        <v>198</v>
      </c>
      <c r="B46" s="305">
        <f>SUM(B44:B45)</f>
        <v>0.22401599999999999</v>
      </c>
      <c r="C46" s="140" t="s">
        <v>58</v>
      </c>
      <c r="D46" s="162"/>
      <c r="E46" s="175"/>
      <c r="F46" s="6"/>
      <c r="G46" s="6"/>
      <c r="H46" s="6"/>
      <c r="I46" s="6"/>
      <c r="J46" s="6"/>
      <c r="K46" s="6"/>
      <c r="L46" s="6"/>
      <c r="M46" s="158"/>
      <c r="N46" s="140"/>
      <c r="O46" s="140"/>
      <c r="P46" s="6"/>
      <c r="Q46" s="174"/>
      <c r="R46" s="6"/>
      <c r="S46" s="3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35"/>
    </row>
    <row r="47" spans="1:33" x14ac:dyDescent="0.25">
      <c r="A47" s="286" t="s">
        <v>163</v>
      </c>
      <c r="B47" s="305">
        <f>'Summary and Key Inputs '!B92</f>
        <v>0.1</v>
      </c>
      <c r="C47" s="140"/>
      <c r="D47" s="160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35"/>
    </row>
    <row r="48" spans="1:33" x14ac:dyDescent="0.25">
      <c r="A48" s="154"/>
      <c r="B48" s="153"/>
      <c r="C48" s="152"/>
      <c r="D48" s="151"/>
      <c r="E48" s="6"/>
      <c r="F48" s="6"/>
      <c r="G48" s="6"/>
      <c r="H48" s="6"/>
      <c r="I48" s="6"/>
      <c r="J48" s="6"/>
      <c r="K48" s="6"/>
      <c r="L48" s="170"/>
      <c r="M48" s="169"/>
      <c r="N48" s="169"/>
      <c r="O48" s="47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35"/>
    </row>
    <row r="49" spans="1:33" x14ac:dyDescent="0.25">
      <c r="A49" s="26" t="s">
        <v>57</v>
      </c>
      <c r="B49" s="19"/>
      <c r="C49" s="12"/>
      <c r="D49" s="12"/>
      <c r="E49" s="6"/>
      <c r="F49" s="6"/>
      <c r="G49" s="6"/>
      <c r="H49" s="6"/>
      <c r="I49" s="6"/>
      <c r="J49" s="6"/>
      <c r="K49" s="6"/>
      <c r="L49" s="6"/>
      <c r="M49" s="6"/>
      <c r="N49" s="140"/>
      <c r="O49" s="140"/>
      <c r="P49" s="6"/>
      <c r="Q49" s="47"/>
      <c r="R49" s="47"/>
      <c r="S49" s="170"/>
      <c r="T49" s="169"/>
      <c r="U49" s="169"/>
      <c r="V49" s="47"/>
      <c r="W49" s="84"/>
      <c r="X49" s="84"/>
      <c r="Y49" s="6"/>
      <c r="Z49" s="6"/>
      <c r="AA49" s="6"/>
      <c r="AB49" s="6"/>
      <c r="AC49" s="6"/>
      <c r="AD49" s="6"/>
      <c r="AE49" s="6"/>
      <c r="AF49" s="6"/>
      <c r="AG49" s="35"/>
    </row>
    <row r="50" spans="1:33" ht="17.25" x14ac:dyDescent="0.3">
      <c r="A50" s="315"/>
      <c r="B50" s="216" t="s">
        <v>160</v>
      </c>
      <c r="C50" s="6" t="s">
        <v>190</v>
      </c>
      <c r="D50" s="132"/>
      <c r="E50" s="168"/>
      <c r="F50" s="6"/>
      <c r="G50" s="6"/>
      <c r="H50" s="6"/>
      <c r="I50" s="6"/>
      <c r="J50" s="6"/>
      <c r="K50" s="6"/>
      <c r="L50" s="140"/>
      <c r="M50" s="140"/>
      <c r="N50" s="140"/>
      <c r="O50" s="140"/>
      <c r="P50" s="6"/>
      <c r="Q50" s="47"/>
      <c r="R50" s="150"/>
      <c r="S50" s="167"/>
      <c r="T50" s="6"/>
      <c r="U50" s="166"/>
      <c r="V50" s="165"/>
      <c r="W50" s="164"/>
      <c r="X50" s="164"/>
      <c r="Y50" s="6"/>
      <c r="Z50" s="6"/>
      <c r="AA50" s="6"/>
      <c r="AB50" s="6"/>
      <c r="AC50" s="6"/>
      <c r="AD50" s="6"/>
      <c r="AE50" s="163"/>
      <c r="AF50" s="6"/>
      <c r="AG50" s="35"/>
    </row>
    <row r="51" spans="1:33" x14ac:dyDescent="0.25">
      <c r="A51" s="22" t="s">
        <v>189</v>
      </c>
      <c r="B51" s="324">
        <f>'Summary and Key Inputs '!Q72</f>
        <v>5.0000000000000001E-3</v>
      </c>
      <c r="C51" s="325">
        <f>'Summary and Key Inputs '!R72</f>
        <v>162.5</v>
      </c>
      <c r="D51" s="132"/>
      <c r="E51" s="159"/>
      <c r="F51" s="6"/>
      <c r="G51" s="6"/>
      <c r="H51" s="6"/>
      <c r="I51" s="6"/>
      <c r="J51" s="6"/>
      <c r="K51" s="6"/>
      <c r="L51" s="6"/>
      <c r="M51" s="158"/>
      <c r="N51" s="140"/>
      <c r="O51" s="140"/>
      <c r="P51" s="6"/>
      <c r="Q51" s="47"/>
      <c r="R51" s="150"/>
      <c r="S51" s="157"/>
      <c r="T51" s="6"/>
      <c r="U51" s="6"/>
      <c r="V51" s="109"/>
      <c r="W51" s="6"/>
      <c r="X51" s="147"/>
      <c r="Y51" s="156"/>
      <c r="Z51" s="36"/>
      <c r="AA51" s="36"/>
      <c r="AB51" s="36"/>
      <c r="AC51" s="36"/>
      <c r="AD51" s="36"/>
      <c r="AE51" s="36"/>
      <c r="AF51" s="36"/>
      <c r="AG51" s="155"/>
    </row>
    <row r="52" spans="1:33" x14ac:dyDescent="0.25">
      <c r="A52" s="22" t="s">
        <v>55</v>
      </c>
      <c r="B52" s="324">
        <f>'Summary and Key Inputs '!Q73</f>
        <v>8.0000000000000002E-3</v>
      </c>
      <c r="C52" s="325">
        <f>'Summary and Key Inputs '!R73</f>
        <v>260</v>
      </c>
      <c r="D52" s="12"/>
      <c r="E52" s="159"/>
      <c r="F52" s="6"/>
      <c r="G52" s="6"/>
      <c r="H52" s="6"/>
      <c r="I52" s="6"/>
      <c r="J52" s="6"/>
      <c r="K52" s="6"/>
      <c r="L52" s="6"/>
      <c r="M52" s="158"/>
      <c r="N52" s="140"/>
      <c r="O52" s="140"/>
      <c r="P52" s="6"/>
      <c r="Q52" s="47"/>
      <c r="R52" s="150"/>
      <c r="S52" s="157"/>
      <c r="T52" s="6"/>
      <c r="U52" s="6"/>
      <c r="V52" s="109"/>
      <c r="W52" s="6"/>
      <c r="X52" s="147"/>
      <c r="Y52" s="156"/>
      <c r="Z52" s="36"/>
      <c r="AA52" s="36"/>
      <c r="AB52" s="36"/>
      <c r="AC52" s="36"/>
      <c r="AD52" s="36"/>
      <c r="AE52" s="36"/>
      <c r="AF52" s="36"/>
      <c r="AG52" s="155"/>
    </row>
    <row r="53" spans="1:33" x14ac:dyDescent="0.25">
      <c r="A53" s="22" t="s">
        <v>53</v>
      </c>
      <c r="B53" s="324">
        <f>'Summary and Key Inputs '!Q74</f>
        <v>0.01</v>
      </c>
      <c r="C53" s="325">
        <f>'Summary and Key Inputs '!R74</f>
        <v>325</v>
      </c>
      <c r="D53" s="12"/>
      <c r="E53" s="159"/>
      <c r="F53" s="6"/>
      <c r="G53" s="6"/>
      <c r="H53" s="6"/>
      <c r="I53" s="6"/>
      <c r="J53" s="6"/>
      <c r="K53" s="6"/>
      <c r="L53" s="6"/>
      <c r="M53" s="158"/>
      <c r="N53" s="140"/>
      <c r="O53" s="140"/>
      <c r="P53" s="6"/>
      <c r="Q53" s="47"/>
      <c r="R53" s="150"/>
      <c r="S53" s="157"/>
      <c r="T53" s="6"/>
      <c r="U53" s="6"/>
      <c r="V53" s="109"/>
      <c r="W53" s="6"/>
      <c r="X53" s="147"/>
      <c r="Y53" s="156"/>
      <c r="Z53" s="36"/>
      <c r="AA53" s="36"/>
      <c r="AB53" s="36"/>
      <c r="AC53" s="36"/>
      <c r="AD53" s="36"/>
      <c r="AE53" s="36"/>
      <c r="AF53" s="36"/>
      <c r="AG53" s="155"/>
    </row>
    <row r="54" spans="1:33" x14ac:dyDescent="0.25">
      <c r="A54" s="22" t="s">
        <v>40</v>
      </c>
      <c r="B54" s="324">
        <f>'Summary and Key Inputs '!Q75</f>
        <v>0</v>
      </c>
      <c r="C54" s="325">
        <f>'Summary and Key Inputs '!R75</f>
        <v>0</v>
      </c>
      <c r="D54" s="12"/>
      <c r="E54" s="159"/>
      <c r="F54" s="6"/>
      <c r="G54" s="6"/>
      <c r="H54" s="6"/>
      <c r="I54" s="6"/>
      <c r="J54" s="6"/>
      <c r="K54" s="6"/>
      <c r="L54" s="6"/>
      <c r="M54" s="158"/>
      <c r="N54" s="140"/>
      <c r="O54" s="140"/>
      <c r="P54" s="6"/>
      <c r="Q54" s="47"/>
      <c r="R54" s="150"/>
      <c r="S54" s="157"/>
      <c r="T54" s="6"/>
      <c r="U54" s="6"/>
      <c r="V54" s="109"/>
      <c r="W54" s="6"/>
      <c r="X54" s="147"/>
      <c r="Y54" s="156"/>
      <c r="Z54" s="36"/>
      <c r="AA54" s="36"/>
      <c r="AB54" s="36"/>
      <c r="AC54" s="36"/>
      <c r="AD54" s="36"/>
      <c r="AE54" s="36"/>
      <c r="AF54" s="36"/>
      <c r="AG54" s="155"/>
    </row>
    <row r="55" spans="1:33" x14ac:dyDescent="0.25">
      <c r="A55" s="22" t="s">
        <v>124</v>
      </c>
      <c r="B55" s="324">
        <f>'Summary and Key Inputs '!Q76</f>
        <v>0</v>
      </c>
      <c r="C55" s="325">
        <f>'Summary and Key Inputs '!R76</f>
        <v>0</v>
      </c>
      <c r="D55" s="12"/>
      <c r="E55" s="119"/>
      <c r="F55" s="6"/>
      <c r="G55" s="6"/>
      <c r="H55" s="6"/>
      <c r="I55" s="6"/>
      <c r="J55" s="6"/>
      <c r="K55" s="6"/>
      <c r="L55" s="149"/>
      <c r="M55" s="149"/>
      <c r="N55" s="140"/>
      <c r="O55" s="140"/>
      <c r="P55" s="6"/>
      <c r="Q55" s="47"/>
      <c r="R55" s="148"/>
      <c r="S55" s="147"/>
      <c r="T55" s="145"/>
      <c r="U55" s="146"/>
      <c r="V55" s="145"/>
      <c r="W55" s="145"/>
      <c r="X55" s="145"/>
      <c r="Y55" s="144"/>
      <c r="Z55" s="143"/>
      <c r="AA55" s="143"/>
      <c r="AB55" s="143"/>
      <c r="AC55" s="143"/>
      <c r="AD55" s="143"/>
      <c r="AE55" s="143"/>
      <c r="AF55" s="143"/>
      <c r="AG55" s="142"/>
    </row>
    <row r="56" spans="1:33" s="137" customFormat="1" x14ac:dyDescent="0.25">
      <c r="A56" s="34"/>
      <c r="B56" s="6"/>
      <c r="C56" s="6"/>
      <c r="D56" s="6"/>
      <c r="E56" s="119"/>
      <c r="F56" s="140"/>
      <c r="G56" s="140"/>
      <c r="H56" s="140"/>
      <c r="I56" s="140"/>
      <c r="J56" s="140"/>
      <c r="K56" s="140"/>
      <c r="L56" s="6"/>
      <c r="M56" s="6"/>
      <c r="N56" s="140"/>
      <c r="O56" s="140"/>
      <c r="P56" s="140"/>
      <c r="Q56" s="141"/>
      <c r="R56" s="140"/>
      <c r="S56" s="140"/>
      <c r="T56" s="140"/>
      <c r="U56" s="140"/>
      <c r="V56" s="140"/>
      <c r="W56" s="140"/>
      <c r="X56" s="140"/>
      <c r="Y56" s="140"/>
      <c r="Z56" s="140"/>
      <c r="AA56" s="139"/>
      <c r="AB56" s="139"/>
      <c r="AC56" s="139"/>
      <c r="AD56" s="139"/>
      <c r="AE56" s="139"/>
      <c r="AF56" s="139"/>
      <c r="AG56" s="138"/>
    </row>
    <row r="57" spans="1:33" s="129" customFormat="1" x14ac:dyDescent="0.25">
      <c r="A57" s="22" t="s">
        <v>56</v>
      </c>
      <c r="B57" s="224">
        <f>'Summary and Key Inputs '!Q78</f>
        <v>1.4999999999999999E-2</v>
      </c>
      <c r="C57" s="6" t="s">
        <v>51</v>
      </c>
      <c r="D57" s="12"/>
      <c r="E57" s="119"/>
      <c r="F57" s="136"/>
      <c r="G57" s="119"/>
      <c r="H57" s="135"/>
      <c r="I57" s="126"/>
      <c r="J57" s="126"/>
      <c r="K57" s="126"/>
      <c r="L57" s="12"/>
      <c r="M57" s="12"/>
      <c r="N57" s="132"/>
      <c r="O57" s="134"/>
      <c r="P57" s="132"/>
      <c r="Q57" s="133"/>
      <c r="R57" s="132"/>
      <c r="S57" s="132"/>
      <c r="T57" s="132"/>
      <c r="U57" s="132"/>
      <c r="V57" s="132"/>
      <c r="W57" s="132"/>
      <c r="X57" s="132"/>
      <c r="Y57" s="132"/>
      <c r="Z57" s="132"/>
      <c r="AA57" s="131"/>
      <c r="AB57" s="131"/>
      <c r="AC57" s="131"/>
      <c r="AD57" s="131"/>
      <c r="AE57" s="131"/>
      <c r="AF57" s="131"/>
      <c r="AG57" s="130"/>
    </row>
    <row r="58" spans="1:33" s="129" customFormat="1" x14ac:dyDescent="0.25">
      <c r="A58" s="22" t="s">
        <v>54</v>
      </c>
      <c r="B58" s="224">
        <f>'Summary and Key Inputs '!Q79</f>
        <v>0.02</v>
      </c>
      <c r="C58" s="6" t="s">
        <v>51</v>
      </c>
      <c r="D58" s="12"/>
      <c r="E58" s="12"/>
      <c r="F58" s="136"/>
      <c r="G58" s="119"/>
      <c r="H58" s="135"/>
      <c r="I58" s="126"/>
      <c r="J58" s="126"/>
      <c r="K58" s="126"/>
      <c r="L58" s="12"/>
      <c r="M58" s="12"/>
      <c r="N58" s="132"/>
      <c r="O58" s="134"/>
      <c r="P58" s="132"/>
      <c r="Q58" s="133"/>
      <c r="R58" s="132"/>
      <c r="S58" s="132"/>
      <c r="T58" s="132"/>
      <c r="U58" s="132"/>
      <c r="V58" s="132"/>
      <c r="W58" s="132"/>
      <c r="X58" s="132"/>
      <c r="Y58" s="132"/>
      <c r="Z58" s="132"/>
      <c r="AA58" s="131"/>
      <c r="AB58" s="131"/>
      <c r="AC58" s="131"/>
      <c r="AD58" s="131"/>
      <c r="AE58" s="131"/>
      <c r="AF58" s="131"/>
      <c r="AG58" s="130"/>
    </row>
    <row r="59" spans="1:33" s="23" customFormat="1" x14ac:dyDescent="0.25">
      <c r="A59" s="22" t="s">
        <v>52</v>
      </c>
      <c r="B59" s="224">
        <f>'Summary and Key Inputs '!Q80</f>
        <v>0</v>
      </c>
      <c r="C59" s="6" t="s">
        <v>51</v>
      </c>
      <c r="D59" s="12"/>
      <c r="E59" s="119"/>
      <c r="F59" s="12"/>
      <c r="G59" s="12"/>
      <c r="H59" s="100"/>
      <c r="I59" s="128"/>
      <c r="J59" s="12"/>
      <c r="K59" s="119"/>
      <c r="L59" s="12"/>
      <c r="M59" s="127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14"/>
    </row>
    <row r="60" spans="1:33" s="23" customFormat="1" x14ac:dyDescent="0.25">
      <c r="A60" s="22" t="s">
        <v>50</v>
      </c>
      <c r="B60" s="224">
        <f>'Summary and Key Inputs '!Q81</f>
        <v>0</v>
      </c>
      <c r="C60" s="6" t="s">
        <v>51</v>
      </c>
      <c r="D60" s="12"/>
      <c r="E60" s="119"/>
      <c r="F60" s="12"/>
      <c r="G60" s="12"/>
      <c r="H60" s="100"/>
      <c r="I60" s="12"/>
      <c r="J60" s="12"/>
      <c r="K60" s="119"/>
      <c r="L60" s="12"/>
      <c r="M60" s="127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14"/>
    </row>
    <row r="61" spans="1:33" s="23" customFormat="1" x14ac:dyDescent="0.25">
      <c r="A61" s="22" t="s">
        <v>123</v>
      </c>
      <c r="B61" s="224">
        <f>'Summary and Key Inputs '!Q82</f>
        <v>0</v>
      </c>
      <c r="C61" s="6" t="s">
        <v>51</v>
      </c>
      <c r="D61" s="12"/>
      <c r="E61" s="119"/>
      <c r="F61" s="12"/>
      <c r="G61" s="12"/>
      <c r="H61" s="100"/>
      <c r="I61" s="12"/>
      <c r="J61" s="12"/>
      <c r="K61" s="119"/>
      <c r="L61" s="12"/>
      <c r="M61" s="127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14"/>
    </row>
    <row r="62" spans="1:33" s="23" customFormat="1" x14ac:dyDescent="0.25">
      <c r="A62" s="34"/>
      <c r="B62" s="6"/>
      <c r="C62" s="6"/>
      <c r="D62" s="6"/>
      <c r="E62" s="119"/>
      <c r="F62" s="12"/>
      <c r="G62" s="12"/>
      <c r="H62" s="100"/>
      <c r="I62" s="12"/>
      <c r="J62" s="12"/>
      <c r="K62" s="119"/>
      <c r="L62" s="12"/>
      <c r="M62" s="127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14"/>
    </row>
    <row r="63" spans="1:33" s="23" customFormat="1" x14ac:dyDescent="0.25">
      <c r="A63" s="34"/>
      <c r="B63" s="216" t="s">
        <v>160</v>
      </c>
      <c r="C63" s="6" t="s">
        <v>202</v>
      </c>
      <c r="D63" s="12"/>
      <c r="E63" s="119"/>
      <c r="F63" s="126"/>
      <c r="G63" s="126"/>
      <c r="H63" s="125"/>
      <c r="I63" s="12"/>
      <c r="J63" s="12"/>
      <c r="K63" s="119"/>
      <c r="L63" s="119"/>
      <c r="M63" s="120"/>
      <c r="N63" s="119"/>
      <c r="O63" s="119"/>
      <c r="P63" s="119"/>
      <c r="Q63" s="119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14"/>
    </row>
    <row r="64" spans="1:33" s="23" customFormat="1" x14ac:dyDescent="0.25">
      <c r="A64" s="22" t="s">
        <v>49</v>
      </c>
      <c r="B64" s="297">
        <f>'Summary and Key Inputs '!Q85</f>
        <v>0.1</v>
      </c>
      <c r="C64" s="326">
        <f>'Summary and Key Inputs '!R85</f>
        <v>3250</v>
      </c>
      <c r="D64" s="12"/>
      <c r="E64" s="12"/>
      <c r="F64" s="12"/>
      <c r="G64" s="12"/>
      <c r="H64" s="12"/>
      <c r="I64" s="12"/>
      <c r="J64" s="12"/>
      <c r="K64" s="124"/>
      <c r="L64" s="123"/>
      <c r="M64" s="123"/>
      <c r="N64" s="119"/>
      <c r="O64" s="119"/>
      <c r="P64" s="119"/>
      <c r="Q64" s="119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14"/>
    </row>
    <row r="65" spans="1:34" s="23" customFormat="1" x14ac:dyDescent="0.25">
      <c r="A65" s="22" t="s">
        <v>48</v>
      </c>
      <c r="B65" s="314">
        <f>'Summary and Key Inputs '!Q86</f>
        <v>15</v>
      </c>
      <c r="C65" s="6"/>
      <c r="D65" s="12"/>
      <c r="E65" s="12"/>
      <c r="F65" s="12"/>
      <c r="G65" s="118"/>
      <c r="H65" s="12"/>
      <c r="I65" s="117"/>
      <c r="J65" s="12"/>
      <c r="K65" s="110"/>
      <c r="L65" s="116"/>
      <c r="M65" s="115"/>
      <c r="N65" s="115"/>
      <c r="O65" s="115"/>
      <c r="P65" s="115"/>
      <c r="Q65" s="115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14"/>
    </row>
    <row r="66" spans="1:34" s="23" customFormat="1" x14ac:dyDescent="0.25">
      <c r="E66" s="12"/>
      <c r="F66" s="12"/>
      <c r="G66" s="118"/>
      <c r="H66" s="12"/>
      <c r="I66" s="117"/>
      <c r="J66" s="12"/>
      <c r="K66" s="110"/>
      <c r="L66" s="116"/>
      <c r="M66" s="115"/>
      <c r="N66" s="115"/>
      <c r="O66" s="115"/>
      <c r="P66" s="115"/>
      <c r="Q66" s="115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14"/>
    </row>
    <row r="67" spans="1:34" s="23" customFormat="1" x14ac:dyDescent="0.25">
      <c r="E67" s="111"/>
      <c r="F67" s="12"/>
      <c r="G67" s="118"/>
      <c r="H67" s="12"/>
      <c r="I67" s="117"/>
      <c r="J67" s="12"/>
      <c r="K67" s="110"/>
      <c r="L67" s="116"/>
      <c r="M67" s="115"/>
      <c r="N67" s="115"/>
      <c r="O67" s="115"/>
      <c r="P67" s="115"/>
      <c r="Q67" s="115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14"/>
    </row>
    <row r="68" spans="1:34" s="23" customFormat="1" x14ac:dyDescent="0.25">
      <c r="E68" s="12"/>
      <c r="F68" s="12"/>
      <c r="G68" s="118"/>
      <c r="H68" s="12"/>
      <c r="I68" s="12"/>
      <c r="J68" s="119"/>
      <c r="K68" s="110"/>
      <c r="L68" s="113"/>
      <c r="M68" s="112"/>
      <c r="N68" s="112"/>
      <c r="O68" s="112"/>
      <c r="P68" s="112"/>
      <c r="Q68" s="1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14"/>
    </row>
    <row r="69" spans="1:34" x14ac:dyDescent="0.25">
      <c r="A69" s="34"/>
      <c r="B69" s="6"/>
      <c r="C69" s="6"/>
      <c r="D69" s="6"/>
      <c r="E69" s="6"/>
      <c r="F69" s="107"/>
      <c r="G69" s="6"/>
      <c r="H69" s="6"/>
      <c r="I69" s="6"/>
      <c r="J69" s="6"/>
      <c r="K69" s="6"/>
      <c r="L69" s="6"/>
      <c r="M69" s="6"/>
      <c r="N69" s="6"/>
      <c r="O69" s="107"/>
      <c r="P69" s="107"/>
      <c r="Q69" s="110"/>
      <c r="R69" s="109"/>
      <c r="S69" s="108"/>
      <c r="T69" s="108"/>
      <c r="U69" s="108"/>
      <c r="V69" s="108"/>
      <c r="W69" s="108"/>
      <c r="X69" s="6"/>
      <c r="Y69" s="107"/>
      <c r="Z69" s="107"/>
      <c r="AA69" s="107"/>
      <c r="AB69" s="107"/>
      <c r="AC69" s="107"/>
      <c r="AD69" s="107"/>
      <c r="AE69" s="107"/>
      <c r="AF69" s="107"/>
      <c r="AG69" s="106"/>
    </row>
    <row r="70" spans="1:34" ht="26.25" x14ac:dyDescent="0.4">
      <c r="A70" s="257" t="s">
        <v>47</v>
      </c>
      <c r="B70" s="258"/>
      <c r="C70" s="258"/>
      <c r="D70" s="258"/>
      <c r="E70" s="258"/>
      <c r="F70" s="258"/>
      <c r="G70" s="258"/>
      <c r="H70" s="258"/>
      <c r="I70" s="258"/>
      <c r="J70" s="258"/>
      <c r="K70" s="258"/>
      <c r="L70" s="258"/>
      <c r="M70" s="258"/>
      <c r="N70" s="260"/>
      <c r="O70" s="260"/>
      <c r="P70" s="260"/>
      <c r="Q70" s="260"/>
      <c r="R70" s="260"/>
      <c r="S70" s="260"/>
      <c r="T70" s="260"/>
      <c r="U70" s="260"/>
      <c r="V70" s="260"/>
      <c r="W70" s="260"/>
      <c r="X70" s="248"/>
      <c r="Y70" s="248"/>
      <c r="Z70" s="248"/>
      <c r="AA70" s="248"/>
      <c r="AB70" s="248"/>
      <c r="AC70" s="248"/>
      <c r="AD70" s="248"/>
      <c r="AE70" s="248"/>
      <c r="AF70" s="248"/>
      <c r="AG70" s="261"/>
    </row>
    <row r="71" spans="1:34" x14ac:dyDescent="0.25">
      <c r="A71" s="34"/>
      <c r="B71" s="5"/>
      <c r="C71" s="33" t="s">
        <v>31</v>
      </c>
      <c r="D71" s="86" t="s">
        <v>14</v>
      </c>
      <c r="E71" s="86" t="s">
        <v>14</v>
      </c>
      <c r="F71" s="86" t="s">
        <v>14</v>
      </c>
      <c r="G71" s="86" t="s">
        <v>14</v>
      </c>
      <c r="H71" s="86" t="s">
        <v>14</v>
      </c>
      <c r="I71" s="86" t="s">
        <v>14</v>
      </c>
      <c r="J71" s="86" t="s">
        <v>14</v>
      </c>
      <c r="K71" s="86" t="s">
        <v>14</v>
      </c>
      <c r="L71" s="86" t="s">
        <v>14</v>
      </c>
      <c r="M71" s="86" t="s">
        <v>14</v>
      </c>
      <c r="N71" s="86" t="s">
        <v>14</v>
      </c>
      <c r="O71" s="86" t="s">
        <v>14</v>
      </c>
      <c r="P71" s="86" t="s">
        <v>14</v>
      </c>
      <c r="Q71" s="86" t="s">
        <v>14</v>
      </c>
      <c r="R71" s="86" t="s">
        <v>14</v>
      </c>
      <c r="S71" s="86" t="s">
        <v>14</v>
      </c>
      <c r="T71" s="89" t="s">
        <v>14</v>
      </c>
      <c r="U71" s="86" t="s">
        <v>14</v>
      </c>
      <c r="V71" s="86" t="s">
        <v>14</v>
      </c>
      <c r="W71" s="86" t="s">
        <v>14</v>
      </c>
      <c r="X71" s="86" t="s">
        <v>14</v>
      </c>
      <c r="Y71" s="86" t="s">
        <v>14</v>
      </c>
      <c r="Z71" s="86" t="s">
        <v>14</v>
      </c>
      <c r="AA71" s="86" t="s">
        <v>14</v>
      </c>
      <c r="AB71" s="86" t="s">
        <v>14</v>
      </c>
      <c r="AC71" s="86" t="s">
        <v>14</v>
      </c>
      <c r="AD71" s="86" t="s">
        <v>14</v>
      </c>
      <c r="AE71" s="86" t="s">
        <v>14</v>
      </c>
      <c r="AF71" s="86" t="s">
        <v>14</v>
      </c>
      <c r="AG71" s="85" t="s">
        <v>14</v>
      </c>
    </row>
    <row r="72" spans="1:34" x14ac:dyDescent="0.25">
      <c r="A72" s="105" t="s">
        <v>46</v>
      </c>
      <c r="B72" s="60"/>
      <c r="C72" s="104">
        <v>0</v>
      </c>
      <c r="D72" s="102">
        <v>1</v>
      </c>
      <c r="E72" s="102">
        <v>2</v>
      </c>
      <c r="F72" s="102">
        <v>3</v>
      </c>
      <c r="G72" s="102">
        <v>4</v>
      </c>
      <c r="H72" s="102">
        <v>5</v>
      </c>
      <c r="I72" s="102">
        <v>6</v>
      </c>
      <c r="J72" s="102">
        <v>7</v>
      </c>
      <c r="K72" s="102">
        <v>8</v>
      </c>
      <c r="L72" s="102">
        <v>9</v>
      </c>
      <c r="M72" s="102">
        <v>10</v>
      </c>
      <c r="N72" s="102">
        <v>11</v>
      </c>
      <c r="O72" s="102">
        <v>12</v>
      </c>
      <c r="P72" s="102">
        <v>13</v>
      </c>
      <c r="Q72" s="102">
        <v>14</v>
      </c>
      <c r="R72" s="102">
        <v>15</v>
      </c>
      <c r="S72" s="102">
        <v>16</v>
      </c>
      <c r="T72" s="103">
        <v>17</v>
      </c>
      <c r="U72" s="102">
        <v>18</v>
      </c>
      <c r="V72" s="102">
        <v>19</v>
      </c>
      <c r="W72" s="102">
        <v>20</v>
      </c>
      <c r="X72" s="102">
        <v>21</v>
      </c>
      <c r="Y72" s="102">
        <v>22</v>
      </c>
      <c r="Z72" s="102">
        <v>23</v>
      </c>
      <c r="AA72" s="102">
        <v>24</v>
      </c>
      <c r="AB72" s="102">
        <v>25</v>
      </c>
      <c r="AC72" s="102">
        <v>26</v>
      </c>
      <c r="AD72" s="102">
        <v>27</v>
      </c>
      <c r="AE72" s="102">
        <v>28</v>
      </c>
      <c r="AF72" s="102">
        <v>29</v>
      </c>
      <c r="AG72" s="101">
        <v>30</v>
      </c>
    </row>
    <row r="73" spans="1:34" s="97" customFormat="1" x14ac:dyDescent="0.25">
      <c r="A73" s="62" t="s">
        <v>45</v>
      </c>
      <c r="B73" s="5"/>
      <c r="C73" s="5"/>
      <c r="D73" s="100">
        <f>B20*8760*B41/1000</f>
        <v>41281.5</v>
      </c>
      <c r="E73" s="99">
        <f t="shared" ref="E73:AG73" si="0">IF(E72&lt;=$B$43,D73*(1-$B$42),0)</f>
        <v>41075.092499999999</v>
      </c>
      <c r="F73" s="99">
        <f t="shared" si="0"/>
        <v>40869.717037499999</v>
      </c>
      <c r="G73" s="99">
        <f t="shared" si="0"/>
        <v>40665.368452312498</v>
      </c>
      <c r="H73" s="99">
        <f t="shared" si="0"/>
        <v>40462.041610050932</v>
      </c>
      <c r="I73" s="99">
        <f t="shared" si="0"/>
        <v>40259.731402000674</v>
      </c>
      <c r="J73" s="99">
        <f t="shared" si="0"/>
        <v>40058.43274499067</v>
      </c>
      <c r="K73" s="99">
        <f t="shared" si="0"/>
        <v>39858.140581265718</v>
      </c>
      <c r="L73" s="99">
        <f t="shared" si="0"/>
        <v>39658.84987835939</v>
      </c>
      <c r="M73" s="99">
        <f t="shared" si="0"/>
        <v>39460.555628967595</v>
      </c>
      <c r="N73" s="99">
        <f t="shared" si="0"/>
        <v>39263.252850822755</v>
      </c>
      <c r="O73" s="99">
        <f t="shared" si="0"/>
        <v>39066.936586568641</v>
      </c>
      <c r="P73" s="99">
        <f t="shared" si="0"/>
        <v>38871.601903635797</v>
      </c>
      <c r="Q73" s="99">
        <f t="shared" si="0"/>
        <v>38677.243894117615</v>
      </c>
      <c r="R73" s="99">
        <f t="shared" si="0"/>
        <v>38483.857674647028</v>
      </c>
      <c r="S73" s="99">
        <f t="shared" si="0"/>
        <v>38291.438386273796</v>
      </c>
      <c r="T73" s="5">
        <f t="shared" si="0"/>
        <v>38099.981194342428</v>
      </c>
      <c r="U73" s="99">
        <f t="shared" si="0"/>
        <v>37909.481288370713</v>
      </c>
      <c r="V73" s="99">
        <f t="shared" si="0"/>
        <v>37719.933881928861</v>
      </c>
      <c r="W73" s="99">
        <f t="shared" si="0"/>
        <v>37531.334212519214</v>
      </c>
      <c r="X73" s="99">
        <f t="shared" si="0"/>
        <v>37343.677541456615</v>
      </c>
      <c r="Y73" s="99">
        <f t="shared" si="0"/>
        <v>37156.959153749332</v>
      </c>
      <c r="Z73" s="99">
        <f t="shared" si="0"/>
        <v>36971.174357980584</v>
      </c>
      <c r="AA73" s="99">
        <f t="shared" si="0"/>
        <v>36786.318486190685</v>
      </c>
      <c r="AB73" s="99">
        <f t="shared" si="0"/>
        <v>36602.386893759729</v>
      </c>
      <c r="AC73" s="99">
        <f t="shared" si="0"/>
        <v>36419.37495929093</v>
      </c>
      <c r="AD73" s="99">
        <f t="shared" si="0"/>
        <v>36237.278084494472</v>
      </c>
      <c r="AE73" s="99">
        <f t="shared" si="0"/>
        <v>36056.091694071998</v>
      </c>
      <c r="AF73" s="99">
        <f t="shared" si="0"/>
        <v>35875.811235601635</v>
      </c>
      <c r="AG73" s="98">
        <f t="shared" si="0"/>
        <v>35696.432179423624</v>
      </c>
      <c r="AH73" s="335">
        <f>SUM(D73:AG73)</f>
        <v>1152709.9962946938</v>
      </c>
    </row>
    <row r="74" spans="1:34" s="84" customFormat="1" ht="16.5" thickBot="1" x14ac:dyDescent="0.3">
      <c r="A74" s="270"/>
      <c r="B74" s="249"/>
      <c r="C74" s="249"/>
      <c r="D74" s="318"/>
      <c r="E74" s="250"/>
      <c r="F74" s="250"/>
      <c r="G74" s="250"/>
      <c r="H74" s="250"/>
      <c r="I74" s="250"/>
      <c r="J74" s="250"/>
      <c r="K74" s="250"/>
      <c r="L74" s="250"/>
      <c r="M74" s="250"/>
      <c r="N74" s="250"/>
      <c r="O74" s="250"/>
      <c r="P74" s="250"/>
      <c r="Q74" s="250"/>
      <c r="R74" s="250"/>
      <c r="S74" s="250"/>
      <c r="T74" s="250"/>
      <c r="U74" s="250"/>
      <c r="V74" s="250"/>
      <c r="W74" s="250"/>
      <c r="X74" s="250"/>
      <c r="Y74" s="250"/>
      <c r="Z74" s="250"/>
      <c r="AA74" s="250"/>
      <c r="AB74" s="250"/>
      <c r="AC74" s="250"/>
      <c r="AD74" s="250"/>
      <c r="AE74" s="250"/>
      <c r="AF74" s="250"/>
      <c r="AG74" s="271"/>
    </row>
    <row r="75" spans="1:34" ht="26.25" x14ac:dyDescent="0.4">
      <c r="A75" s="363" t="s">
        <v>44</v>
      </c>
      <c r="B75" s="364"/>
      <c r="C75" s="365"/>
      <c r="D75" s="364"/>
      <c r="E75" s="364"/>
      <c r="F75" s="364"/>
      <c r="G75" s="364"/>
      <c r="H75" s="364"/>
      <c r="I75" s="364"/>
      <c r="J75" s="364"/>
      <c r="K75" s="364"/>
      <c r="L75" s="364"/>
      <c r="M75" s="364"/>
      <c r="N75" s="366"/>
      <c r="O75" s="366"/>
      <c r="P75" s="366"/>
      <c r="Q75" s="366"/>
      <c r="R75" s="366"/>
      <c r="S75" s="366"/>
      <c r="T75" s="366"/>
      <c r="U75" s="366"/>
      <c r="V75" s="366"/>
      <c r="W75" s="366"/>
      <c r="X75" s="367"/>
      <c r="Y75" s="367"/>
      <c r="Z75" s="367"/>
      <c r="AA75" s="367"/>
      <c r="AB75" s="367"/>
      <c r="AC75" s="367"/>
      <c r="AD75" s="367"/>
      <c r="AE75" s="367"/>
      <c r="AF75" s="367"/>
      <c r="AG75" s="368"/>
    </row>
    <row r="76" spans="1:34" x14ac:dyDescent="0.25">
      <c r="A76" s="90"/>
      <c r="B76" s="5"/>
      <c r="C76" s="33" t="s">
        <v>31</v>
      </c>
      <c r="D76" s="86" t="s">
        <v>14</v>
      </c>
      <c r="E76" s="86" t="s">
        <v>14</v>
      </c>
      <c r="F76" s="86" t="s">
        <v>14</v>
      </c>
      <c r="G76" s="86" t="s">
        <v>14</v>
      </c>
      <c r="H76" s="86" t="s">
        <v>14</v>
      </c>
      <c r="I76" s="86" t="s">
        <v>14</v>
      </c>
      <c r="J76" s="86" t="s">
        <v>14</v>
      </c>
      <c r="K76" s="86" t="s">
        <v>14</v>
      </c>
      <c r="L76" s="86" t="s">
        <v>14</v>
      </c>
      <c r="M76" s="86" t="s">
        <v>14</v>
      </c>
      <c r="N76" s="86" t="s">
        <v>14</v>
      </c>
      <c r="O76" s="86" t="s">
        <v>14</v>
      </c>
      <c r="P76" s="86" t="s">
        <v>14</v>
      </c>
      <c r="Q76" s="86" t="s">
        <v>14</v>
      </c>
      <c r="R76" s="86" t="s">
        <v>14</v>
      </c>
      <c r="S76" s="86" t="s">
        <v>14</v>
      </c>
      <c r="T76" s="89" t="s">
        <v>14</v>
      </c>
      <c r="U76" s="86" t="s">
        <v>14</v>
      </c>
      <c r="V76" s="86" t="s">
        <v>14</v>
      </c>
      <c r="W76" s="86" t="s">
        <v>14</v>
      </c>
      <c r="X76" s="86" t="s">
        <v>14</v>
      </c>
      <c r="Y76" s="86" t="s">
        <v>14</v>
      </c>
      <c r="Z76" s="86" t="s">
        <v>14</v>
      </c>
      <c r="AA76" s="86" t="s">
        <v>14</v>
      </c>
      <c r="AB76" s="86" t="s">
        <v>14</v>
      </c>
      <c r="AC76" s="86" t="s">
        <v>14</v>
      </c>
      <c r="AD76" s="86" t="s">
        <v>14</v>
      </c>
      <c r="AE76" s="86" t="s">
        <v>14</v>
      </c>
      <c r="AF76" s="86" t="s">
        <v>14</v>
      </c>
      <c r="AG76" s="85" t="s">
        <v>14</v>
      </c>
    </row>
    <row r="77" spans="1:34" s="6" customFormat="1" x14ac:dyDescent="0.25">
      <c r="A77" s="63" t="s">
        <v>3</v>
      </c>
      <c r="B77" s="5"/>
      <c r="C77" s="88">
        <v>0</v>
      </c>
      <c r="D77" s="86">
        <v>1</v>
      </c>
      <c r="E77" s="86">
        <v>2</v>
      </c>
      <c r="F77" s="86">
        <v>3</v>
      </c>
      <c r="G77" s="86">
        <v>4</v>
      </c>
      <c r="H77" s="86">
        <v>5</v>
      </c>
      <c r="I77" s="86">
        <v>6</v>
      </c>
      <c r="J77" s="86">
        <v>7</v>
      </c>
      <c r="K77" s="86">
        <v>8</v>
      </c>
      <c r="L77" s="86">
        <v>9</v>
      </c>
      <c r="M77" s="86">
        <v>10</v>
      </c>
      <c r="N77" s="86">
        <v>11</v>
      </c>
      <c r="O77" s="86">
        <v>12</v>
      </c>
      <c r="P77" s="86">
        <v>13</v>
      </c>
      <c r="Q77" s="86">
        <v>14</v>
      </c>
      <c r="R77" s="86">
        <v>15</v>
      </c>
      <c r="S77" s="86">
        <v>16</v>
      </c>
      <c r="T77" s="87">
        <v>17</v>
      </c>
      <c r="U77" s="86">
        <v>18</v>
      </c>
      <c r="V77" s="86">
        <v>19</v>
      </c>
      <c r="W77" s="86">
        <v>20</v>
      </c>
      <c r="X77" s="86">
        <v>21</v>
      </c>
      <c r="Y77" s="86">
        <v>22</v>
      </c>
      <c r="Z77" s="86">
        <v>23</v>
      </c>
      <c r="AA77" s="86">
        <v>24</v>
      </c>
      <c r="AB77" s="86">
        <v>25</v>
      </c>
      <c r="AC77" s="86">
        <v>26</v>
      </c>
      <c r="AD77" s="86">
        <v>27</v>
      </c>
      <c r="AE77" s="86">
        <v>28</v>
      </c>
      <c r="AF77" s="86">
        <v>29</v>
      </c>
      <c r="AG77" s="85">
        <v>30</v>
      </c>
    </row>
    <row r="78" spans="1:34" s="84" customFormat="1" x14ac:dyDescent="0.25">
      <c r="A78" s="83" t="s">
        <v>134</v>
      </c>
      <c r="B78" s="47"/>
      <c r="C78" s="328"/>
      <c r="D78" s="47">
        <f>'Summary and Key Inputs '!D163</f>
        <v>-260</v>
      </c>
      <c r="E78" s="47">
        <f>'Summary and Key Inputs '!E163</f>
        <v>-265.2</v>
      </c>
      <c r="F78" s="47">
        <f>'Summary and Key Inputs '!F163</f>
        <v>-270.50400000000002</v>
      </c>
      <c r="G78" s="47">
        <f>'Summary and Key Inputs '!G163</f>
        <v>-275.91407999999996</v>
      </c>
      <c r="H78" s="47">
        <f>'Summary and Key Inputs '!H163</f>
        <v>-281.43236159999998</v>
      </c>
      <c r="I78" s="47">
        <f>'Summary and Key Inputs '!I163</f>
        <v>-287.06100883200003</v>
      </c>
      <c r="J78" s="47">
        <f>'Summary and Key Inputs '!J163</f>
        <v>-292.80222900864004</v>
      </c>
      <c r="K78" s="47">
        <f>'Summary and Key Inputs '!K163</f>
        <v>-298.65827358881273</v>
      </c>
      <c r="L78" s="47">
        <f>'Summary and Key Inputs '!L163</f>
        <v>-304.63143906058906</v>
      </c>
      <c r="M78" s="47">
        <f>'Summary and Key Inputs '!M163</f>
        <v>-310.72406784180083</v>
      </c>
      <c r="N78" s="47">
        <f>'Summary and Key Inputs '!N163</f>
        <v>-316.93854919863685</v>
      </c>
      <c r="O78" s="47">
        <f>'Summary and Key Inputs '!O163</f>
        <v>-323.27732018260951</v>
      </c>
      <c r="P78" s="47">
        <f>'Summary and Key Inputs '!P163</f>
        <v>-329.74286658626175</v>
      </c>
      <c r="Q78" s="47">
        <f>'Summary and Key Inputs '!Q163</f>
        <v>-336.33772391798698</v>
      </c>
      <c r="R78" s="47">
        <f>'Summary and Key Inputs '!R163</f>
        <v>-343.06447839634677</v>
      </c>
      <c r="S78" s="47">
        <f>'Summary and Key Inputs '!S163</f>
        <v>-349.92576796427358</v>
      </c>
      <c r="T78" s="47">
        <f>'Summary and Key Inputs '!T163</f>
        <v>-356.92428332355911</v>
      </c>
      <c r="U78" s="47">
        <f>'Summary and Key Inputs '!U163</f>
        <v>-364.06276899003035</v>
      </c>
      <c r="V78" s="47">
        <f>'Summary and Key Inputs '!V163</f>
        <v>-371.34402436983089</v>
      </c>
      <c r="W78" s="47">
        <f>'Summary and Key Inputs '!W163</f>
        <v>-378.77090485722749</v>
      </c>
      <c r="X78" s="47">
        <f>'Summary and Key Inputs '!X163</f>
        <v>-386.34632295437211</v>
      </c>
      <c r="Y78" s="47">
        <f>'Summary and Key Inputs '!Y163</f>
        <v>-394.07324941345951</v>
      </c>
      <c r="Z78" s="47">
        <f>'Summary and Key Inputs '!Z163</f>
        <v>-401.95471440172872</v>
      </c>
      <c r="AA78" s="47">
        <f>'Summary and Key Inputs '!AA163</f>
        <v>-409.99380868976323</v>
      </c>
      <c r="AB78" s="47">
        <f>'Summary and Key Inputs '!AB163</f>
        <v>-418.19368486355853</v>
      </c>
      <c r="AC78" s="47">
        <f>'Summary and Key Inputs '!AC163</f>
        <v>-426.5575585608297</v>
      </c>
      <c r="AD78" s="47">
        <f>'Summary and Key Inputs '!AD163</f>
        <v>-435.08870973204631</v>
      </c>
      <c r="AE78" s="47">
        <f>'Summary and Key Inputs '!AE163</f>
        <v>-443.79048392668716</v>
      </c>
      <c r="AF78" s="47">
        <f>'Summary and Key Inputs '!AF163</f>
        <v>-452.66629360522103</v>
      </c>
      <c r="AG78" s="49">
        <f>'Summary and Key Inputs '!AG163</f>
        <v>-461.71961947732535</v>
      </c>
    </row>
    <row r="79" spans="1:34" s="6" customFormat="1" x14ac:dyDescent="0.25">
      <c r="A79" s="83" t="s">
        <v>162</v>
      </c>
      <c r="B79" s="47"/>
      <c r="C79" s="50"/>
      <c r="D79" s="47">
        <f t="shared" ref="D79:W79" si="1">IF(D72&lt;=$B$43,(D$73*$B$46),0)</f>
        <v>9247.716504</v>
      </c>
      <c r="E79" s="47">
        <f t="shared" si="1"/>
        <v>9201.4779214800001</v>
      </c>
      <c r="F79" s="47">
        <f t="shared" si="1"/>
        <v>9155.4705318725992</v>
      </c>
      <c r="G79" s="47">
        <f t="shared" si="1"/>
        <v>9109.6931792132364</v>
      </c>
      <c r="H79" s="47">
        <f t="shared" si="1"/>
        <v>9064.1447133171696</v>
      </c>
      <c r="I79" s="47">
        <f t="shared" si="1"/>
        <v>9018.8239897505828</v>
      </c>
      <c r="J79" s="47">
        <f t="shared" si="1"/>
        <v>8973.7298698018294</v>
      </c>
      <c r="K79" s="47">
        <f t="shared" si="1"/>
        <v>8928.8612204528199</v>
      </c>
      <c r="L79" s="47">
        <f t="shared" si="1"/>
        <v>8884.2169143505562</v>
      </c>
      <c r="M79" s="47">
        <f t="shared" si="1"/>
        <v>8839.7958297788045</v>
      </c>
      <c r="N79" s="47">
        <f t="shared" si="1"/>
        <v>8795.5968506299105</v>
      </c>
      <c r="O79" s="47">
        <f t="shared" si="1"/>
        <v>8751.6188663767607</v>
      </c>
      <c r="P79" s="47">
        <f t="shared" si="1"/>
        <v>8707.8607720448763</v>
      </c>
      <c r="Q79" s="47">
        <f t="shared" si="1"/>
        <v>8664.3214681846512</v>
      </c>
      <c r="R79" s="47">
        <f t="shared" si="1"/>
        <v>8620.999860843729</v>
      </c>
      <c r="S79" s="47">
        <f t="shared" si="1"/>
        <v>8577.8948615395111</v>
      </c>
      <c r="T79" s="47">
        <f t="shared" si="1"/>
        <v>8535.0053872318131</v>
      </c>
      <c r="U79" s="47">
        <f t="shared" si="1"/>
        <v>8492.330360295653</v>
      </c>
      <c r="V79" s="47">
        <f t="shared" si="1"/>
        <v>8449.8687084941757</v>
      </c>
      <c r="W79" s="47">
        <f t="shared" si="1"/>
        <v>8407.6193649517045</v>
      </c>
      <c r="X79" s="47"/>
      <c r="Y79" s="47"/>
      <c r="Z79" s="47"/>
      <c r="AA79" s="47"/>
      <c r="AB79" s="47"/>
      <c r="AC79" s="47"/>
      <c r="AD79" s="47"/>
      <c r="AE79" s="47"/>
      <c r="AF79" s="47"/>
      <c r="AG79" s="49"/>
    </row>
    <row r="80" spans="1:34" s="6" customFormat="1" x14ac:dyDescent="0.25">
      <c r="A80" s="74" t="s">
        <v>177</v>
      </c>
      <c r="B80" s="71"/>
      <c r="C80" s="96"/>
      <c r="D80" s="71">
        <v>0</v>
      </c>
      <c r="E80" s="71">
        <v>0</v>
      </c>
      <c r="F80" s="71">
        <v>0</v>
      </c>
      <c r="G80" s="71">
        <v>0</v>
      </c>
      <c r="H80" s="71">
        <v>0</v>
      </c>
      <c r="I80" s="71">
        <v>0</v>
      </c>
      <c r="J80" s="71">
        <v>0</v>
      </c>
      <c r="K80" s="71">
        <v>0</v>
      </c>
      <c r="L80" s="71">
        <v>0</v>
      </c>
      <c r="M80" s="71">
        <v>0</v>
      </c>
      <c r="N80" s="71">
        <v>0</v>
      </c>
      <c r="O80" s="71">
        <v>0</v>
      </c>
      <c r="P80" s="71">
        <v>0</v>
      </c>
      <c r="Q80" s="71">
        <v>0</v>
      </c>
      <c r="R80" s="71">
        <v>0</v>
      </c>
      <c r="S80" s="71">
        <v>0</v>
      </c>
      <c r="T80" s="71">
        <v>0</v>
      </c>
      <c r="U80" s="71">
        <v>0</v>
      </c>
      <c r="V80" s="71">
        <v>0</v>
      </c>
      <c r="W80" s="71">
        <v>0</v>
      </c>
      <c r="X80" s="71">
        <f t="shared" ref="X80:AG80" si="2">IF($B$43&gt;=X72,X73*$B$47,0)</f>
        <v>3734.3677541456618</v>
      </c>
      <c r="Y80" s="71">
        <f t="shared" si="2"/>
        <v>3715.6959153749335</v>
      </c>
      <c r="Z80" s="71">
        <f t="shared" si="2"/>
        <v>3697.1174357980585</v>
      </c>
      <c r="AA80" s="71">
        <f t="shared" si="2"/>
        <v>3678.6318486190685</v>
      </c>
      <c r="AB80" s="71">
        <f t="shared" si="2"/>
        <v>3660.2386893759731</v>
      </c>
      <c r="AC80" s="71">
        <f t="shared" si="2"/>
        <v>3641.9374959290931</v>
      </c>
      <c r="AD80" s="71">
        <f t="shared" si="2"/>
        <v>3623.7278084494474</v>
      </c>
      <c r="AE80" s="71">
        <f t="shared" si="2"/>
        <v>3605.6091694072002</v>
      </c>
      <c r="AF80" s="71">
        <f t="shared" si="2"/>
        <v>3587.5811235601636</v>
      </c>
      <c r="AG80" s="70">
        <f t="shared" si="2"/>
        <v>3569.6432179423628</v>
      </c>
    </row>
    <row r="81" spans="1:33" x14ac:dyDescent="0.25">
      <c r="A81" s="56" t="s">
        <v>43</v>
      </c>
      <c r="B81" s="54"/>
      <c r="C81" s="54"/>
      <c r="D81" s="54">
        <f>SUM(D78:D80)</f>
        <v>8987.716504</v>
      </c>
      <c r="E81" s="54">
        <f t="shared" ref="E81:AF81" si="3">SUM(E78:E80)</f>
        <v>8936.2779214799993</v>
      </c>
      <c r="F81" s="54">
        <f t="shared" si="3"/>
        <v>8884.9665318725984</v>
      </c>
      <c r="G81" s="54">
        <f t="shared" si="3"/>
        <v>8833.7790992132359</v>
      </c>
      <c r="H81" s="54">
        <f t="shared" si="3"/>
        <v>8782.7123517171694</v>
      </c>
      <c r="I81" s="54">
        <f t="shared" si="3"/>
        <v>8731.7629809185819</v>
      </c>
      <c r="J81" s="54">
        <f t="shared" si="3"/>
        <v>8680.9276407931902</v>
      </c>
      <c r="K81" s="54">
        <f t="shared" si="3"/>
        <v>8630.2029468640067</v>
      </c>
      <c r="L81" s="54">
        <f t="shared" si="3"/>
        <v>8579.5854752899668</v>
      </c>
      <c r="M81" s="54">
        <f t="shared" si="3"/>
        <v>8529.0717619370043</v>
      </c>
      <c r="N81" s="54">
        <f t="shared" si="3"/>
        <v>8478.6583014312728</v>
      </c>
      <c r="O81" s="54">
        <f t="shared" si="3"/>
        <v>8428.3415461941513</v>
      </c>
      <c r="P81" s="54">
        <f t="shared" si="3"/>
        <v>8378.1179054586137</v>
      </c>
      <c r="Q81" s="54">
        <f t="shared" si="3"/>
        <v>8327.9837442666649</v>
      </c>
      <c r="R81" s="54">
        <f t="shared" si="3"/>
        <v>8277.9353824473819</v>
      </c>
      <c r="S81" s="54">
        <f t="shared" si="3"/>
        <v>8227.9690935752369</v>
      </c>
      <c r="T81" s="54">
        <f t="shared" si="3"/>
        <v>8178.0811039082537</v>
      </c>
      <c r="U81" s="54">
        <f t="shared" si="3"/>
        <v>8128.2675913056228</v>
      </c>
      <c r="V81" s="54">
        <f t="shared" si="3"/>
        <v>8078.5246841243452</v>
      </c>
      <c r="W81" s="54">
        <f t="shared" si="3"/>
        <v>8028.8484600944766</v>
      </c>
      <c r="X81" s="54">
        <f t="shared" si="3"/>
        <v>3348.0214311912896</v>
      </c>
      <c r="Y81" s="54">
        <f t="shared" si="3"/>
        <v>3321.622665961474</v>
      </c>
      <c r="Z81" s="54">
        <f t="shared" si="3"/>
        <v>3295.1627213963297</v>
      </c>
      <c r="AA81" s="54">
        <f t="shared" si="3"/>
        <v>3268.6380399293053</v>
      </c>
      <c r="AB81" s="54">
        <f t="shared" si="3"/>
        <v>3242.0450045124144</v>
      </c>
      <c r="AC81" s="54">
        <f t="shared" si="3"/>
        <v>3215.3799373682632</v>
      </c>
      <c r="AD81" s="54">
        <f t="shared" si="3"/>
        <v>3188.6390987174009</v>
      </c>
      <c r="AE81" s="54">
        <f t="shared" si="3"/>
        <v>3161.8186854805131</v>
      </c>
      <c r="AF81" s="54">
        <f t="shared" si="3"/>
        <v>3134.9148299549424</v>
      </c>
      <c r="AG81" s="53">
        <f>SUM(AG78:AG80)</f>
        <v>3107.9235984650372</v>
      </c>
    </row>
    <row r="82" spans="1:33" x14ac:dyDescent="0.25">
      <c r="A82" s="82" t="s">
        <v>42</v>
      </c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3"/>
    </row>
    <row r="83" spans="1:33" s="65" customFormat="1" x14ac:dyDescent="0.25">
      <c r="A83" s="83" t="s">
        <v>144</v>
      </c>
      <c r="B83" s="67"/>
      <c r="C83" s="67"/>
      <c r="D83" s="47">
        <f>'Summary and Key Inputs '!D166</f>
        <v>-65</v>
      </c>
      <c r="E83" s="47">
        <f>'Summary and Key Inputs '!E166</f>
        <v>-66.3</v>
      </c>
      <c r="F83" s="47">
        <f>'Summary and Key Inputs '!F166</f>
        <v>-67.626000000000005</v>
      </c>
      <c r="G83" s="47">
        <f>'Summary and Key Inputs '!G166</f>
        <v>-68.978519999999989</v>
      </c>
      <c r="H83" s="47">
        <f>'Summary and Key Inputs '!H166</f>
        <v>-70.358090399999995</v>
      </c>
      <c r="I83" s="47">
        <f>'Summary and Key Inputs '!I166</f>
        <v>-71.765252208000007</v>
      </c>
      <c r="J83" s="47">
        <f>'Summary and Key Inputs '!J166</f>
        <v>-73.20055725216001</v>
      </c>
      <c r="K83" s="47">
        <f>'Summary and Key Inputs '!K166</f>
        <v>-74.664568397203183</v>
      </c>
      <c r="L83" s="47">
        <f>'Summary and Key Inputs '!L166</f>
        <v>-76.157859765147265</v>
      </c>
      <c r="M83" s="47">
        <f>'Summary and Key Inputs '!M166</f>
        <v>-77.681016960450208</v>
      </c>
      <c r="N83" s="47">
        <f>'Summary and Key Inputs '!N166</f>
        <v>-79.234637299659212</v>
      </c>
      <c r="O83" s="47">
        <f>'Summary and Key Inputs '!O166</f>
        <v>-80.819330045652379</v>
      </c>
      <c r="P83" s="47">
        <f>'Summary and Key Inputs '!P166</f>
        <v>-82.435716646565439</v>
      </c>
      <c r="Q83" s="47">
        <f>'Summary and Key Inputs '!Q166</f>
        <v>-84.084430979496744</v>
      </c>
      <c r="R83" s="47">
        <f>'Summary and Key Inputs '!R166</f>
        <v>-85.766119599086693</v>
      </c>
      <c r="S83" s="47">
        <f>'Summary and Key Inputs '!S166</f>
        <v>-87.481441991068394</v>
      </c>
      <c r="T83" s="47">
        <f>'Summary and Key Inputs '!T166</f>
        <v>-89.231070830889777</v>
      </c>
      <c r="U83" s="47">
        <f>'Summary and Key Inputs '!U166</f>
        <v>-91.015692247507587</v>
      </c>
      <c r="V83" s="47">
        <f>'Summary and Key Inputs '!V166</f>
        <v>-92.836006092457723</v>
      </c>
      <c r="W83" s="47">
        <f>'Summary and Key Inputs '!W166</f>
        <v>-94.692726214306873</v>
      </c>
      <c r="X83" s="47">
        <f>'Summary and Key Inputs '!X166</f>
        <v>-96.586580738593028</v>
      </c>
      <c r="Y83" s="47">
        <f>'Summary and Key Inputs '!Y166</f>
        <v>-98.518312353364877</v>
      </c>
      <c r="Z83" s="47">
        <f>'Summary and Key Inputs '!Z166</f>
        <v>-100.48867860043218</v>
      </c>
      <c r="AA83" s="47">
        <f>'Summary and Key Inputs '!AA166</f>
        <v>-102.49845217244081</v>
      </c>
      <c r="AB83" s="47">
        <f>'Summary and Key Inputs '!AB166</f>
        <v>-104.54842121588963</v>
      </c>
      <c r="AC83" s="47">
        <f>'Summary and Key Inputs '!AC166</f>
        <v>-106.63938964020743</v>
      </c>
      <c r="AD83" s="47">
        <f>'Summary and Key Inputs '!AD166</f>
        <v>-108.77217743301158</v>
      </c>
      <c r="AE83" s="47">
        <f>'Summary and Key Inputs '!AE166</f>
        <v>-110.94762098167179</v>
      </c>
      <c r="AF83" s="47">
        <f>'Summary and Key Inputs '!AF166</f>
        <v>-113.16657340130526</v>
      </c>
      <c r="AG83" s="49">
        <f>'Summary and Key Inputs '!AG166</f>
        <v>-115.42990486933134</v>
      </c>
    </row>
    <row r="84" spans="1:33" x14ac:dyDescent="0.25">
      <c r="A84" s="83" t="s">
        <v>109</v>
      </c>
      <c r="B84" s="16"/>
      <c r="C84" s="6"/>
      <c r="D84" s="5">
        <f t="shared" ref="D84:AG84" si="4">IF(D$72&lt;=$B$43,((-$B$51*$B$20))*(1+$B$57)^C72,0)</f>
        <v>-162.5</v>
      </c>
      <c r="E84" s="5">
        <f t="shared" si="4"/>
        <v>-164.93749999999997</v>
      </c>
      <c r="F84" s="5">
        <f t="shared" si="4"/>
        <v>-167.41156249999995</v>
      </c>
      <c r="G84" s="5">
        <f t="shared" si="4"/>
        <v>-169.92273593749994</v>
      </c>
      <c r="H84" s="5">
        <f t="shared" si="4"/>
        <v>-172.4715769765624</v>
      </c>
      <c r="I84" s="5">
        <f t="shared" si="4"/>
        <v>-175.05865063121081</v>
      </c>
      <c r="J84" s="5">
        <f t="shared" si="4"/>
        <v>-177.68453039067896</v>
      </c>
      <c r="K84" s="5">
        <f t="shared" si="4"/>
        <v>-180.3497983465391</v>
      </c>
      <c r="L84" s="5">
        <f t="shared" si="4"/>
        <v>-183.05504532173717</v>
      </c>
      <c r="M84" s="5">
        <f t="shared" si="4"/>
        <v>-185.80087100156322</v>
      </c>
      <c r="N84" s="5">
        <f t="shared" si="4"/>
        <v>-188.58788406658664</v>
      </c>
      <c r="O84" s="5">
        <f t="shared" si="4"/>
        <v>-191.41670232758543</v>
      </c>
      <c r="P84" s="5">
        <f t="shared" si="4"/>
        <v>-194.28795286249917</v>
      </c>
      <c r="Q84" s="5">
        <f t="shared" si="4"/>
        <v>-197.20227215543662</v>
      </c>
      <c r="R84" s="5">
        <f t="shared" si="4"/>
        <v>-200.16030623776814</v>
      </c>
      <c r="S84" s="5">
        <f t="shared" si="4"/>
        <v>-203.16271083133464</v>
      </c>
      <c r="T84" s="5">
        <f t="shared" si="4"/>
        <v>-206.21015149380463</v>
      </c>
      <c r="U84" s="5">
        <f t="shared" si="4"/>
        <v>-209.30330376621166</v>
      </c>
      <c r="V84" s="5">
        <f t="shared" si="4"/>
        <v>-212.44285332270482</v>
      </c>
      <c r="W84" s="5">
        <f t="shared" si="4"/>
        <v>-215.62949612254536</v>
      </c>
      <c r="X84" s="5">
        <f t="shared" si="4"/>
        <v>-218.86393856438349</v>
      </c>
      <c r="Y84" s="5">
        <f t="shared" si="4"/>
        <v>-222.14689764284921</v>
      </c>
      <c r="Z84" s="5">
        <f t="shared" si="4"/>
        <v>-225.47910110749191</v>
      </c>
      <c r="AA84" s="5">
        <f t="shared" si="4"/>
        <v>-228.86128762410428</v>
      </c>
      <c r="AB84" s="5">
        <f t="shared" si="4"/>
        <v>-232.29420693846581</v>
      </c>
      <c r="AC84" s="5">
        <f t="shared" si="4"/>
        <v>-235.77862004254277</v>
      </c>
      <c r="AD84" s="5">
        <f t="shared" si="4"/>
        <v>-239.31529934318087</v>
      </c>
      <c r="AE84" s="5">
        <f t="shared" si="4"/>
        <v>-242.90502883332857</v>
      </c>
      <c r="AF84" s="5">
        <f t="shared" si="4"/>
        <v>-246.54860426582843</v>
      </c>
      <c r="AG84" s="57">
        <f t="shared" si="4"/>
        <v>-250.24683332981587</v>
      </c>
    </row>
    <row r="85" spans="1:33" x14ac:dyDescent="0.25">
      <c r="A85" s="83" t="s">
        <v>41</v>
      </c>
      <c r="B85" s="5"/>
      <c r="C85" s="5"/>
      <c r="D85" s="5">
        <f t="shared" ref="D85:AG85" si="5">IF(D$72&lt;=$B$43,((-$B$52*$B$20))*(1+$B$58)^C$72,0)</f>
        <v>-260</v>
      </c>
      <c r="E85" s="5">
        <f t="shared" si="5"/>
        <v>-265.2</v>
      </c>
      <c r="F85" s="5">
        <f t="shared" si="5"/>
        <v>-270.50400000000002</v>
      </c>
      <c r="G85" s="5">
        <f t="shared" si="5"/>
        <v>-275.91407999999996</v>
      </c>
      <c r="H85" s="5">
        <f t="shared" si="5"/>
        <v>-281.43236159999998</v>
      </c>
      <c r="I85" s="5">
        <f t="shared" si="5"/>
        <v>-287.06100883200003</v>
      </c>
      <c r="J85" s="5">
        <f t="shared" si="5"/>
        <v>-292.80222900864004</v>
      </c>
      <c r="K85" s="5">
        <f t="shared" si="5"/>
        <v>-298.65827358881273</v>
      </c>
      <c r="L85" s="5">
        <f t="shared" si="5"/>
        <v>-304.63143906058906</v>
      </c>
      <c r="M85" s="5">
        <f t="shared" si="5"/>
        <v>-310.72406784180083</v>
      </c>
      <c r="N85" s="5">
        <f t="shared" si="5"/>
        <v>-316.93854919863685</v>
      </c>
      <c r="O85" s="5">
        <f t="shared" si="5"/>
        <v>-323.27732018260951</v>
      </c>
      <c r="P85" s="5">
        <f t="shared" si="5"/>
        <v>-329.74286658626175</v>
      </c>
      <c r="Q85" s="5">
        <f t="shared" si="5"/>
        <v>-336.33772391798698</v>
      </c>
      <c r="R85" s="5">
        <f t="shared" si="5"/>
        <v>-343.06447839634677</v>
      </c>
      <c r="S85" s="5">
        <f t="shared" si="5"/>
        <v>-349.92576796427358</v>
      </c>
      <c r="T85" s="5">
        <f t="shared" si="5"/>
        <v>-356.92428332355911</v>
      </c>
      <c r="U85" s="5">
        <f t="shared" si="5"/>
        <v>-364.06276899003035</v>
      </c>
      <c r="V85" s="5">
        <f t="shared" si="5"/>
        <v>-371.34402436983089</v>
      </c>
      <c r="W85" s="5">
        <f t="shared" si="5"/>
        <v>-378.77090485722749</v>
      </c>
      <c r="X85" s="5">
        <f t="shared" si="5"/>
        <v>-386.34632295437211</v>
      </c>
      <c r="Y85" s="5">
        <f t="shared" si="5"/>
        <v>-394.07324941345951</v>
      </c>
      <c r="Z85" s="5">
        <f t="shared" si="5"/>
        <v>-401.95471440172872</v>
      </c>
      <c r="AA85" s="5">
        <f t="shared" si="5"/>
        <v>-409.99380868976323</v>
      </c>
      <c r="AB85" s="5">
        <f t="shared" si="5"/>
        <v>-418.19368486355853</v>
      </c>
      <c r="AC85" s="5">
        <f t="shared" si="5"/>
        <v>-426.5575585608297</v>
      </c>
      <c r="AD85" s="5">
        <f t="shared" si="5"/>
        <v>-435.08870973204631</v>
      </c>
      <c r="AE85" s="5">
        <f t="shared" si="5"/>
        <v>-443.79048392668716</v>
      </c>
      <c r="AF85" s="5">
        <f t="shared" si="5"/>
        <v>-452.66629360522103</v>
      </c>
      <c r="AG85" s="57">
        <f t="shared" si="5"/>
        <v>-461.71961947732535</v>
      </c>
    </row>
    <row r="86" spans="1:33" x14ac:dyDescent="0.25">
      <c r="A86" s="83" t="s">
        <v>0</v>
      </c>
      <c r="B86" s="5"/>
      <c r="C86" s="5"/>
      <c r="D86" s="5">
        <f t="shared" ref="D86:AG86" si="6">IF(D$72&lt;=$B$43,((-$B$53*$B$20))*(1+$B$59)^C$72,0)</f>
        <v>-325</v>
      </c>
      <c r="E86" s="5">
        <f t="shared" si="6"/>
        <v>-325</v>
      </c>
      <c r="F86" s="5">
        <f t="shared" si="6"/>
        <v>-325</v>
      </c>
      <c r="G86" s="5">
        <f t="shared" si="6"/>
        <v>-325</v>
      </c>
      <c r="H86" s="5">
        <f t="shared" si="6"/>
        <v>-325</v>
      </c>
      <c r="I86" s="5">
        <f t="shared" si="6"/>
        <v>-325</v>
      </c>
      <c r="J86" s="5">
        <f t="shared" si="6"/>
        <v>-325</v>
      </c>
      <c r="K86" s="5">
        <f t="shared" si="6"/>
        <v>-325</v>
      </c>
      <c r="L86" s="5">
        <f t="shared" si="6"/>
        <v>-325</v>
      </c>
      <c r="M86" s="5">
        <f t="shared" si="6"/>
        <v>-325</v>
      </c>
      <c r="N86" s="5">
        <f t="shared" si="6"/>
        <v>-325</v>
      </c>
      <c r="O86" s="5">
        <f t="shared" si="6"/>
        <v>-325</v>
      </c>
      <c r="P86" s="5">
        <f t="shared" si="6"/>
        <v>-325</v>
      </c>
      <c r="Q86" s="5">
        <f t="shared" si="6"/>
        <v>-325</v>
      </c>
      <c r="R86" s="5">
        <f t="shared" si="6"/>
        <v>-325</v>
      </c>
      <c r="S86" s="5">
        <f t="shared" si="6"/>
        <v>-325</v>
      </c>
      <c r="T86" s="5">
        <f t="shared" si="6"/>
        <v>-325</v>
      </c>
      <c r="U86" s="5">
        <f t="shared" si="6"/>
        <v>-325</v>
      </c>
      <c r="V86" s="5">
        <f t="shared" si="6"/>
        <v>-325</v>
      </c>
      <c r="W86" s="5">
        <f t="shared" si="6"/>
        <v>-325</v>
      </c>
      <c r="X86" s="5">
        <f t="shared" si="6"/>
        <v>-325</v>
      </c>
      <c r="Y86" s="5">
        <f t="shared" si="6"/>
        <v>-325</v>
      </c>
      <c r="Z86" s="5">
        <f t="shared" si="6"/>
        <v>-325</v>
      </c>
      <c r="AA86" s="5">
        <f t="shared" si="6"/>
        <v>-325</v>
      </c>
      <c r="AB86" s="5">
        <f t="shared" si="6"/>
        <v>-325</v>
      </c>
      <c r="AC86" s="5">
        <f t="shared" si="6"/>
        <v>-325</v>
      </c>
      <c r="AD86" s="5">
        <f t="shared" si="6"/>
        <v>-325</v>
      </c>
      <c r="AE86" s="5">
        <f t="shared" si="6"/>
        <v>-325</v>
      </c>
      <c r="AF86" s="5">
        <f t="shared" si="6"/>
        <v>-325</v>
      </c>
      <c r="AG86" s="57">
        <f t="shared" si="6"/>
        <v>-325</v>
      </c>
    </row>
    <row r="87" spans="1:33" x14ac:dyDescent="0.25">
      <c r="A87" s="83" t="s">
        <v>40</v>
      </c>
      <c r="B87" s="5"/>
      <c r="C87" s="5"/>
      <c r="D87" s="5">
        <f t="shared" ref="D87:AG87" si="7">IF(D$72&lt;=$B$43,((-$B$54*$B$20))*(1+$B$60)^C$72,0)</f>
        <v>0</v>
      </c>
      <c r="E87" s="5">
        <f t="shared" si="7"/>
        <v>0</v>
      </c>
      <c r="F87" s="5">
        <f t="shared" si="7"/>
        <v>0</v>
      </c>
      <c r="G87" s="5">
        <f t="shared" si="7"/>
        <v>0</v>
      </c>
      <c r="H87" s="5">
        <f t="shared" si="7"/>
        <v>0</v>
      </c>
      <c r="I87" s="5">
        <f t="shared" si="7"/>
        <v>0</v>
      </c>
      <c r="J87" s="5">
        <f t="shared" si="7"/>
        <v>0</v>
      </c>
      <c r="K87" s="5">
        <f t="shared" si="7"/>
        <v>0</v>
      </c>
      <c r="L87" s="5">
        <f t="shared" si="7"/>
        <v>0</v>
      </c>
      <c r="M87" s="5">
        <f t="shared" si="7"/>
        <v>0</v>
      </c>
      <c r="N87" s="5">
        <f t="shared" si="7"/>
        <v>0</v>
      </c>
      <c r="O87" s="5">
        <f t="shared" si="7"/>
        <v>0</v>
      </c>
      <c r="P87" s="5">
        <f t="shared" si="7"/>
        <v>0</v>
      </c>
      <c r="Q87" s="5">
        <f t="shared" si="7"/>
        <v>0</v>
      </c>
      <c r="R87" s="5">
        <f t="shared" si="7"/>
        <v>0</v>
      </c>
      <c r="S87" s="5">
        <f t="shared" si="7"/>
        <v>0</v>
      </c>
      <c r="T87" s="5">
        <f t="shared" si="7"/>
        <v>0</v>
      </c>
      <c r="U87" s="5">
        <f t="shared" si="7"/>
        <v>0</v>
      </c>
      <c r="V87" s="5">
        <f t="shared" si="7"/>
        <v>0</v>
      </c>
      <c r="W87" s="5">
        <f t="shared" si="7"/>
        <v>0</v>
      </c>
      <c r="X87" s="5">
        <f t="shared" si="7"/>
        <v>0</v>
      </c>
      <c r="Y87" s="5">
        <f t="shared" si="7"/>
        <v>0</v>
      </c>
      <c r="Z87" s="5">
        <f t="shared" si="7"/>
        <v>0</v>
      </c>
      <c r="AA87" s="5">
        <f t="shared" si="7"/>
        <v>0</v>
      </c>
      <c r="AB87" s="5">
        <f t="shared" si="7"/>
        <v>0</v>
      </c>
      <c r="AC87" s="5">
        <f t="shared" si="7"/>
        <v>0</v>
      </c>
      <c r="AD87" s="5">
        <f t="shared" si="7"/>
        <v>0</v>
      </c>
      <c r="AE87" s="5">
        <f t="shared" si="7"/>
        <v>0</v>
      </c>
      <c r="AF87" s="5">
        <f t="shared" si="7"/>
        <v>0</v>
      </c>
      <c r="AG87" s="57">
        <f t="shared" si="7"/>
        <v>0</v>
      </c>
    </row>
    <row r="88" spans="1:33" s="23" customFormat="1" x14ac:dyDescent="0.25">
      <c r="A88" s="27" t="s">
        <v>133</v>
      </c>
      <c r="B88" s="16"/>
      <c r="C88" s="16"/>
      <c r="D88" s="5">
        <f t="shared" ref="D88:AG88" si="8">IF(D$72&lt;=$B$43,((-$B$55*$B$20))*(1+$B$61)^C$72,0)</f>
        <v>0</v>
      </c>
      <c r="E88" s="5">
        <f t="shared" si="8"/>
        <v>0</v>
      </c>
      <c r="F88" s="5">
        <f t="shared" si="8"/>
        <v>0</v>
      </c>
      <c r="G88" s="5">
        <f t="shared" si="8"/>
        <v>0</v>
      </c>
      <c r="H88" s="5">
        <f t="shared" si="8"/>
        <v>0</v>
      </c>
      <c r="I88" s="5">
        <f t="shared" si="8"/>
        <v>0</v>
      </c>
      <c r="J88" s="5">
        <f t="shared" si="8"/>
        <v>0</v>
      </c>
      <c r="K88" s="5">
        <f t="shared" si="8"/>
        <v>0</v>
      </c>
      <c r="L88" s="5">
        <f t="shared" si="8"/>
        <v>0</v>
      </c>
      <c r="M88" s="5">
        <f t="shared" si="8"/>
        <v>0</v>
      </c>
      <c r="N88" s="5">
        <f t="shared" si="8"/>
        <v>0</v>
      </c>
      <c r="O88" s="5">
        <f t="shared" si="8"/>
        <v>0</v>
      </c>
      <c r="P88" s="5">
        <f t="shared" si="8"/>
        <v>0</v>
      </c>
      <c r="Q88" s="5">
        <f t="shared" si="8"/>
        <v>0</v>
      </c>
      <c r="R88" s="5">
        <f t="shared" si="8"/>
        <v>0</v>
      </c>
      <c r="S88" s="5">
        <f t="shared" si="8"/>
        <v>0</v>
      </c>
      <c r="T88" s="5">
        <f t="shared" si="8"/>
        <v>0</v>
      </c>
      <c r="U88" s="5">
        <f t="shared" si="8"/>
        <v>0</v>
      </c>
      <c r="V88" s="5">
        <f t="shared" si="8"/>
        <v>0</v>
      </c>
      <c r="W88" s="5">
        <f t="shared" si="8"/>
        <v>0</v>
      </c>
      <c r="X88" s="5">
        <f t="shared" si="8"/>
        <v>0</v>
      </c>
      <c r="Y88" s="5">
        <f t="shared" si="8"/>
        <v>0</v>
      </c>
      <c r="Z88" s="5">
        <f t="shared" si="8"/>
        <v>0</v>
      </c>
      <c r="AA88" s="5">
        <f t="shared" si="8"/>
        <v>0</v>
      </c>
      <c r="AB88" s="5">
        <f t="shared" si="8"/>
        <v>0</v>
      </c>
      <c r="AC88" s="5">
        <f t="shared" si="8"/>
        <v>0</v>
      </c>
      <c r="AD88" s="5">
        <f t="shared" si="8"/>
        <v>0</v>
      </c>
      <c r="AE88" s="5">
        <f t="shared" si="8"/>
        <v>0</v>
      </c>
      <c r="AF88" s="5">
        <f t="shared" si="8"/>
        <v>0</v>
      </c>
      <c r="AG88" s="57">
        <f t="shared" si="8"/>
        <v>0</v>
      </c>
    </row>
    <row r="89" spans="1:33" s="23" customFormat="1" x14ac:dyDescent="0.25">
      <c r="A89" s="95" t="s">
        <v>39</v>
      </c>
      <c r="B89" s="94"/>
      <c r="C89" s="94"/>
      <c r="D89" s="94">
        <f t="shared" ref="D89:AG89" si="9">IF(D$72&lt;=$B$43,IF($B$65=D77,-$C$64,0),0)</f>
        <v>0</v>
      </c>
      <c r="E89" s="94">
        <f t="shared" si="9"/>
        <v>0</v>
      </c>
      <c r="F89" s="94">
        <f t="shared" si="9"/>
        <v>0</v>
      </c>
      <c r="G89" s="94">
        <f t="shared" si="9"/>
        <v>0</v>
      </c>
      <c r="H89" s="94">
        <f t="shared" si="9"/>
        <v>0</v>
      </c>
      <c r="I89" s="94">
        <f t="shared" si="9"/>
        <v>0</v>
      </c>
      <c r="J89" s="94">
        <f t="shared" si="9"/>
        <v>0</v>
      </c>
      <c r="K89" s="94">
        <f t="shared" si="9"/>
        <v>0</v>
      </c>
      <c r="L89" s="94">
        <f t="shared" si="9"/>
        <v>0</v>
      </c>
      <c r="M89" s="94">
        <f t="shared" si="9"/>
        <v>0</v>
      </c>
      <c r="N89" s="94">
        <f t="shared" si="9"/>
        <v>0</v>
      </c>
      <c r="O89" s="94">
        <f t="shared" si="9"/>
        <v>0</v>
      </c>
      <c r="P89" s="94">
        <f t="shared" si="9"/>
        <v>0</v>
      </c>
      <c r="Q89" s="94">
        <f t="shared" si="9"/>
        <v>0</v>
      </c>
      <c r="R89" s="94">
        <f t="shared" si="9"/>
        <v>-3250</v>
      </c>
      <c r="S89" s="94">
        <f t="shared" si="9"/>
        <v>0</v>
      </c>
      <c r="T89" s="94">
        <f t="shared" si="9"/>
        <v>0</v>
      </c>
      <c r="U89" s="94">
        <f t="shared" si="9"/>
        <v>0</v>
      </c>
      <c r="V89" s="94">
        <f t="shared" si="9"/>
        <v>0</v>
      </c>
      <c r="W89" s="94">
        <f t="shared" si="9"/>
        <v>0</v>
      </c>
      <c r="X89" s="94">
        <f t="shared" si="9"/>
        <v>0</v>
      </c>
      <c r="Y89" s="94">
        <f t="shared" si="9"/>
        <v>0</v>
      </c>
      <c r="Z89" s="94">
        <f t="shared" si="9"/>
        <v>0</v>
      </c>
      <c r="AA89" s="94">
        <f t="shared" si="9"/>
        <v>0</v>
      </c>
      <c r="AB89" s="94">
        <f t="shared" si="9"/>
        <v>0</v>
      </c>
      <c r="AC89" s="94">
        <f t="shared" si="9"/>
        <v>0</v>
      </c>
      <c r="AD89" s="94">
        <f t="shared" si="9"/>
        <v>0</v>
      </c>
      <c r="AE89" s="94">
        <f t="shared" si="9"/>
        <v>0</v>
      </c>
      <c r="AF89" s="94">
        <f t="shared" si="9"/>
        <v>0</v>
      </c>
      <c r="AG89" s="93">
        <f t="shared" si="9"/>
        <v>0</v>
      </c>
    </row>
    <row r="90" spans="1:33" x14ac:dyDescent="0.25">
      <c r="A90" s="56" t="s">
        <v>38</v>
      </c>
      <c r="B90" s="54"/>
      <c r="C90" s="54"/>
      <c r="D90" s="54">
        <f>SUM(D83:D89)</f>
        <v>-812.5</v>
      </c>
      <c r="E90" s="54">
        <f t="shared" ref="E90:AG90" si="10">SUM(E83:E89)</f>
        <v>-821.4375</v>
      </c>
      <c r="F90" s="54">
        <f t="shared" si="10"/>
        <v>-830.54156249999994</v>
      </c>
      <c r="G90" s="54">
        <f t="shared" si="10"/>
        <v>-839.81533593749987</v>
      </c>
      <c r="H90" s="54">
        <f t="shared" si="10"/>
        <v>-849.26202897656231</v>
      </c>
      <c r="I90" s="54">
        <f t="shared" si="10"/>
        <v>-858.88491167121083</v>
      </c>
      <c r="J90" s="54">
        <f t="shared" si="10"/>
        <v>-868.68731665147902</v>
      </c>
      <c r="K90" s="54">
        <f t="shared" si="10"/>
        <v>-878.67264033255503</v>
      </c>
      <c r="L90" s="54">
        <f t="shared" si="10"/>
        <v>-888.84434414747352</v>
      </c>
      <c r="M90" s="54">
        <f t="shared" si="10"/>
        <v>-899.20595580381428</v>
      </c>
      <c r="N90" s="54">
        <f t="shared" si="10"/>
        <v>-909.76107056488263</v>
      </c>
      <c r="O90" s="54">
        <f t="shared" si="10"/>
        <v>-920.51335255584729</v>
      </c>
      <c r="P90" s="54">
        <f t="shared" si="10"/>
        <v>-931.46653609532632</v>
      </c>
      <c r="Q90" s="54">
        <f t="shared" si="10"/>
        <v>-942.62442705292028</v>
      </c>
      <c r="R90" s="54">
        <f t="shared" si="10"/>
        <v>-4203.9909042332019</v>
      </c>
      <c r="S90" s="54">
        <f t="shared" si="10"/>
        <v>-965.56992078667668</v>
      </c>
      <c r="T90" s="54">
        <f t="shared" si="10"/>
        <v>-977.36550564825347</v>
      </c>
      <c r="U90" s="54">
        <f t="shared" si="10"/>
        <v>-989.38176500374959</v>
      </c>
      <c r="V90" s="54">
        <f t="shared" si="10"/>
        <v>-1001.6228837849934</v>
      </c>
      <c r="W90" s="54">
        <f t="shared" si="10"/>
        <v>-1014.0931271940797</v>
      </c>
      <c r="X90" s="54">
        <f t="shared" si="10"/>
        <v>-1026.7968422573485</v>
      </c>
      <c r="Y90" s="54">
        <f t="shared" si="10"/>
        <v>-1039.7384594096736</v>
      </c>
      <c r="Z90" s="54">
        <f t="shared" si="10"/>
        <v>-1052.9224941096527</v>
      </c>
      <c r="AA90" s="54">
        <f t="shared" si="10"/>
        <v>-1066.3535484863082</v>
      </c>
      <c r="AB90" s="54">
        <f t="shared" si="10"/>
        <v>-1080.0363130179139</v>
      </c>
      <c r="AC90" s="54">
        <f t="shared" si="10"/>
        <v>-1093.9755682435798</v>
      </c>
      <c r="AD90" s="54">
        <f t="shared" si="10"/>
        <v>-1108.1761865082387</v>
      </c>
      <c r="AE90" s="54">
        <f t="shared" si="10"/>
        <v>-1122.6431337416875</v>
      </c>
      <c r="AF90" s="54">
        <f t="shared" si="10"/>
        <v>-1137.3814712723547</v>
      </c>
      <c r="AG90" s="53">
        <f t="shared" si="10"/>
        <v>-1152.3963576764727</v>
      </c>
    </row>
    <row r="91" spans="1:33" x14ac:dyDescent="0.25">
      <c r="A91" s="92" t="s">
        <v>37</v>
      </c>
      <c r="B91" s="5"/>
      <c r="C91" s="5"/>
      <c r="D91" s="5">
        <f t="shared" ref="D91:AG91" si="11">D81+D90</f>
        <v>8175.216504</v>
      </c>
      <c r="E91" s="5">
        <f t="shared" si="11"/>
        <v>8114.8404214799993</v>
      </c>
      <c r="F91" s="5">
        <f t="shared" si="11"/>
        <v>8054.4249693725988</v>
      </c>
      <c r="G91" s="5">
        <f t="shared" si="11"/>
        <v>7993.9637632757358</v>
      </c>
      <c r="H91" s="5">
        <f t="shared" si="11"/>
        <v>7933.4503227406076</v>
      </c>
      <c r="I91" s="5">
        <f t="shared" si="11"/>
        <v>7872.8780692473711</v>
      </c>
      <c r="J91" s="5">
        <f t="shared" si="11"/>
        <v>7812.2403241417114</v>
      </c>
      <c r="K91" s="5">
        <f t="shared" si="11"/>
        <v>7751.530306531452</v>
      </c>
      <c r="L91" s="5">
        <f t="shared" si="11"/>
        <v>7690.741131142493</v>
      </c>
      <c r="M91" s="5">
        <f t="shared" si="11"/>
        <v>7629.8658061331898</v>
      </c>
      <c r="N91" s="5">
        <f t="shared" si="11"/>
        <v>7568.8972308663906</v>
      </c>
      <c r="O91" s="5">
        <f t="shared" si="11"/>
        <v>7507.8281936383037</v>
      </c>
      <c r="P91" s="5">
        <f t="shared" si="11"/>
        <v>7446.6513693632878</v>
      </c>
      <c r="Q91" s="5">
        <f t="shared" si="11"/>
        <v>7385.3593172137444</v>
      </c>
      <c r="R91" s="5">
        <f t="shared" si="11"/>
        <v>4073.94447821418</v>
      </c>
      <c r="S91" s="5">
        <f t="shared" si="11"/>
        <v>7262.3991727885605</v>
      </c>
      <c r="T91" s="5">
        <f t="shared" si="11"/>
        <v>7200.7155982599998</v>
      </c>
      <c r="U91" s="5">
        <f t="shared" si="11"/>
        <v>7138.8858263018728</v>
      </c>
      <c r="V91" s="5">
        <f t="shared" si="11"/>
        <v>7076.9018003393521</v>
      </c>
      <c r="W91" s="5">
        <f t="shared" si="11"/>
        <v>7014.7553329003968</v>
      </c>
      <c r="X91" s="5">
        <f t="shared" si="11"/>
        <v>2321.224588933941</v>
      </c>
      <c r="Y91" s="5">
        <f t="shared" si="11"/>
        <v>2281.8842065518002</v>
      </c>
      <c r="Z91" s="5">
        <f t="shared" si="11"/>
        <v>2242.2402272866771</v>
      </c>
      <c r="AA91" s="5">
        <f t="shared" si="11"/>
        <v>2202.284491442997</v>
      </c>
      <c r="AB91" s="5">
        <f t="shared" si="11"/>
        <v>2162.0086914945005</v>
      </c>
      <c r="AC91" s="5">
        <f t="shared" si="11"/>
        <v>2121.4043691246834</v>
      </c>
      <c r="AD91" s="5">
        <f t="shared" si="11"/>
        <v>2080.4629122091619</v>
      </c>
      <c r="AE91" s="5">
        <f t="shared" si="11"/>
        <v>2039.1755517388256</v>
      </c>
      <c r="AF91" s="5">
        <f t="shared" si="11"/>
        <v>1997.5333586825877</v>
      </c>
      <c r="AG91" s="57">
        <f t="shared" si="11"/>
        <v>1955.5272407885645</v>
      </c>
    </row>
    <row r="92" spans="1:33" s="65" customFormat="1" x14ac:dyDescent="0.25">
      <c r="A92" s="74" t="s">
        <v>29</v>
      </c>
      <c r="B92" s="60"/>
      <c r="C92" s="60"/>
      <c r="D92" s="60">
        <f>-($B$36-$D$108*0.5)*$J$24</f>
        <v>0</v>
      </c>
      <c r="E92" s="60">
        <f>-($B$36-$D$108*0.5)*K$24</f>
        <v>0</v>
      </c>
      <c r="F92" s="60">
        <f>-($B$36-$D$108*0.5)*L$24</f>
        <v>0</v>
      </c>
      <c r="G92" s="60">
        <f>-($B$36-$D$108*0.5)*M$24</f>
        <v>0</v>
      </c>
      <c r="H92" s="60">
        <f>-($B$36-$D$108*0.5)*N$24</f>
        <v>0</v>
      </c>
      <c r="I92" s="60">
        <f>-($B$36-$D$108*0.5)*O$24</f>
        <v>0</v>
      </c>
      <c r="J92" s="60">
        <v>0</v>
      </c>
      <c r="K92" s="60">
        <v>0</v>
      </c>
      <c r="L92" s="60">
        <v>0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0</v>
      </c>
      <c r="S92" s="60">
        <v>0</v>
      </c>
      <c r="T92" s="60">
        <v>0</v>
      </c>
      <c r="U92" s="60">
        <v>0</v>
      </c>
      <c r="V92" s="60">
        <v>0</v>
      </c>
      <c r="W92" s="60">
        <v>0</v>
      </c>
      <c r="X92" s="60">
        <v>0</v>
      </c>
      <c r="Y92" s="60">
        <v>0</v>
      </c>
      <c r="Z92" s="60">
        <v>0</v>
      </c>
      <c r="AA92" s="60">
        <v>0</v>
      </c>
      <c r="AB92" s="60">
        <v>0</v>
      </c>
      <c r="AC92" s="60">
        <v>0</v>
      </c>
      <c r="AD92" s="60">
        <v>0</v>
      </c>
      <c r="AE92" s="60">
        <v>0</v>
      </c>
      <c r="AF92" s="60">
        <v>0</v>
      </c>
      <c r="AG92" s="59">
        <v>0</v>
      </c>
    </row>
    <row r="93" spans="1:33" s="65" customFormat="1" x14ac:dyDescent="0.25">
      <c r="A93" s="48" t="s">
        <v>36</v>
      </c>
      <c r="B93" s="47"/>
      <c r="C93" s="47"/>
      <c r="D93" s="47">
        <f t="shared" ref="D93:AG93" si="12">SUM(D91:D92)</f>
        <v>8175.216504</v>
      </c>
      <c r="E93" s="47">
        <f t="shared" si="12"/>
        <v>8114.8404214799993</v>
      </c>
      <c r="F93" s="47">
        <f t="shared" si="12"/>
        <v>8054.4249693725988</v>
      </c>
      <c r="G93" s="47">
        <f t="shared" si="12"/>
        <v>7993.9637632757358</v>
      </c>
      <c r="H93" s="47">
        <f t="shared" si="12"/>
        <v>7933.4503227406076</v>
      </c>
      <c r="I93" s="47">
        <f t="shared" si="12"/>
        <v>7872.8780692473711</v>
      </c>
      <c r="J93" s="47">
        <f t="shared" si="12"/>
        <v>7812.2403241417114</v>
      </c>
      <c r="K93" s="47">
        <f t="shared" si="12"/>
        <v>7751.530306531452</v>
      </c>
      <c r="L93" s="47">
        <f t="shared" si="12"/>
        <v>7690.741131142493</v>
      </c>
      <c r="M93" s="47">
        <f t="shared" si="12"/>
        <v>7629.8658061331898</v>
      </c>
      <c r="N93" s="47">
        <f t="shared" si="12"/>
        <v>7568.8972308663906</v>
      </c>
      <c r="O93" s="47">
        <f t="shared" si="12"/>
        <v>7507.8281936383037</v>
      </c>
      <c r="P93" s="47">
        <f t="shared" si="12"/>
        <v>7446.6513693632878</v>
      </c>
      <c r="Q93" s="47">
        <f t="shared" si="12"/>
        <v>7385.3593172137444</v>
      </c>
      <c r="R93" s="47">
        <f t="shared" si="12"/>
        <v>4073.94447821418</v>
      </c>
      <c r="S93" s="47">
        <f t="shared" si="12"/>
        <v>7262.3991727885605</v>
      </c>
      <c r="T93" s="47">
        <f t="shared" si="12"/>
        <v>7200.7155982599998</v>
      </c>
      <c r="U93" s="47">
        <f t="shared" si="12"/>
        <v>7138.8858263018728</v>
      </c>
      <c r="V93" s="47">
        <f t="shared" si="12"/>
        <v>7076.9018003393521</v>
      </c>
      <c r="W93" s="47">
        <f t="shared" si="12"/>
        <v>7014.7553329003968</v>
      </c>
      <c r="X93" s="47">
        <f t="shared" si="12"/>
        <v>2321.224588933941</v>
      </c>
      <c r="Y93" s="47">
        <f t="shared" si="12"/>
        <v>2281.8842065518002</v>
      </c>
      <c r="Z93" s="47">
        <f t="shared" si="12"/>
        <v>2242.2402272866771</v>
      </c>
      <c r="AA93" s="47">
        <f t="shared" si="12"/>
        <v>2202.284491442997</v>
      </c>
      <c r="AB93" s="47">
        <f t="shared" si="12"/>
        <v>2162.0086914945005</v>
      </c>
      <c r="AC93" s="47">
        <f t="shared" si="12"/>
        <v>2121.4043691246834</v>
      </c>
      <c r="AD93" s="47">
        <f t="shared" si="12"/>
        <v>2080.4629122091619</v>
      </c>
      <c r="AE93" s="47">
        <f t="shared" si="12"/>
        <v>2039.1755517388256</v>
      </c>
      <c r="AF93" s="47">
        <f t="shared" si="12"/>
        <v>1997.5333586825877</v>
      </c>
      <c r="AG93" s="49">
        <f t="shared" si="12"/>
        <v>1955.5272407885645</v>
      </c>
    </row>
    <row r="94" spans="1:33" s="65" customFormat="1" x14ac:dyDescent="0.25">
      <c r="A94" s="74" t="s">
        <v>35</v>
      </c>
      <c r="B94" s="71"/>
      <c r="C94" s="71"/>
      <c r="D94" s="71">
        <f t="shared" ref="D94:AG94" si="13">D128</f>
        <v>0</v>
      </c>
      <c r="E94" s="71">
        <f t="shared" si="13"/>
        <v>0</v>
      </c>
      <c r="F94" s="71">
        <f t="shared" si="13"/>
        <v>0</v>
      </c>
      <c r="G94" s="71">
        <f t="shared" si="13"/>
        <v>0</v>
      </c>
      <c r="H94" s="71">
        <f t="shared" si="13"/>
        <v>0</v>
      </c>
      <c r="I94" s="71">
        <f t="shared" si="13"/>
        <v>0</v>
      </c>
      <c r="J94" s="71">
        <f t="shared" si="13"/>
        <v>0</v>
      </c>
      <c r="K94" s="71">
        <f t="shared" si="13"/>
        <v>0</v>
      </c>
      <c r="L94" s="71">
        <f t="shared" si="13"/>
        <v>0</v>
      </c>
      <c r="M94" s="71">
        <f t="shared" si="13"/>
        <v>0</v>
      </c>
      <c r="N94" s="71">
        <f t="shared" si="13"/>
        <v>0</v>
      </c>
      <c r="O94" s="71">
        <f t="shared" si="13"/>
        <v>0</v>
      </c>
      <c r="P94" s="71">
        <f t="shared" si="13"/>
        <v>0</v>
      </c>
      <c r="Q94" s="71">
        <f t="shared" si="13"/>
        <v>0</v>
      </c>
      <c r="R94" s="71">
        <f t="shared" si="13"/>
        <v>0</v>
      </c>
      <c r="S94" s="71">
        <f t="shared" si="13"/>
        <v>0</v>
      </c>
      <c r="T94" s="71">
        <f t="shared" si="13"/>
        <v>0</v>
      </c>
      <c r="U94" s="71">
        <f t="shared" si="13"/>
        <v>0</v>
      </c>
      <c r="V94" s="71">
        <f t="shared" si="13"/>
        <v>0</v>
      </c>
      <c r="W94" s="71">
        <f t="shared" si="13"/>
        <v>0</v>
      </c>
      <c r="X94" s="71">
        <f t="shared" si="13"/>
        <v>0</v>
      </c>
      <c r="Y94" s="71">
        <f t="shared" si="13"/>
        <v>0</v>
      </c>
      <c r="Z94" s="71">
        <f t="shared" si="13"/>
        <v>0</v>
      </c>
      <c r="AA94" s="71">
        <f t="shared" si="13"/>
        <v>0</v>
      </c>
      <c r="AB94" s="71">
        <f t="shared" si="13"/>
        <v>0</v>
      </c>
      <c r="AC94" s="71">
        <f t="shared" si="13"/>
        <v>0</v>
      </c>
      <c r="AD94" s="71">
        <f t="shared" si="13"/>
        <v>0</v>
      </c>
      <c r="AE94" s="71">
        <f t="shared" si="13"/>
        <v>0</v>
      </c>
      <c r="AF94" s="71">
        <f t="shared" si="13"/>
        <v>0</v>
      </c>
      <c r="AG94" s="70">
        <f t="shared" si="13"/>
        <v>0</v>
      </c>
    </row>
    <row r="95" spans="1:33" s="84" customFormat="1" x14ac:dyDescent="0.25">
      <c r="A95" s="48" t="s">
        <v>34</v>
      </c>
      <c r="B95" s="47"/>
      <c r="C95" s="47"/>
      <c r="D95" s="47">
        <f t="shared" ref="D95:AG95" si="14">D93+D94</f>
        <v>8175.216504</v>
      </c>
      <c r="E95" s="47">
        <f t="shared" si="14"/>
        <v>8114.8404214799993</v>
      </c>
      <c r="F95" s="47">
        <f t="shared" si="14"/>
        <v>8054.4249693725988</v>
      </c>
      <c r="G95" s="47">
        <f t="shared" si="14"/>
        <v>7993.9637632757358</v>
      </c>
      <c r="H95" s="47">
        <f t="shared" si="14"/>
        <v>7933.4503227406076</v>
      </c>
      <c r="I95" s="47">
        <f t="shared" si="14"/>
        <v>7872.8780692473711</v>
      </c>
      <c r="J95" s="47">
        <f t="shared" si="14"/>
        <v>7812.2403241417114</v>
      </c>
      <c r="K95" s="47">
        <f t="shared" si="14"/>
        <v>7751.530306531452</v>
      </c>
      <c r="L95" s="47">
        <f t="shared" si="14"/>
        <v>7690.741131142493</v>
      </c>
      <c r="M95" s="47">
        <f t="shared" si="14"/>
        <v>7629.8658061331898</v>
      </c>
      <c r="N95" s="47">
        <f t="shared" si="14"/>
        <v>7568.8972308663906</v>
      </c>
      <c r="O95" s="47">
        <f t="shared" si="14"/>
        <v>7507.8281936383037</v>
      </c>
      <c r="P95" s="47">
        <f t="shared" si="14"/>
        <v>7446.6513693632878</v>
      </c>
      <c r="Q95" s="47">
        <f t="shared" si="14"/>
        <v>7385.3593172137444</v>
      </c>
      <c r="R95" s="47">
        <f t="shared" si="14"/>
        <v>4073.94447821418</v>
      </c>
      <c r="S95" s="47">
        <f t="shared" si="14"/>
        <v>7262.3991727885605</v>
      </c>
      <c r="T95" s="47">
        <f t="shared" si="14"/>
        <v>7200.7155982599998</v>
      </c>
      <c r="U95" s="47">
        <f t="shared" si="14"/>
        <v>7138.8858263018728</v>
      </c>
      <c r="V95" s="47">
        <f t="shared" si="14"/>
        <v>7076.9018003393521</v>
      </c>
      <c r="W95" s="47">
        <f t="shared" si="14"/>
        <v>7014.7553329003968</v>
      </c>
      <c r="X95" s="47">
        <f t="shared" si="14"/>
        <v>2321.224588933941</v>
      </c>
      <c r="Y95" s="47">
        <f t="shared" si="14"/>
        <v>2281.8842065518002</v>
      </c>
      <c r="Z95" s="47">
        <f t="shared" si="14"/>
        <v>2242.2402272866771</v>
      </c>
      <c r="AA95" s="47">
        <f t="shared" si="14"/>
        <v>2202.284491442997</v>
      </c>
      <c r="AB95" s="47">
        <f t="shared" si="14"/>
        <v>2162.0086914945005</v>
      </c>
      <c r="AC95" s="47">
        <f t="shared" si="14"/>
        <v>2121.4043691246834</v>
      </c>
      <c r="AD95" s="47">
        <f t="shared" si="14"/>
        <v>2080.4629122091619</v>
      </c>
      <c r="AE95" s="47">
        <f t="shared" si="14"/>
        <v>2039.1755517388256</v>
      </c>
      <c r="AF95" s="47">
        <f t="shared" si="14"/>
        <v>1997.5333586825877</v>
      </c>
      <c r="AG95" s="49">
        <f t="shared" si="14"/>
        <v>1955.5272407885645</v>
      </c>
    </row>
    <row r="96" spans="1:33" s="84" customFormat="1" x14ac:dyDescent="0.25">
      <c r="A96" s="74" t="s">
        <v>248</v>
      </c>
      <c r="B96" s="71"/>
      <c r="C96" s="71"/>
      <c r="D96" s="71">
        <f t="shared" ref="D96:AG96" si="15">-D$95*$J$20</f>
        <v>0</v>
      </c>
      <c r="E96" s="71">
        <f t="shared" si="15"/>
        <v>0</v>
      </c>
      <c r="F96" s="71">
        <f t="shared" si="15"/>
        <v>0</v>
      </c>
      <c r="G96" s="71">
        <f t="shared" si="15"/>
        <v>0</v>
      </c>
      <c r="H96" s="71">
        <f t="shared" si="15"/>
        <v>0</v>
      </c>
      <c r="I96" s="71">
        <f t="shared" si="15"/>
        <v>0</v>
      </c>
      <c r="J96" s="71">
        <f t="shared" si="15"/>
        <v>0</v>
      </c>
      <c r="K96" s="71">
        <f t="shared" si="15"/>
        <v>0</v>
      </c>
      <c r="L96" s="71">
        <f t="shared" si="15"/>
        <v>0</v>
      </c>
      <c r="M96" s="71">
        <f t="shared" si="15"/>
        <v>0</v>
      </c>
      <c r="N96" s="71">
        <f t="shared" si="15"/>
        <v>0</v>
      </c>
      <c r="O96" s="71">
        <f t="shared" si="15"/>
        <v>0</v>
      </c>
      <c r="P96" s="71">
        <f t="shared" si="15"/>
        <v>0</v>
      </c>
      <c r="Q96" s="71">
        <f t="shared" si="15"/>
        <v>0</v>
      </c>
      <c r="R96" s="71">
        <f t="shared" si="15"/>
        <v>0</v>
      </c>
      <c r="S96" s="71">
        <f t="shared" si="15"/>
        <v>0</v>
      </c>
      <c r="T96" s="71">
        <f t="shared" si="15"/>
        <v>0</v>
      </c>
      <c r="U96" s="71">
        <f t="shared" si="15"/>
        <v>0</v>
      </c>
      <c r="V96" s="71">
        <f t="shared" si="15"/>
        <v>0</v>
      </c>
      <c r="W96" s="71">
        <f t="shared" si="15"/>
        <v>0</v>
      </c>
      <c r="X96" s="71">
        <f t="shared" si="15"/>
        <v>0</v>
      </c>
      <c r="Y96" s="71">
        <f t="shared" si="15"/>
        <v>0</v>
      </c>
      <c r="Z96" s="71">
        <f t="shared" si="15"/>
        <v>0</v>
      </c>
      <c r="AA96" s="71">
        <f t="shared" si="15"/>
        <v>0</v>
      </c>
      <c r="AB96" s="71">
        <f t="shared" si="15"/>
        <v>0</v>
      </c>
      <c r="AC96" s="71">
        <f t="shared" si="15"/>
        <v>0</v>
      </c>
      <c r="AD96" s="71">
        <f t="shared" si="15"/>
        <v>0</v>
      </c>
      <c r="AE96" s="71">
        <f t="shared" si="15"/>
        <v>0</v>
      </c>
      <c r="AF96" s="71">
        <f t="shared" si="15"/>
        <v>0</v>
      </c>
      <c r="AG96" s="70">
        <f t="shared" si="15"/>
        <v>0</v>
      </c>
    </row>
    <row r="97" spans="1:34" s="65" customFormat="1" x14ac:dyDescent="0.25">
      <c r="A97" s="68" t="s">
        <v>1</v>
      </c>
      <c r="B97" s="67"/>
      <c r="C97" s="67"/>
      <c r="D97" s="67">
        <f t="shared" ref="D97:AG97" si="16">SUM(D95:D96)</f>
        <v>8175.216504</v>
      </c>
      <c r="E97" s="67">
        <f t="shared" si="16"/>
        <v>8114.8404214799993</v>
      </c>
      <c r="F97" s="67">
        <f t="shared" si="16"/>
        <v>8054.4249693725988</v>
      </c>
      <c r="G97" s="67">
        <f t="shared" si="16"/>
        <v>7993.9637632757358</v>
      </c>
      <c r="H97" s="67">
        <f t="shared" si="16"/>
        <v>7933.4503227406076</v>
      </c>
      <c r="I97" s="67">
        <f t="shared" si="16"/>
        <v>7872.8780692473711</v>
      </c>
      <c r="J97" s="67">
        <f t="shared" si="16"/>
        <v>7812.2403241417114</v>
      </c>
      <c r="K97" s="67">
        <f t="shared" si="16"/>
        <v>7751.530306531452</v>
      </c>
      <c r="L97" s="67">
        <f t="shared" si="16"/>
        <v>7690.741131142493</v>
      </c>
      <c r="M97" s="67">
        <f t="shared" si="16"/>
        <v>7629.8658061331898</v>
      </c>
      <c r="N97" s="67">
        <f t="shared" si="16"/>
        <v>7568.8972308663906</v>
      </c>
      <c r="O97" s="67">
        <f t="shared" si="16"/>
        <v>7507.8281936383037</v>
      </c>
      <c r="P97" s="67">
        <f t="shared" si="16"/>
        <v>7446.6513693632878</v>
      </c>
      <c r="Q97" s="67">
        <f t="shared" si="16"/>
        <v>7385.3593172137444</v>
      </c>
      <c r="R97" s="67">
        <f t="shared" si="16"/>
        <v>4073.94447821418</v>
      </c>
      <c r="S97" s="67">
        <f t="shared" si="16"/>
        <v>7262.3991727885605</v>
      </c>
      <c r="T97" s="67">
        <f t="shared" si="16"/>
        <v>7200.7155982599998</v>
      </c>
      <c r="U97" s="67">
        <f t="shared" si="16"/>
        <v>7138.8858263018728</v>
      </c>
      <c r="V97" s="67">
        <f t="shared" si="16"/>
        <v>7076.9018003393521</v>
      </c>
      <c r="W97" s="67">
        <f t="shared" si="16"/>
        <v>7014.7553329003968</v>
      </c>
      <c r="X97" s="67">
        <f t="shared" si="16"/>
        <v>2321.224588933941</v>
      </c>
      <c r="Y97" s="67">
        <f t="shared" si="16"/>
        <v>2281.8842065518002</v>
      </c>
      <c r="Z97" s="67">
        <f t="shared" si="16"/>
        <v>2242.2402272866771</v>
      </c>
      <c r="AA97" s="67">
        <f t="shared" si="16"/>
        <v>2202.284491442997</v>
      </c>
      <c r="AB97" s="67">
        <f t="shared" si="16"/>
        <v>2162.0086914945005</v>
      </c>
      <c r="AC97" s="67">
        <f t="shared" si="16"/>
        <v>2121.4043691246834</v>
      </c>
      <c r="AD97" s="67">
        <f t="shared" si="16"/>
        <v>2080.4629122091619</v>
      </c>
      <c r="AE97" s="67">
        <f t="shared" si="16"/>
        <v>2039.1755517388256</v>
      </c>
      <c r="AF97" s="67">
        <f t="shared" si="16"/>
        <v>1997.5333586825877</v>
      </c>
      <c r="AG97" s="66">
        <f t="shared" si="16"/>
        <v>1955.5272407885645</v>
      </c>
    </row>
    <row r="98" spans="1:34" s="65" customFormat="1" ht="16.5" thickBot="1" x14ac:dyDescent="0.3">
      <c r="A98" s="369"/>
      <c r="B98" s="370"/>
      <c r="C98" s="370"/>
      <c r="D98" s="370"/>
      <c r="E98" s="370"/>
      <c r="F98" s="370"/>
      <c r="G98" s="370"/>
      <c r="H98" s="370"/>
      <c r="I98" s="370"/>
      <c r="J98" s="370"/>
      <c r="K98" s="370"/>
      <c r="L98" s="370"/>
      <c r="M98" s="370"/>
      <c r="N98" s="370"/>
      <c r="O98" s="370"/>
      <c r="P98" s="370"/>
      <c r="Q98" s="370"/>
      <c r="R98" s="370"/>
      <c r="S98" s="370"/>
      <c r="T98" s="370"/>
      <c r="U98" s="370"/>
      <c r="V98" s="370"/>
      <c r="W98" s="370"/>
      <c r="X98" s="370"/>
      <c r="Y98" s="370"/>
      <c r="Z98" s="370"/>
      <c r="AA98" s="370"/>
      <c r="AB98" s="370"/>
      <c r="AC98" s="370"/>
      <c r="AD98" s="370"/>
      <c r="AE98" s="370"/>
      <c r="AF98" s="370"/>
      <c r="AG98" s="371"/>
    </row>
    <row r="99" spans="1:34" ht="26.25" x14ac:dyDescent="0.4">
      <c r="A99" s="257" t="s">
        <v>32</v>
      </c>
      <c r="B99" s="259"/>
      <c r="C99" s="259"/>
      <c r="D99" s="258"/>
      <c r="E99" s="258"/>
      <c r="F99" s="258"/>
      <c r="G99" s="258"/>
      <c r="H99" s="258"/>
      <c r="I99" s="258"/>
      <c r="J99" s="258"/>
      <c r="K99" s="258"/>
      <c r="L99" s="258"/>
      <c r="M99" s="258"/>
      <c r="N99" s="260"/>
      <c r="O99" s="260"/>
      <c r="P99" s="260"/>
      <c r="Q99" s="260"/>
      <c r="R99" s="260"/>
      <c r="S99" s="260"/>
      <c r="T99" s="260"/>
      <c r="U99" s="260"/>
      <c r="V99" s="260"/>
      <c r="W99" s="260"/>
      <c r="X99" s="248"/>
      <c r="Y99" s="248"/>
      <c r="Z99" s="248"/>
      <c r="AA99" s="248"/>
      <c r="AB99" s="248"/>
      <c r="AC99" s="248"/>
      <c r="AD99" s="248"/>
      <c r="AE99" s="248"/>
      <c r="AF99" s="248"/>
      <c r="AG99" s="261"/>
      <c r="AH99" s="91"/>
    </row>
    <row r="100" spans="1:34" x14ac:dyDescent="0.25">
      <c r="A100" s="90"/>
      <c r="B100" s="5"/>
      <c r="C100" s="33" t="s">
        <v>31</v>
      </c>
      <c r="D100" s="86" t="s">
        <v>14</v>
      </c>
      <c r="E100" s="86" t="s">
        <v>14</v>
      </c>
      <c r="F100" s="86" t="s">
        <v>14</v>
      </c>
      <c r="G100" s="86" t="s">
        <v>14</v>
      </c>
      <c r="H100" s="86" t="s">
        <v>14</v>
      </c>
      <c r="I100" s="86" t="s">
        <v>14</v>
      </c>
      <c r="J100" s="86" t="s">
        <v>14</v>
      </c>
      <c r="K100" s="86" t="s">
        <v>14</v>
      </c>
      <c r="L100" s="86" t="s">
        <v>14</v>
      </c>
      <c r="M100" s="86" t="s">
        <v>14</v>
      </c>
      <c r="N100" s="86" t="s">
        <v>14</v>
      </c>
      <c r="O100" s="86" t="s">
        <v>14</v>
      </c>
      <c r="P100" s="86" t="s">
        <v>14</v>
      </c>
      <c r="Q100" s="86" t="s">
        <v>14</v>
      </c>
      <c r="R100" s="86" t="s">
        <v>14</v>
      </c>
      <c r="S100" s="86" t="s">
        <v>14</v>
      </c>
      <c r="T100" s="89" t="s">
        <v>14</v>
      </c>
      <c r="U100" s="86" t="s">
        <v>14</v>
      </c>
      <c r="V100" s="86" t="s">
        <v>14</v>
      </c>
      <c r="W100" s="86" t="s">
        <v>14</v>
      </c>
      <c r="X100" s="86" t="s">
        <v>14</v>
      </c>
      <c r="Y100" s="86" t="s">
        <v>14</v>
      </c>
      <c r="Z100" s="86" t="s">
        <v>14</v>
      </c>
      <c r="AA100" s="86" t="s">
        <v>14</v>
      </c>
      <c r="AB100" s="86" t="s">
        <v>14</v>
      </c>
      <c r="AC100" s="86" t="s">
        <v>14</v>
      </c>
      <c r="AD100" s="86" t="s">
        <v>14</v>
      </c>
      <c r="AE100" s="86" t="s">
        <v>14</v>
      </c>
      <c r="AF100" s="86" t="s">
        <v>14</v>
      </c>
      <c r="AG100" s="85" t="s">
        <v>14</v>
      </c>
    </row>
    <row r="101" spans="1:34" s="84" customFormat="1" x14ac:dyDescent="0.25">
      <c r="A101" s="82" t="s">
        <v>30</v>
      </c>
      <c r="B101" s="47"/>
      <c r="C101" s="88">
        <v>0</v>
      </c>
      <c r="D101" s="86">
        <v>1</v>
      </c>
      <c r="E101" s="86">
        <v>2</v>
      </c>
      <c r="F101" s="86">
        <v>3</v>
      </c>
      <c r="G101" s="86">
        <v>4</v>
      </c>
      <c r="H101" s="86">
        <v>5</v>
      </c>
      <c r="I101" s="86">
        <v>6</v>
      </c>
      <c r="J101" s="86">
        <v>7</v>
      </c>
      <c r="K101" s="86">
        <v>8</v>
      </c>
      <c r="L101" s="86">
        <v>9</v>
      </c>
      <c r="M101" s="86">
        <v>10</v>
      </c>
      <c r="N101" s="86">
        <v>11</v>
      </c>
      <c r="O101" s="86">
        <v>12</v>
      </c>
      <c r="P101" s="86">
        <v>13</v>
      </c>
      <c r="Q101" s="86">
        <v>14</v>
      </c>
      <c r="R101" s="86">
        <v>15</v>
      </c>
      <c r="S101" s="86">
        <v>16</v>
      </c>
      <c r="T101" s="87">
        <v>17</v>
      </c>
      <c r="U101" s="86">
        <v>18</v>
      </c>
      <c r="V101" s="86">
        <v>19</v>
      </c>
      <c r="W101" s="86">
        <v>20</v>
      </c>
      <c r="X101" s="86">
        <v>21</v>
      </c>
      <c r="Y101" s="86">
        <v>22</v>
      </c>
      <c r="Z101" s="86">
        <v>23</v>
      </c>
      <c r="AA101" s="86">
        <v>24</v>
      </c>
      <c r="AB101" s="86">
        <v>25</v>
      </c>
      <c r="AC101" s="86">
        <v>26</v>
      </c>
      <c r="AD101" s="86">
        <v>27</v>
      </c>
      <c r="AE101" s="86">
        <v>28</v>
      </c>
      <c r="AF101" s="86">
        <v>29</v>
      </c>
      <c r="AG101" s="85">
        <v>30</v>
      </c>
    </row>
    <row r="102" spans="1:34" s="65" customFormat="1" x14ac:dyDescent="0.25">
      <c r="A102" s="83" t="s">
        <v>1</v>
      </c>
      <c r="B102" s="47"/>
      <c r="C102" s="47">
        <f t="shared" ref="C102:AG102" si="17">C97</f>
        <v>0</v>
      </c>
      <c r="D102" s="47">
        <f t="shared" si="17"/>
        <v>8175.216504</v>
      </c>
      <c r="E102" s="47">
        <f t="shared" si="17"/>
        <v>8114.8404214799993</v>
      </c>
      <c r="F102" s="47">
        <f t="shared" si="17"/>
        <v>8054.4249693725988</v>
      </c>
      <c r="G102" s="47">
        <f t="shared" si="17"/>
        <v>7993.9637632757358</v>
      </c>
      <c r="H102" s="47">
        <f t="shared" si="17"/>
        <v>7933.4503227406076</v>
      </c>
      <c r="I102" s="47">
        <f t="shared" si="17"/>
        <v>7872.8780692473711</v>
      </c>
      <c r="J102" s="47">
        <f t="shared" si="17"/>
        <v>7812.2403241417114</v>
      </c>
      <c r="K102" s="47">
        <f t="shared" si="17"/>
        <v>7751.530306531452</v>
      </c>
      <c r="L102" s="47">
        <f t="shared" si="17"/>
        <v>7690.741131142493</v>
      </c>
      <c r="M102" s="47">
        <f t="shared" si="17"/>
        <v>7629.8658061331898</v>
      </c>
      <c r="N102" s="47">
        <f t="shared" si="17"/>
        <v>7568.8972308663906</v>
      </c>
      <c r="O102" s="47">
        <f t="shared" si="17"/>
        <v>7507.8281936383037</v>
      </c>
      <c r="P102" s="47">
        <f t="shared" si="17"/>
        <v>7446.6513693632878</v>
      </c>
      <c r="Q102" s="47">
        <f t="shared" si="17"/>
        <v>7385.3593172137444</v>
      </c>
      <c r="R102" s="47">
        <f t="shared" si="17"/>
        <v>4073.94447821418</v>
      </c>
      <c r="S102" s="47">
        <f t="shared" si="17"/>
        <v>7262.3991727885605</v>
      </c>
      <c r="T102" s="47">
        <f t="shared" si="17"/>
        <v>7200.7155982599998</v>
      </c>
      <c r="U102" s="47">
        <f t="shared" si="17"/>
        <v>7138.8858263018728</v>
      </c>
      <c r="V102" s="47">
        <f t="shared" si="17"/>
        <v>7076.9018003393521</v>
      </c>
      <c r="W102" s="47">
        <f t="shared" si="17"/>
        <v>7014.7553329003968</v>
      </c>
      <c r="X102" s="47">
        <f t="shared" si="17"/>
        <v>2321.224588933941</v>
      </c>
      <c r="Y102" s="47">
        <f t="shared" si="17"/>
        <v>2281.8842065518002</v>
      </c>
      <c r="Z102" s="47">
        <f t="shared" si="17"/>
        <v>2242.2402272866771</v>
      </c>
      <c r="AA102" s="47">
        <f t="shared" si="17"/>
        <v>2202.284491442997</v>
      </c>
      <c r="AB102" s="47">
        <f t="shared" si="17"/>
        <v>2162.0086914945005</v>
      </c>
      <c r="AC102" s="47">
        <f t="shared" si="17"/>
        <v>2121.4043691246834</v>
      </c>
      <c r="AD102" s="47">
        <f t="shared" si="17"/>
        <v>2080.4629122091619</v>
      </c>
      <c r="AE102" s="47">
        <f t="shared" si="17"/>
        <v>2039.1755517388256</v>
      </c>
      <c r="AF102" s="47">
        <f t="shared" si="17"/>
        <v>1997.5333586825877</v>
      </c>
      <c r="AG102" s="49">
        <f t="shared" si="17"/>
        <v>1955.5272407885645</v>
      </c>
    </row>
    <row r="103" spans="1:34" s="69" customFormat="1" x14ac:dyDescent="0.25">
      <c r="A103" s="74" t="s">
        <v>29</v>
      </c>
      <c r="B103" s="71"/>
      <c r="C103" s="71">
        <f t="shared" ref="C103:AG103" si="18">-C92</f>
        <v>0</v>
      </c>
      <c r="D103" s="71">
        <f t="shared" si="18"/>
        <v>0</v>
      </c>
      <c r="E103" s="71">
        <f t="shared" si="18"/>
        <v>0</v>
      </c>
      <c r="F103" s="71">
        <f t="shared" si="18"/>
        <v>0</v>
      </c>
      <c r="G103" s="71">
        <f t="shared" si="18"/>
        <v>0</v>
      </c>
      <c r="H103" s="71">
        <f t="shared" si="18"/>
        <v>0</v>
      </c>
      <c r="I103" s="71">
        <f t="shared" si="18"/>
        <v>0</v>
      </c>
      <c r="J103" s="71">
        <f t="shared" si="18"/>
        <v>0</v>
      </c>
      <c r="K103" s="71">
        <f t="shared" si="18"/>
        <v>0</v>
      </c>
      <c r="L103" s="71">
        <f t="shared" si="18"/>
        <v>0</v>
      </c>
      <c r="M103" s="71">
        <f t="shared" si="18"/>
        <v>0</v>
      </c>
      <c r="N103" s="71">
        <f t="shared" si="18"/>
        <v>0</v>
      </c>
      <c r="O103" s="71">
        <f t="shared" si="18"/>
        <v>0</v>
      </c>
      <c r="P103" s="71">
        <f t="shared" si="18"/>
        <v>0</v>
      </c>
      <c r="Q103" s="71">
        <f t="shared" si="18"/>
        <v>0</v>
      </c>
      <c r="R103" s="71">
        <f t="shared" si="18"/>
        <v>0</v>
      </c>
      <c r="S103" s="71">
        <f t="shared" si="18"/>
        <v>0</v>
      </c>
      <c r="T103" s="71">
        <f t="shared" si="18"/>
        <v>0</v>
      </c>
      <c r="U103" s="71">
        <f t="shared" si="18"/>
        <v>0</v>
      </c>
      <c r="V103" s="71">
        <f t="shared" si="18"/>
        <v>0</v>
      </c>
      <c r="W103" s="71">
        <f t="shared" si="18"/>
        <v>0</v>
      </c>
      <c r="X103" s="71">
        <f t="shared" si="18"/>
        <v>0</v>
      </c>
      <c r="Y103" s="71">
        <f t="shared" si="18"/>
        <v>0</v>
      </c>
      <c r="Z103" s="71">
        <f t="shared" si="18"/>
        <v>0</v>
      </c>
      <c r="AA103" s="71">
        <f t="shared" si="18"/>
        <v>0</v>
      </c>
      <c r="AB103" s="71">
        <f t="shared" si="18"/>
        <v>0</v>
      </c>
      <c r="AC103" s="71">
        <f t="shared" si="18"/>
        <v>0</v>
      </c>
      <c r="AD103" s="71">
        <f t="shared" si="18"/>
        <v>0</v>
      </c>
      <c r="AE103" s="71">
        <f t="shared" si="18"/>
        <v>0</v>
      </c>
      <c r="AF103" s="71">
        <f t="shared" si="18"/>
        <v>0</v>
      </c>
      <c r="AG103" s="70">
        <f t="shared" si="18"/>
        <v>0</v>
      </c>
    </row>
    <row r="104" spans="1:34" s="65" customFormat="1" x14ac:dyDescent="0.25">
      <c r="A104" s="68" t="s">
        <v>28</v>
      </c>
      <c r="B104" s="67"/>
      <c r="C104" s="67">
        <f t="shared" ref="C104:AG104" si="19">SUM(C102:C103)</f>
        <v>0</v>
      </c>
      <c r="D104" s="67">
        <f t="shared" si="19"/>
        <v>8175.216504</v>
      </c>
      <c r="E104" s="67">
        <f t="shared" si="19"/>
        <v>8114.8404214799993</v>
      </c>
      <c r="F104" s="67">
        <f t="shared" si="19"/>
        <v>8054.4249693725988</v>
      </c>
      <c r="G104" s="67">
        <f t="shared" si="19"/>
        <v>7993.9637632757358</v>
      </c>
      <c r="H104" s="67">
        <f t="shared" si="19"/>
        <v>7933.4503227406076</v>
      </c>
      <c r="I104" s="67">
        <f t="shared" si="19"/>
        <v>7872.8780692473711</v>
      </c>
      <c r="J104" s="67">
        <f t="shared" si="19"/>
        <v>7812.2403241417114</v>
      </c>
      <c r="K104" s="67">
        <f t="shared" si="19"/>
        <v>7751.530306531452</v>
      </c>
      <c r="L104" s="67">
        <f t="shared" si="19"/>
        <v>7690.741131142493</v>
      </c>
      <c r="M104" s="67">
        <f t="shared" si="19"/>
        <v>7629.8658061331898</v>
      </c>
      <c r="N104" s="67">
        <f t="shared" si="19"/>
        <v>7568.8972308663906</v>
      </c>
      <c r="O104" s="67">
        <f t="shared" si="19"/>
        <v>7507.8281936383037</v>
      </c>
      <c r="P104" s="67">
        <f t="shared" si="19"/>
        <v>7446.6513693632878</v>
      </c>
      <c r="Q104" s="67">
        <f t="shared" si="19"/>
        <v>7385.3593172137444</v>
      </c>
      <c r="R104" s="67">
        <f t="shared" si="19"/>
        <v>4073.94447821418</v>
      </c>
      <c r="S104" s="67">
        <f t="shared" si="19"/>
        <v>7262.3991727885605</v>
      </c>
      <c r="T104" s="67">
        <f t="shared" si="19"/>
        <v>7200.7155982599998</v>
      </c>
      <c r="U104" s="67">
        <f t="shared" si="19"/>
        <v>7138.8858263018728</v>
      </c>
      <c r="V104" s="67">
        <f t="shared" si="19"/>
        <v>7076.9018003393521</v>
      </c>
      <c r="W104" s="67">
        <f t="shared" si="19"/>
        <v>7014.7553329003968</v>
      </c>
      <c r="X104" s="67">
        <f t="shared" si="19"/>
        <v>2321.224588933941</v>
      </c>
      <c r="Y104" s="67">
        <f t="shared" si="19"/>
        <v>2281.8842065518002</v>
      </c>
      <c r="Z104" s="67">
        <f t="shared" si="19"/>
        <v>2242.2402272866771</v>
      </c>
      <c r="AA104" s="67">
        <f t="shared" si="19"/>
        <v>2202.284491442997</v>
      </c>
      <c r="AB104" s="67">
        <f t="shared" si="19"/>
        <v>2162.0086914945005</v>
      </c>
      <c r="AC104" s="67">
        <f t="shared" si="19"/>
        <v>2121.4043691246834</v>
      </c>
      <c r="AD104" s="67">
        <f t="shared" si="19"/>
        <v>2080.4629122091619</v>
      </c>
      <c r="AE104" s="67">
        <f t="shared" si="19"/>
        <v>2039.1755517388256</v>
      </c>
      <c r="AF104" s="67">
        <f t="shared" si="19"/>
        <v>1997.5333586825877</v>
      </c>
      <c r="AG104" s="66">
        <f t="shared" si="19"/>
        <v>1955.5272407885645</v>
      </c>
    </row>
    <row r="105" spans="1:34" s="65" customFormat="1" x14ac:dyDescent="0.25">
      <c r="A105" s="64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9"/>
    </row>
    <row r="106" spans="1:34" s="65" customFormat="1" x14ac:dyDescent="0.25">
      <c r="A106" s="82" t="s">
        <v>27</v>
      </c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9"/>
    </row>
    <row r="107" spans="1:34" s="75" customFormat="1" x14ac:dyDescent="0.25">
      <c r="A107" s="81" t="s">
        <v>26</v>
      </c>
      <c r="B107" s="80"/>
      <c r="C107" s="79">
        <f>-B37</f>
        <v>-77350</v>
      </c>
      <c r="D107" s="78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6"/>
    </row>
    <row r="108" spans="1:34" s="69" customFormat="1" x14ac:dyDescent="0.25">
      <c r="A108" s="74" t="s">
        <v>25</v>
      </c>
      <c r="B108" s="71"/>
      <c r="C108" s="73"/>
      <c r="D108" s="72">
        <f>J23*B36</f>
        <v>0</v>
      </c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0"/>
    </row>
    <row r="109" spans="1:34" s="65" customFormat="1" x14ac:dyDescent="0.25">
      <c r="A109" s="68" t="s">
        <v>24</v>
      </c>
      <c r="B109" s="67"/>
      <c r="C109" s="67">
        <f t="shared" ref="C109:AG109" si="20">SUM(C107:C108)</f>
        <v>-77350</v>
      </c>
      <c r="D109" s="67">
        <f t="shared" si="20"/>
        <v>0</v>
      </c>
      <c r="E109" s="67">
        <f t="shared" si="20"/>
        <v>0</v>
      </c>
      <c r="F109" s="67">
        <f t="shared" si="20"/>
        <v>0</v>
      </c>
      <c r="G109" s="67">
        <f t="shared" si="20"/>
        <v>0</v>
      </c>
      <c r="H109" s="67">
        <f t="shared" si="20"/>
        <v>0</v>
      </c>
      <c r="I109" s="67">
        <f t="shared" si="20"/>
        <v>0</v>
      </c>
      <c r="J109" s="67">
        <f t="shared" si="20"/>
        <v>0</v>
      </c>
      <c r="K109" s="67">
        <f t="shared" si="20"/>
        <v>0</v>
      </c>
      <c r="L109" s="67">
        <f t="shared" si="20"/>
        <v>0</v>
      </c>
      <c r="M109" s="67">
        <f t="shared" si="20"/>
        <v>0</v>
      </c>
      <c r="N109" s="67">
        <f t="shared" si="20"/>
        <v>0</v>
      </c>
      <c r="O109" s="67">
        <f t="shared" si="20"/>
        <v>0</v>
      </c>
      <c r="P109" s="67">
        <f t="shared" si="20"/>
        <v>0</v>
      </c>
      <c r="Q109" s="67">
        <f t="shared" si="20"/>
        <v>0</v>
      </c>
      <c r="R109" s="67">
        <f t="shared" si="20"/>
        <v>0</v>
      </c>
      <c r="S109" s="67">
        <f t="shared" si="20"/>
        <v>0</v>
      </c>
      <c r="T109" s="67">
        <f t="shared" si="20"/>
        <v>0</v>
      </c>
      <c r="U109" s="67">
        <f t="shared" si="20"/>
        <v>0</v>
      </c>
      <c r="V109" s="67">
        <f t="shared" si="20"/>
        <v>0</v>
      </c>
      <c r="W109" s="67">
        <f t="shared" si="20"/>
        <v>0</v>
      </c>
      <c r="X109" s="67">
        <f t="shared" si="20"/>
        <v>0</v>
      </c>
      <c r="Y109" s="67">
        <f t="shared" si="20"/>
        <v>0</v>
      </c>
      <c r="Z109" s="67">
        <f t="shared" si="20"/>
        <v>0</v>
      </c>
      <c r="AA109" s="67">
        <f t="shared" si="20"/>
        <v>0</v>
      </c>
      <c r="AB109" s="67">
        <f t="shared" si="20"/>
        <v>0</v>
      </c>
      <c r="AC109" s="67">
        <f t="shared" si="20"/>
        <v>0</v>
      </c>
      <c r="AD109" s="67">
        <f t="shared" si="20"/>
        <v>0</v>
      </c>
      <c r="AE109" s="67">
        <f t="shared" si="20"/>
        <v>0</v>
      </c>
      <c r="AF109" s="67">
        <f t="shared" si="20"/>
        <v>0</v>
      </c>
      <c r="AG109" s="66">
        <f t="shared" si="20"/>
        <v>0</v>
      </c>
    </row>
    <row r="110" spans="1:34" x14ac:dyDescent="0.25">
      <c r="A110" s="64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9"/>
    </row>
    <row r="111" spans="1:34" x14ac:dyDescent="0.25">
      <c r="A111" s="63" t="s">
        <v>23</v>
      </c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7"/>
    </row>
    <row r="112" spans="1:34" x14ac:dyDescent="0.25">
      <c r="A112" s="62" t="s">
        <v>22</v>
      </c>
      <c r="B112" s="5"/>
      <c r="C112" s="5">
        <f>J27+J31</f>
        <v>0</v>
      </c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7"/>
    </row>
    <row r="113" spans="1:34" x14ac:dyDescent="0.25">
      <c r="A113" s="61" t="s">
        <v>21</v>
      </c>
      <c r="B113" s="60"/>
      <c r="C113" s="60"/>
      <c r="D113" s="60">
        <f t="shared" ref="D113:AG113" si="21">D127</f>
        <v>0</v>
      </c>
      <c r="E113" s="60">
        <f t="shared" si="21"/>
        <v>0</v>
      </c>
      <c r="F113" s="60">
        <f t="shared" si="21"/>
        <v>0</v>
      </c>
      <c r="G113" s="60">
        <f t="shared" si="21"/>
        <v>0</v>
      </c>
      <c r="H113" s="60">
        <f t="shared" si="21"/>
        <v>0</v>
      </c>
      <c r="I113" s="60">
        <f t="shared" si="21"/>
        <v>0</v>
      </c>
      <c r="J113" s="60">
        <f t="shared" si="21"/>
        <v>0</v>
      </c>
      <c r="K113" s="60">
        <f t="shared" si="21"/>
        <v>0</v>
      </c>
      <c r="L113" s="60">
        <f t="shared" si="21"/>
        <v>0</v>
      </c>
      <c r="M113" s="60">
        <f t="shared" si="21"/>
        <v>0</v>
      </c>
      <c r="N113" s="60">
        <f t="shared" si="21"/>
        <v>0</v>
      </c>
      <c r="O113" s="60">
        <f t="shared" si="21"/>
        <v>0</v>
      </c>
      <c r="P113" s="60">
        <f t="shared" si="21"/>
        <v>0</v>
      </c>
      <c r="Q113" s="60">
        <f t="shared" si="21"/>
        <v>0</v>
      </c>
      <c r="R113" s="60">
        <f t="shared" si="21"/>
        <v>0</v>
      </c>
      <c r="S113" s="60">
        <f t="shared" si="21"/>
        <v>0</v>
      </c>
      <c r="T113" s="60">
        <f t="shared" si="21"/>
        <v>0</v>
      </c>
      <c r="U113" s="60">
        <f t="shared" si="21"/>
        <v>0</v>
      </c>
      <c r="V113" s="60">
        <f t="shared" si="21"/>
        <v>0</v>
      </c>
      <c r="W113" s="60">
        <f t="shared" si="21"/>
        <v>0</v>
      </c>
      <c r="X113" s="60">
        <f t="shared" si="21"/>
        <v>0</v>
      </c>
      <c r="Y113" s="60">
        <f t="shared" si="21"/>
        <v>0</v>
      </c>
      <c r="Z113" s="60">
        <f t="shared" si="21"/>
        <v>0</v>
      </c>
      <c r="AA113" s="60">
        <f t="shared" si="21"/>
        <v>0</v>
      </c>
      <c r="AB113" s="60">
        <f t="shared" si="21"/>
        <v>0</v>
      </c>
      <c r="AC113" s="60">
        <f t="shared" si="21"/>
        <v>0</v>
      </c>
      <c r="AD113" s="60">
        <f t="shared" si="21"/>
        <v>0</v>
      </c>
      <c r="AE113" s="60">
        <f t="shared" si="21"/>
        <v>0</v>
      </c>
      <c r="AF113" s="60">
        <f t="shared" si="21"/>
        <v>0</v>
      </c>
      <c r="AG113" s="59">
        <f t="shared" si="21"/>
        <v>0</v>
      </c>
    </row>
    <row r="114" spans="1:34" s="51" customFormat="1" x14ac:dyDescent="0.25">
      <c r="A114" s="56" t="s">
        <v>20</v>
      </c>
      <c r="B114" s="54"/>
      <c r="C114" s="54">
        <f t="shared" ref="C114:AG114" si="22">C112+C113</f>
        <v>0</v>
      </c>
      <c r="D114" s="54">
        <f t="shared" si="22"/>
        <v>0</v>
      </c>
      <c r="E114" s="54">
        <f t="shared" si="22"/>
        <v>0</v>
      </c>
      <c r="F114" s="54">
        <f t="shared" si="22"/>
        <v>0</v>
      </c>
      <c r="G114" s="54">
        <f t="shared" si="22"/>
        <v>0</v>
      </c>
      <c r="H114" s="54">
        <f t="shared" si="22"/>
        <v>0</v>
      </c>
      <c r="I114" s="54">
        <f t="shared" si="22"/>
        <v>0</v>
      </c>
      <c r="J114" s="54">
        <f t="shared" si="22"/>
        <v>0</v>
      </c>
      <c r="K114" s="54">
        <f t="shared" si="22"/>
        <v>0</v>
      </c>
      <c r="L114" s="54">
        <f t="shared" si="22"/>
        <v>0</v>
      </c>
      <c r="M114" s="54">
        <f t="shared" si="22"/>
        <v>0</v>
      </c>
      <c r="N114" s="54">
        <f t="shared" si="22"/>
        <v>0</v>
      </c>
      <c r="O114" s="54">
        <f t="shared" si="22"/>
        <v>0</v>
      </c>
      <c r="P114" s="54">
        <f t="shared" si="22"/>
        <v>0</v>
      </c>
      <c r="Q114" s="54">
        <f t="shared" si="22"/>
        <v>0</v>
      </c>
      <c r="R114" s="54">
        <f t="shared" si="22"/>
        <v>0</v>
      </c>
      <c r="S114" s="54">
        <f t="shared" si="22"/>
        <v>0</v>
      </c>
      <c r="T114" s="54">
        <f t="shared" si="22"/>
        <v>0</v>
      </c>
      <c r="U114" s="54">
        <f t="shared" si="22"/>
        <v>0</v>
      </c>
      <c r="V114" s="54">
        <f t="shared" si="22"/>
        <v>0</v>
      </c>
      <c r="W114" s="54">
        <f t="shared" si="22"/>
        <v>0</v>
      </c>
      <c r="X114" s="54">
        <f t="shared" si="22"/>
        <v>0</v>
      </c>
      <c r="Y114" s="54">
        <f t="shared" si="22"/>
        <v>0</v>
      </c>
      <c r="Z114" s="54">
        <f t="shared" si="22"/>
        <v>0</v>
      </c>
      <c r="AA114" s="54">
        <f t="shared" si="22"/>
        <v>0</v>
      </c>
      <c r="AB114" s="54">
        <f t="shared" si="22"/>
        <v>0</v>
      </c>
      <c r="AC114" s="54">
        <f t="shared" si="22"/>
        <v>0</v>
      </c>
      <c r="AD114" s="54">
        <f t="shared" si="22"/>
        <v>0</v>
      </c>
      <c r="AE114" s="54">
        <f t="shared" si="22"/>
        <v>0</v>
      </c>
      <c r="AF114" s="54">
        <f t="shared" si="22"/>
        <v>0</v>
      </c>
      <c r="AG114" s="53">
        <f t="shared" si="22"/>
        <v>0</v>
      </c>
    </row>
    <row r="115" spans="1:34" s="51" customFormat="1" x14ac:dyDescent="0.25">
      <c r="A115" s="58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7"/>
    </row>
    <row r="116" spans="1:34" s="51" customFormat="1" x14ac:dyDescent="0.25">
      <c r="A116" s="56" t="s">
        <v>19</v>
      </c>
      <c r="B116" s="55"/>
      <c r="C116" s="54">
        <f t="shared" ref="C116:I116" si="23">C104+C109+C114</f>
        <v>-77350</v>
      </c>
      <c r="D116" s="54">
        <f t="shared" si="23"/>
        <v>8175.216504</v>
      </c>
      <c r="E116" s="54">
        <f t="shared" si="23"/>
        <v>8114.8404214799993</v>
      </c>
      <c r="F116" s="54">
        <f t="shared" si="23"/>
        <v>8054.4249693725988</v>
      </c>
      <c r="G116" s="54">
        <f t="shared" si="23"/>
        <v>7993.9637632757358</v>
      </c>
      <c r="H116" s="54">
        <f t="shared" si="23"/>
        <v>7933.4503227406076</v>
      </c>
      <c r="I116" s="54">
        <f t="shared" si="23"/>
        <v>7872.8780692473711</v>
      </c>
      <c r="J116" s="54">
        <f t="shared" ref="J116:AG116" si="24">(J104+J109+J114)</f>
        <v>7812.2403241417114</v>
      </c>
      <c r="K116" s="54">
        <f t="shared" si="24"/>
        <v>7751.530306531452</v>
      </c>
      <c r="L116" s="54">
        <f t="shared" si="24"/>
        <v>7690.741131142493</v>
      </c>
      <c r="M116" s="54">
        <f t="shared" si="24"/>
        <v>7629.8658061331898</v>
      </c>
      <c r="N116" s="54">
        <f t="shared" si="24"/>
        <v>7568.8972308663906</v>
      </c>
      <c r="O116" s="54">
        <f t="shared" si="24"/>
        <v>7507.8281936383037</v>
      </c>
      <c r="P116" s="54">
        <f t="shared" si="24"/>
        <v>7446.6513693632878</v>
      </c>
      <c r="Q116" s="54">
        <f t="shared" si="24"/>
        <v>7385.3593172137444</v>
      </c>
      <c r="R116" s="54">
        <f t="shared" si="24"/>
        <v>4073.94447821418</v>
      </c>
      <c r="S116" s="54">
        <f t="shared" si="24"/>
        <v>7262.3991727885605</v>
      </c>
      <c r="T116" s="54">
        <f t="shared" si="24"/>
        <v>7200.7155982599998</v>
      </c>
      <c r="U116" s="54">
        <f t="shared" si="24"/>
        <v>7138.8858263018728</v>
      </c>
      <c r="V116" s="54">
        <f t="shared" si="24"/>
        <v>7076.9018003393521</v>
      </c>
      <c r="W116" s="54">
        <f t="shared" si="24"/>
        <v>7014.7553329003968</v>
      </c>
      <c r="X116" s="54">
        <f t="shared" si="24"/>
        <v>2321.224588933941</v>
      </c>
      <c r="Y116" s="54">
        <f t="shared" si="24"/>
        <v>2281.8842065518002</v>
      </c>
      <c r="Z116" s="54">
        <f t="shared" si="24"/>
        <v>2242.2402272866771</v>
      </c>
      <c r="AA116" s="54">
        <f t="shared" si="24"/>
        <v>2202.284491442997</v>
      </c>
      <c r="AB116" s="54">
        <f t="shared" si="24"/>
        <v>2162.0086914945005</v>
      </c>
      <c r="AC116" s="54">
        <f t="shared" si="24"/>
        <v>2121.4043691246834</v>
      </c>
      <c r="AD116" s="54">
        <f t="shared" si="24"/>
        <v>2080.4629122091619</v>
      </c>
      <c r="AE116" s="54">
        <f t="shared" si="24"/>
        <v>2039.1755517388256</v>
      </c>
      <c r="AF116" s="54">
        <f t="shared" si="24"/>
        <v>1997.5333586825877</v>
      </c>
      <c r="AG116" s="53">
        <f t="shared" si="24"/>
        <v>1955.5272407885645</v>
      </c>
      <c r="AH116" s="52"/>
    </row>
    <row r="117" spans="1:34" s="45" customFormat="1" x14ac:dyDescent="0.25">
      <c r="A117" s="48" t="s">
        <v>18</v>
      </c>
      <c r="B117" s="47"/>
      <c r="C117" s="47">
        <f>C116</f>
        <v>-77350</v>
      </c>
      <c r="D117" s="47">
        <f t="shared" ref="D117:AG117" si="25">C117+D116</f>
        <v>-69174.783496000004</v>
      </c>
      <c r="E117" s="47">
        <f t="shared" si="25"/>
        <v>-61059.943074520008</v>
      </c>
      <c r="F117" s="47">
        <f t="shared" si="25"/>
        <v>-53005.518105147406</v>
      </c>
      <c r="G117" s="47">
        <f t="shared" si="25"/>
        <v>-45011.55434187167</v>
      </c>
      <c r="H117" s="47">
        <f t="shared" si="25"/>
        <v>-37078.10401913106</v>
      </c>
      <c r="I117" s="47">
        <f t="shared" si="25"/>
        <v>-29205.22594988369</v>
      </c>
      <c r="J117" s="47">
        <f t="shared" si="25"/>
        <v>-21392.985625741978</v>
      </c>
      <c r="K117" s="47">
        <f t="shared" si="25"/>
        <v>-13641.455319210527</v>
      </c>
      <c r="L117" s="47">
        <f t="shared" si="25"/>
        <v>-5950.7141880680338</v>
      </c>
      <c r="M117" s="47">
        <f t="shared" si="25"/>
        <v>1679.1516180651561</v>
      </c>
      <c r="N117" s="47">
        <f t="shared" si="25"/>
        <v>9248.0488489315467</v>
      </c>
      <c r="O117" s="47">
        <f t="shared" si="25"/>
        <v>16755.877042569849</v>
      </c>
      <c r="P117" s="47">
        <f t="shared" si="25"/>
        <v>24202.528411933137</v>
      </c>
      <c r="Q117" s="47">
        <f t="shared" si="25"/>
        <v>31587.887729146882</v>
      </c>
      <c r="R117" s="47">
        <f t="shared" si="25"/>
        <v>35661.832207361062</v>
      </c>
      <c r="S117" s="47">
        <f t="shared" si="25"/>
        <v>42924.23138014962</v>
      </c>
      <c r="T117" s="47">
        <f t="shared" si="25"/>
        <v>50124.946978409622</v>
      </c>
      <c r="U117" s="47">
        <f t="shared" si="25"/>
        <v>57263.832804711492</v>
      </c>
      <c r="V117" s="47">
        <f t="shared" si="25"/>
        <v>64340.734605050842</v>
      </c>
      <c r="W117" s="47">
        <f t="shared" si="25"/>
        <v>71355.489937951235</v>
      </c>
      <c r="X117" s="47">
        <f t="shared" si="25"/>
        <v>73676.714526885175</v>
      </c>
      <c r="Y117" s="47">
        <f t="shared" si="25"/>
        <v>75958.598733436971</v>
      </c>
      <c r="Z117" s="47">
        <f t="shared" si="25"/>
        <v>78200.838960723646</v>
      </c>
      <c r="AA117" s="47">
        <f t="shared" si="25"/>
        <v>80403.123452166648</v>
      </c>
      <c r="AB117" s="47">
        <f t="shared" si="25"/>
        <v>82565.132143661147</v>
      </c>
      <c r="AC117" s="47">
        <f t="shared" si="25"/>
        <v>84686.536512785824</v>
      </c>
      <c r="AD117" s="47">
        <f t="shared" si="25"/>
        <v>86766.999424994981</v>
      </c>
      <c r="AE117" s="47">
        <f t="shared" si="25"/>
        <v>88806.174976733804</v>
      </c>
      <c r="AF117" s="47">
        <f t="shared" si="25"/>
        <v>90803.708335416391</v>
      </c>
      <c r="AG117" s="49">
        <f t="shared" si="25"/>
        <v>92759.235576204956</v>
      </c>
      <c r="AH117" s="46"/>
    </row>
    <row r="118" spans="1:34" s="45" customFormat="1" x14ac:dyDescent="0.25">
      <c r="A118" s="48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9"/>
      <c r="AH118" s="46"/>
    </row>
    <row r="119" spans="1:34" s="42" customFormat="1" x14ac:dyDescent="0.25">
      <c r="A119" s="44" t="s">
        <v>17</v>
      </c>
      <c r="B119" s="43" t="str">
        <f>IF(AND(B117&gt;0,A117&lt;=0), B112-(B117/B116), " ")</f>
        <v xml:space="preserve"> </v>
      </c>
      <c r="C119" s="43" t="str">
        <f t="shared" ref="C119:AG119" si="26">IF(AND(C117&gt;0,B117&lt;=0), C77-(C117/C116), " ")</f>
        <v xml:space="preserve"> </v>
      </c>
      <c r="D119" s="43" t="str">
        <f t="shared" si="26"/>
        <v xml:space="preserve"> </v>
      </c>
      <c r="E119" s="43" t="str">
        <f t="shared" si="26"/>
        <v xml:space="preserve"> </v>
      </c>
      <c r="F119" s="43" t="str">
        <f t="shared" si="26"/>
        <v xml:space="preserve"> </v>
      </c>
      <c r="G119" s="43" t="str">
        <f t="shared" si="26"/>
        <v xml:space="preserve"> </v>
      </c>
      <c r="H119" s="43" t="str">
        <f t="shared" si="26"/>
        <v xml:space="preserve"> </v>
      </c>
      <c r="I119" s="43" t="str">
        <f t="shared" si="26"/>
        <v xml:space="preserve"> </v>
      </c>
      <c r="J119" s="43" t="str">
        <f t="shared" si="26"/>
        <v xml:space="preserve"> </v>
      </c>
      <c r="K119" s="43" t="str">
        <f t="shared" si="26"/>
        <v xml:space="preserve"> </v>
      </c>
      <c r="L119" s="43" t="str">
        <f t="shared" si="26"/>
        <v xml:space="preserve"> </v>
      </c>
      <c r="M119" s="43">
        <f t="shared" si="26"/>
        <v>9.7799238334289722</v>
      </c>
      <c r="N119" s="43" t="str">
        <f t="shared" si="26"/>
        <v xml:space="preserve"> </v>
      </c>
      <c r="O119" s="43" t="str">
        <f t="shared" si="26"/>
        <v xml:space="preserve"> </v>
      </c>
      <c r="P119" s="43" t="str">
        <f t="shared" si="26"/>
        <v xml:space="preserve"> </v>
      </c>
      <c r="Q119" s="43" t="str">
        <f t="shared" si="26"/>
        <v xml:space="preserve"> </v>
      </c>
      <c r="R119" s="43" t="str">
        <f t="shared" si="26"/>
        <v xml:space="preserve"> </v>
      </c>
      <c r="S119" s="43" t="str">
        <f t="shared" si="26"/>
        <v xml:space="preserve"> </v>
      </c>
      <c r="T119" s="43" t="str">
        <f t="shared" si="26"/>
        <v xml:space="preserve"> </v>
      </c>
      <c r="U119" s="43" t="str">
        <f t="shared" si="26"/>
        <v xml:space="preserve"> </v>
      </c>
      <c r="V119" s="43" t="str">
        <f t="shared" si="26"/>
        <v xml:space="preserve"> </v>
      </c>
      <c r="W119" s="43" t="str">
        <f t="shared" si="26"/>
        <v xml:space="preserve"> </v>
      </c>
      <c r="X119" s="43" t="str">
        <f t="shared" si="26"/>
        <v xml:space="preserve"> </v>
      </c>
      <c r="Y119" s="43" t="str">
        <f t="shared" si="26"/>
        <v xml:space="preserve"> </v>
      </c>
      <c r="Z119" s="43" t="str">
        <f t="shared" si="26"/>
        <v xml:space="preserve"> </v>
      </c>
      <c r="AA119" s="43" t="str">
        <f t="shared" si="26"/>
        <v xml:space="preserve"> </v>
      </c>
      <c r="AB119" s="43" t="str">
        <f t="shared" si="26"/>
        <v xml:space="preserve"> </v>
      </c>
      <c r="AC119" s="43" t="str">
        <f t="shared" si="26"/>
        <v xml:space="preserve"> </v>
      </c>
      <c r="AD119" s="43" t="str">
        <f t="shared" si="26"/>
        <v xml:space="preserve"> </v>
      </c>
      <c r="AE119" s="43" t="str">
        <f t="shared" si="26"/>
        <v xml:space="preserve"> </v>
      </c>
      <c r="AF119" s="43" t="str">
        <f t="shared" si="26"/>
        <v xml:space="preserve"> </v>
      </c>
      <c r="AG119" s="247" t="str">
        <f t="shared" si="26"/>
        <v xml:space="preserve"> </v>
      </c>
    </row>
    <row r="120" spans="1:34" s="37" customFormat="1" x14ac:dyDescent="0.25">
      <c r="A120" s="41" t="s">
        <v>16</v>
      </c>
      <c r="B120" s="40">
        <f>MIN(D119:AG119)</f>
        <v>9.7799238334289722</v>
      </c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8"/>
    </row>
    <row r="121" spans="1:34" s="37" customFormat="1" x14ac:dyDescent="0.25">
      <c r="A121" s="41"/>
      <c r="B121" s="40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8"/>
    </row>
    <row r="122" spans="1:34" ht="26.25" customHeight="1" x14ac:dyDescent="0.4">
      <c r="A122" s="257" t="s">
        <v>15</v>
      </c>
      <c r="B122" s="258"/>
      <c r="C122" s="258"/>
      <c r="D122" s="258"/>
      <c r="E122" s="258"/>
      <c r="F122" s="258"/>
      <c r="G122" s="258"/>
      <c r="H122" s="258"/>
      <c r="I122" s="258"/>
      <c r="J122" s="258"/>
      <c r="K122" s="258"/>
      <c r="L122" s="258"/>
      <c r="M122" s="258"/>
      <c r="N122" s="260"/>
      <c r="O122" s="260"/>
      <c r="P122" s="260"/>
      <c r="Q122" s="260"/>
      <c r="R122" s="260"/>
      <c r="S122" s="260"/>
      <c r="T122" s="260"/>
      <c r="U122" s="260"/>
      <c r="V122" s="260"/>
      <c r="W122" s="260"/>
      <c r="X122" s="248"/>
      <c r="Y122" s="248"/>
      <c r="Z122" s="248"/>
      <c r="AA122" s="248"/>
      <c r="AB122" s="248"/>
      <c r="AC122" s="248"/>
      <c r="AD122" s="248"/>
      <c r="AE122" s="248"/>
      <c r="AF122" s="248"/>
      <c r="AG122" s="261"/>
    </row>
    <row r="123" spans="1:34" x14ac:dyDescent="0.25">
      <c r="A123" s="34"/>
      <c r="B123" s="5"/>
      <c r="C123" s="5"/>
      <c r="D123" s="33" t="s">
        <v>14</v>
      </c>
      <c r="E123" s="33" t="s">
        <v>14</v>
      </c>
      <c r="F123" s="33" t="s">
        <v>14</v>
      </c>
      <c r="G123" s="33" t="s">
        <v>14</v>
      </c>
      <c r="H123" s="33" t="s">
        <v>14</v>
      </c>
      <c r="I123" s="33" t="s">
        <v>14</v>
      </c>
      <c r="J123" s="33" t="s">
        <v>14</v>
      </c>
      <c r="K123" s="33" t="s">
        <v>14</v>
      </c>
      <c r="L123" s="33" t="s">
        <v>14</v>
      </c>
      <c r="M123" s="33" t="s">
        <v>14</v>
      </c>
      <c r="N123" s="33" t="s">
        <v>14</v>
      </c>
      <c r="O123" s="33" t="s">
        <v>14</v>
      </c>
      <c r="P123" s="33" t="s">
        <v>14</v>
      </c>
      <c r="Q123" s="33" t="s">
        <v>14</v>
      </c>
      <c r="R123" s="33" t="s">
        <v>14</v>
      </c>
      <c r="S123" s="33" t="s">
        <v>14</v>
      </c>
      <c r="T123" s="33" t="s">
        <v>14</v>
      </c>
      <c r="U123" s="33" t="s">
        <v>14</v>
      </c>
      <c r="V123" s="33" t="s">
        <v>14</v>
      </c>
      <c r="W123" s="33" t="s">
        <v>14</v>
      </c>
      <c r="X123" s="33" t="s">
        <v>14</v>
      </c>
      <c r="Y123" s="33" t="s">
        <v>14</v>
      </c>
      <c r="Z123" s="33" t="s">
        <v>14</v>
      </c>
      <c r="AA123" s="33" t="s">
        <v>14</v>
      </c>
      <c r="AB123" s="33" t="s">
        <v>14</v>
      </c>
      <c r="AC123" s="33" t="s">
        <v>14</v>
      </c>
      <c r="AD123" s="33" t="s">
        <v>14</v>
      </c>
      <c r="AE123" s="33" t="s">
        <v>14</v>
      </c>
      <c r="AF123" s="33" t="s">
        <v>14</v>
      </c>
      <c r="AG123" s="32" t="s">
        <v>14</v>
      </c>
    </row>
    <row r="124" spans="1:34" s="23" customFormat="1" x14ac:dyDescent="0.25">
      <c r="A124" s="26" t="s">
        <v>13</v>
      </c>
      <c r="B124" s="16"/>
      <c r="C124" s="16"/>
      <c r="D124" s="25">
        <v>1</v>
      </c>
      <c r="E124" s="25">
        <v>2</v>
      </c>
      <c r="F124" s="25">
        <v>3</v>
      </c>
      <c r="G124" s="25">
        <v>4</v>
      </c>
      <c r="H124" s="25">
        <v>5</v>
      </c>
      <c r="I124" s="25">
        <v>6</v>
      </c>
      <c r="J124" s="25">
        <v>7</v>
      </c>
      <c r="K124" s="25">
        <v>8</v>
      </c>
      <c r="L124" s="25">
        <v>9</v>
      </c>
      <c r="M124" s="25">
        <v>10</v>
      </c>
      <c r="N124" s="25">
        <v>11</v>
      </c>
      <c r="O124" s="25">
        <v>12</v>
      </c>
      <c r="P124" s="25">
        <v>13</v>
      </c>
      <c r="Q124" s="25">
        <v>14</v>
      </c>
      <c r="R124" s="25">
        <v>15</v>
      </c>
      <c r="S124" s="25">
        <v>16</v>
      </c>
      <c r="T124" s="25">
        <v>17</v>
      </c>
      <c r="U124" s="25">
        <v>18</v>
      </c>
      <c r="V124" s="25">
        <v>19</v>
      </c>
      <c r="W124" s="25">
        <v>20</v>
      </c>
      <c r="X124" s="25">
        <v>21</v>
      </c>
      <c r="Y124" s="25">
        <v>22</v>
      </c>
      <c r="Z124" s="25">
        <v>23</v>
      </c>
      <c r="AA124" s="25">
        <v>24</v>
      </c>
      <c r="AB124" s="25">
        <v>25</v>
      </c>
      <c r="AC124" s="25">
        <v>26</v>
      </c>
      <c r="AD124" s="25">
        <v>27</v>
      </c>
      <c r="AE124" s="25">
        <v>28</v>
      </c>
      <c r="AF124" s="25">
        <v>29</v>
      </c>
      <c r="AG124" s="24">
        <v>30</v>
      </c>
    </row>
    <row r="125" spans="1:34" s="23" customFormat="1" x14ac:dyDescent="0.25">
      <c r="A125" s="22" t="s">
        <v>9</v>
      </c>
      <c r="B125" s="16"/>
      <c r="C125" s="16"/>
      <c r="D125" s="16">
        <f t="shared" ref="D125:AG128" si="27">D133+D141</f>
        <v>0</v>
      </c>
      <c r="E125" s="16">
        <f t="shared" si="27"/>
        <v>0</v>
      </c>
      <c r="F125" s="16">
        <f t="shared" si="27"/>
        <v>0</v>
      </c>
      <c r="G125" s="16">
        <f t="shared" si="27"/>
        <v>0</v>
      </c>
      <c r="H125" s="16">
        <f t="shared" si="27"/>
        <v>0</v>
      </c>
      <c r="I125" s="16">
        <f t="shared" si="27"/>
        <v>0</v>
      </c>
      <c r="J125" s="16">
        <f t="shared" si="27"/>
        <v>0</v>
      </c>
      <c r="K125" s="16">
        <f t="shared" si="27"/>
        <v>0</v>
      </c>
      <c r="L125" s="16">
        <f t="shared" si="27"/>
        <v>0</v>
      </c>
      <c r="M125" s="16">
        <f t="shared" si="27"/>
        <v>0</v>
      </c>
      <c r="N125" s="16">
        <f t="shared" si="27"/>
        <v>0</v>
      </c>
      <c r="O125" s="16">
        <f t="shared" si="27"/>
        <v>0</v>
      </c>
      <c r="P125" s="16">
        <f t="shared" si="27"/>
        <v>0</v>
      </c>
      <c r="Q125" s="16">
        <f t="shared" si="27"/>
        <v>0</v>
      </c>
      <c r="R125" s="16">
        <f t="shared" si="27"/>
        <v>0</v>
      </c>
      <c r="S125" s="16">
        <f t="shared" si="27"/>
        <v>0</v>
      </c>
      <c r="T125" s="16">
        <f t="shared" si="27"/>
        <v>0</v>
      </c>
      <c r="U125" s="16">
        <f t="shared" si="27"/>
        <v>0</v>
      </c>
      <c r="V125" s="16">
        <f t="shared" si="27"/>
        <v>0</v>
      </c>
      <c r="W125" s="16">
        <f t="shared" si="27"/>
        <v>0</v>
      </c>
      <c r="X125" s="16">
        <f t="shared" si="27"/>
        <v>0</v>
      </c>
      <c r="Y125" s="16">
        <f t="shared" si="27"/>
        <v>0</v>
      </c>
      <c r="Z125" s="16">
        <f t="shared" si="27"/>
        <v>0</v>
      </c>
      <c r="AA125" s="16">
        <f t="shared" si="27"/>
        <v>0</v>
      </c>
      <c r="AB125" s="16">
        <f t="shared" si="27"/>
        <v>0</v>
      </c>
      <c r="AC125" s="16">
        <f t="shared" si="27"/>
        <v>0</v>
      </c>
      <c r="AD125" s="16">
        <f t="shared" si="27"/>
        <v>0</v>
      </c>
      <c r="AE125" s="16">
        <f t="shared" si="27"/>
        <v>0</v>
      </c>
      <c r="AF125" s="16">
        <f t="shared" si="27"/>
        <v>0</v>
      </c>
      <c r="AG125" s="21">
        <f t="shared" si="27"/>
        <v>0</v>
      </c>
    </row>
    <row r="126" spans="1:34" s="23" customFormat="1" x14ac:dyDescent="0.25">
      <c r="A126" s="22" t="s">
        <v>8</v>
      </c>
      <c r="B126" s="16"/>
      <c r="C126" s="16"/>
      <c r="D126" s="16">
        <f t="shared" si="27"/>
        <v>0</v>
      </c>
      <c r="E126" s="16">
        <f t="shared" si="27"/>
        <v>0</v>
      </c>
      <c r="F126" s="16">
        <f t="shared" si="27"/>
        <v>0</v>
      </c>
      <c r="G126" s="16">
        <f t="shared" si="27"/>
        <v>0</v>
      </c>
      <c r="H126" s="16">
        <f t="shared" si="27"/>
        <v>0</v>
      </c>
      <c r="I126" s="16">
        <f t="shared" si="27"/>
        <v>0</v>
      </c>
      <c r="J126" s="16">
        <f t="shared" si="27"/>
        <v>0</v>
      </c>
      <c r="K126" s="16">
        <f t="shared" si="27"/>
        <v>0</v>
      </c>
      <c r="L126" s="16">
        <f t="shared" si="27"/>
        <v>0</v>
      </c>
      <c r="M126" s="16">
        <f t="shared" si="27"/>
        <v>0</v>
      </c>
      <c r="N126" s="16">
        <f t="shared" si="27"/>
        <v>0</v>
      </c>
      <c r="O126" s="16">
        <f t="shared" si="27"/>
        <v>0</v>
      </c>
      <c r="P126" s="16">
        <f t="shared" si="27"/>
        <v>0</v>
      </c>
      <c r="Q126" s="16">
        <f t="shared" si="27"/>
        <v>0</v>
      </c>
      <c r="R126" s="16">
        <f t="shared" si="27"/>
        <v>0</v>
      </c>
      <c r="S126" s="16">
        <f t="shared" si="27"/>
        <v>0</v>
      </c>
      <c r="T126" s="16">
        <f t="shared" si="27"/>
        <v>0</v>
      </c>
      <c r="U126" s="16">
        <f t="shared" si="27"/>
        <v>0</v>
      </c>
      <c r="V126" s="16">
        <f t="shared" si="27"/>
        <v>0</v>
      </c>
      <c r="W126" s="16">
        <f t="shared" si="27"/>
        <v>0</v>
      </c>
      <c r="X126" s="16">
        <f t="shared" si="27"/>
        <v>0</v>
      </c>
      <c r="Y126" s="16">
        <f t="shared" si="27"/>
        <v>0</v>
      </c>
      <c r="Z126" s="16">
        <f t="shared" si="27"/>
        <v>0</v>
      </c>
      <c r="AA126" s="16">
        <f t="shared" si="27"/>
        <v>0</v>
      </c>
      <c r="AB126" s="16">
        <f t="shared" si="27"/>
        <v>0</v>
      </c>
      <c r="AC126" s="16">
        <f t="shared" si="27"/>
        <v>0</v>
      </c>
      <c r="AD126" s="16">
        <f t="shared" si="27"/>
        <v>0</v>
      </c>
      <c r="AE126" s="16">
        <f t="shared" si="27"/>
        <v>0</v>
      </c>
      <c r="AF126" s="16">
        <f t="shared" si="27"/>
        <v>0</v>
      </c>
      <c r="AG126" s="21">
        <f t="shared" si="27"/>
        <v>0</v>
      </c>
    </row>
    <row r="127" spans="1:34" s="12" customFormat="1" x14ac:dyDescent="0.25">
      <c r="A127" s="22" t="s">
        <v>7</v>
      </c>
      <c r="B127" s="16"/>
      <c r="C127" s="16"/>
      <c r="D127" s="16">
        <f t="shared" si="27"/>
        <v>0</v>
      </c>
      <c r="E127" s="16">
        <f t="shared" si="27"/>
        <v>0</v>
      </c>
      <c r="F127" s="16">
        <f t="shared" si="27"/>
        <v>0</v>
      </c>
      <c r="G127" s="16">
        <f t="shared" si="27"/>
        <v>0</v>
      </c>
      <c r="H127" s="16">
        <f t="shared" si="27"/>
        <v>0</v>
      </c>
      <c r="I127" s="16">
        <f t="shared" si="27"/>
        <v>0</v>
      </c>
      <c r="J127" s="16">
        <f t="shared" si="27"/>
        <v>0</v>
      </c>
      <c r="K127" s="16">
        <f t="shared" si="27"/>
        <v>0</v>
      </c>
      <c r="L127" s="16">
        <f t="shared" si="27"/>
        <v>0</v>
      </c>
      <c r="M127" s="16">
        <f t="shared" si="27"/>
        <v>0</v>
      </c>
      <c r="N127" s="16">
        <f t="shared" si="27"/>
        <v>0</v>
      </c>
      <c r="O127" s="16">
        <f t="shared" si="27"/>
        <v>0</v>
      </c>
      <c r="P127" s="16">
        <f t="shared" si="27"/>
        <v>0</v>
      </c>
      <c r="Q127" s="16">
        <f t="shared" si="27"/>
        <v>0</v>
      </c>
      <c r="R127" s="16">
        <f t="shared" si="27"/>
        <v>0</v>
      </c>
      <c r="S127" s="16">
        <f t="shared" si="27"/>
        <v>0</v>
      </c>
      <c r="T127" s="16">
        <f t="shared" si="27"/>
        <v>0</v>
      </c>
      <c r="U127" s="16">
        <f t="shared" si="27"/>
        <v>0</v>
      </c>
      <c r="V127" s="16">
        <f t="shared" si="27"/>
        <v>0</v>
      </c>
      <c r="W127" s="16">
        <f t="shared" si="27"/>
        <v>0</v>
      </c>
      <c r="X127" s="16">
        <f t="shared" si="27"/>
        <v>0</v>
      </c>
      <c r="Y127" s="16">
        <f t="shared" si="27"/>
        <v>0</v>
      </c>
      <c r="Z127" s="16">
        <f t="shared" si="27"/>
        <v>0</v>
      </c>
      <c r="AA127" s="16">
        <f t="shared" si="27"/>
        <v>0</v>
      </c>
      <c r="AB127" s="16">
        <f t="shared" si="27"/>
        <v>0</v>
      </c>
      <c r="AC127" s="16">
        <f t="shared" si="27"/>
        <v>0</v>
      </c>
      <c r="AD127" s="16">
        <f t="shared" si="27"/>
        <v>0</v>
      </c>
      <c r="AE127" s="16">
        <f t="shared" si="27"/>
        <v>0</v>
      </c>
      <c r="AF127" s="16">
        <f t="shared" si="27"/>
        <v>0</v>
      </c>
      <c r="AG127" s="21">
        <f t="shared" si="27"/>
        <v>0</v>
      </c>
    </row>
    <row r="128" spans="1:34" s="28" customFormat="1" x14ac:dyDescent="0.25">
      <c r="A128" s="22" t="s">
        <v>6</v>
      </c>
      <c r="B128" s="16"/>
      <c r="C128" s="16"/>
      <c r="D128" s="16">
        <f t="shared" si="27"/>
        <v>0</v>
      </c>
      <c r="E128" s="16">
        <f t="shared" si="27"/>
        <v>0</v>
      </c>
      <c r="F128" s="16">
        <f t="shared" si="27"/>
        <v>0</v>
      </c>
      <c r="G128" s="16">
        <f t="shared" si="27"/>
        <v>0</v>
      </c>
      <c r="H128" s="16">
        <f t="shared" si="27"/>
        <v>0</v>
      </c>
      <c r="I128" s="16">
        <f t="shared" si="27"/>
        <v>0</v>
      </c>
      <c r="J128" s="16">
        <f t="shared" si="27"/>
        <v>0</v>
      </c>
      <c r="K128" s="16">
        <f t="shared" si="27"/>
        <v>0</v>
      </c>
      <c r="L128" s="16">
        <f t="shared" si="27"/>
        <v>0</v>
      </c>
      <c r="M128" s="16">
        <f t="shared" si="27"/>
        <v>0</v>
      </c>
      <c r="N128" s="16">
        <f t="shared" si="27"/>
        <v>0</v>
      </c>
      <c r="O128" s="16">
        <f t="shared" si="27"/>
        <v>0</v>
      </c>
      <c r="P128" s="16">
        <f t="shared" si="27"/>
        <v>0</v>
      </c>
      <c r="Q128" s="16">
        <f t="shared" si="27"/>
        <v>0</v>
      </c>
      <c r="R128" s="16">
        <f t="shared" si="27"/>
        <v>0</v>
      </c>
      <c r="S128" s="16">
        <f t="shared" si="27"/>
        <v>0</v>
      </c>
      <c r="T128" s="16">
        <f t="shared" si="27"/>
        <v>0</v>
      </c>
      <c r="U128" s="16">
        <f t="shared" si="27"/>
        <v>0</v>
      </c>
      <c r="V128" s="16">
        <f t="shared" si="27"/>
        <v>0</v>
      </c>
      <c r="W128" s="16">
        <f t="shared" si="27"/>
        <v>0</v>
      </c>
      <c r="X128" s="16">
        <f t="shared" si="27"/>
        <v>0</v>
      </c>
      <c r="Y128" s="16">
        <f t="shared" si="27"/>
        <v>0</v>
      </c>
      <c r="Z128" s="16">
        <f t="shared" si="27"/>
        <v>0</v>
      </c>
      <c r="AA128" s="16">
        <f t="shared" si="27"/>
        <v>0</v>
      </c>
      <c r="AB128" s="16">
        <f t="shared" si="27"/>
        <v>0</v>
      </c>
      <c r="AC128" s="16">
        <f t="shared" si="27"/>
        <v>0</v>
      </c>
      <c r="AD128" s="16">
        <f t="shared" si="27"/>
        <v>0</v>
      </c>
      <c r="AE128" s="16">
        <f t="shared" si="27"/>
        <v>0</v>
      </c>
      <c r="AF128" s="16">
        <f t="shared" si="27"/>
        <v>0</v>
      </c>
      <c r="AG128" s="21">
        <f t="shared" si="27"/>
        <v>0</v>
      </c>
    </row>
    <row r="129" spans="1:34" s="12" customFormat="1" x14ac:dyDescent="0.25">
      <c r="A129" s="17" t="s">
        <v>5</v>
      </c>
      <c r="B129" s="19"/>
      <c r="C129" s="19"/>
      <c r="D129" s="19">
        <f t="shared" ref="D129:AG129" si="28">D125+D127</f>
        <v>0</v>
      </c>
      <c r="E129" s="19">
        <f t="shared" si="28"/>
        <v>0</v>
      </c>
      <c r="F129" s="19">
        <f t="shared" si="28"/>
        <v>0</v>
      </c>
      <c r="G129" s="19">
        <f t="shared" si="28"/>
        <v>0</v>
      </c>
      <c r="H129" s="19">
        <f t="shared" si="28"/>
        <v>0</v>
      </c>
      <c r="I129" s="19">
        <f t="shared" si="28"/>
        <v>0</v>
      </c>
      <c r="J129" s="19">
        <f t="shared" si="28"/>
        <v>0</v>
      </c>
      <c r="K129" s="19">
        <f t="shared" si="28"/>
        <v>0</v>
      </c>
      <c r="L129" s="19">
        <f t="shared" si="28"/>
        <v>0</v>
      </c>
      <c r="M129" s="19">
        <f t="shared" si="28"/>
        <v>0</v>
      </c>
      <c r="N129" s="19">
        <f t="shared" si="28"/>
        <v>0</v>
      </c>
      <c r="O129" s="19">
        <f t="shared" si="28"/>
        <v>0</v>
      </c>
      <c r="P129" s="19">
        <f t="shared" si="28"/>
        <v>0</v>
      </c>
      <c r="Q129" s="19">
        <f t="shared" si="28"/>
        <v>0</v>
      </c>
      <c r="R129" s="19">
        <f t="shared" si="28"/>
        <v>0</v>
      </c>
      <c r="S129" s="19">
        <f t="shared" si="28"/>
        <v>0</v>
      </c>
      <c r="T129" s="19">
        <f t="shared" si="28"/>
        <v>0</v>
      </c>
      <c r="U129" s="19">
        <f t="shared" si="28"/>
        <v>0</v>
      </c>
      <c r="V129" s="19">
        <f t="shared" si="28"/>
        <v>0</v>
      </c>
      <c r="W129" s="19">
        <f t="shared" si="28"/>
        <v>0</v>
      </c>
      <c r="X129" s="19">
        <f t="shared" si="28"/>
        <v>0</v>
      </c>
      <c r="Y129" s="19">
        <f t="shared" si="28"/>
        <v>0</v>
      </c>
      <c r="Z129" s="19">
        <f t="shared" si="28"/>
        <v>0</v>
      </c>
      <c r="AA129" s="19">
        <f t="shared" si="28"/>
        <v>0</v>
      </c>
      <c r="AB129" s="19">
        <f t="shared" si="28"/>
        <v>0</v>
      </c>
      <c r="AC129" s="19">
        <f t="shared" si="28"/>
        <v>0</v>
      </c>
      <c r="AD129" s="19">
        <f t="shared" si="28"/>
        <v>0</v>
      </c>
      <c r="AE129" s="19">
        <f t="shared" si="28"/>
        <v>0</v>
      </c>
      <c r="AF129" s="19">
        <f t="shared" si="28"/>
        <v>0</v>
      </c>
      <c r="AG129" s="18">
        <f t="shared" si="28"/>
        <v>0</v>
      </c>
    </row>
    <row r="130" spans="1:34" s="12" customFormat="1" x14ac:dyDescent="0.25">
      <c r="A130" s="17" t="s">
        <v>12</v>
      </c>
      <c r="B130" s="19"/>
      <c r="C130" s="19"/>
      <c r="D130" s="15">
        <f t="shared" ref="D130:AG130" si="29">IF(D125&gt;0,-D91/D126,0)</f>
        <v>0</v>
      </c>
      <c r="E130" s="15">
        <f t="shared" si="29"/>
        <v>0</v>
      </c>
      <c r="F130" s="15">
        <f t="shared" si="29"/>
        <v>0</v>
      </c>
      <c r="G130" s="15">
        <f t="shared" si="29"/>
        <v>0</v>
      </c>
      <c r="H130" s="15">
        <f t="shared" si="29"/>
        <v>0</v>
      </c>
      <c r="I130" s="15">
        <f t="shared" si="29"/>
        <v>0</v>
      </c>
      <c r="J130" s="15">
        <f t="shared" si="29"/>
        <v>0</v>
      </c>
      <c r="K130" s="15">
        <f t="shared" si="29"/>
        <v>0</v>
      </c>
      <c r="L130" s="15">
        <f t="shared" si="29"/>
        <v>0</v>
      </c>
      <c r="M130" s="15">
        <f t="shared" si="29"/>
        <v>0</v>
      </c>
      <c r="N130" s="15">
        <f t="shared" si="29"/>
        <v>0</v>
      </c>
      <c r="O130" s="15">
        <f t="shared" si="29"/>
        <v>0</v>
      </c>
      <c r="P130" s="15">
        <f t="shared" si="29"/>
        <v>0</v>
      </c>
      <c r="Q130" s="15">
        <f t="shared" si="29"/>
        <v>0</v>
      </c>
      <c r="R130" s="15">
        <f t="shared" si="29"/>
        <v>0</v>
      </c>
      <c r="S130" s="15">
        <f t="shared" si="29"/>
        <v>0</v>
      </c>
      <c r="T130" s="15">
        <f t="shared" si="29"/>
        <v>0</v>
      </c>
      <c r="U130" s="15">
        <f t="shared" si="29"/>
        <v>0</v>
      </c>
      <c r="V130" s="15">
        <f t="shared" si="29"/>
        <v>0</v>
      </c>
      <c r="W130" s="15">
        <f t="shared" si="29"/>
        <v>0</v>
      </c>
      <c r="X130" s="15">
        <f t="shared" si="29"/>
        <v>0</v>
      </c>
      <c r="Y130" s="15">
        <f t="shared" si="29"/>
        <v>0</v>
      </c>
      <c r="Z130" s="15">
        <f t="shared" si="29"/>
        <v>0</v>
      </c>
      <c r="AA130" s="15">
        <f t="shared" si="29"/>
        <v>0</v>
      </c>
      <c r="AB130" s="15">
        <f t="shared" si="29"/>
        <v>0</v>
      </c>
      <c r="AC130" s="15">
        <f t="shared" si="29"/>
        <v>0</v>
      </c>
      <c r="AD130" s="15">
        <f t="shared" si="29"/>
        <v>0</v>
      </c>
      <c r="AE130" s="15">
        <f t="shared" si="29"/>
        <v>0</v>
      </c>
      <c r="AF130" s="15">
        <f t="shared" si="29"/>
        <v>0</v>
      </c>
      <c r="AG130" s="14">
        <f t="shared" si="29"/>
        <v>0</v>
      </c>
    </row>
    <row r="131" spans="1:34" s="12" customFormat="1" x14ac:dyDescent="0.25">
      <c r="A131" s="31"/>
      <c r="B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21"/>
    </row>
    <row r="132" spans="1:34" s="12" customFormat="1" x14ac:dyDescent="0.25">
      <c r="A132" s="26" t="s">
        <v>11</v>
      </c>
      <c r="B132" s="16"/>
      <c r="C132" s="16"/>
      <c r="D132" s="30">
        <v>1</v>
      </c>
      <c r="E132" s="30">
        <v>2</v>
      </c>
      <c r="F132" s="30">
        <v>3</v>
      </c>
      <c r="G132" s="30">
        <v>4</v>
      </c>
      <c r="H132" s="30">
        <v>5</v>
      </c>
      <c r="I132" s="30">
        <v>6</v>
      </c>
      <c r="J132" s="30">
        <v>7</v>
      </c>
      <c r="K132" s="30">
        <v>8</v>
      </c>
      <c r="L132" s="30">
        <v>9</v>
      </c>
      <c r="M132" s="30">
        <v>10</v>
      </c>
      <c r="N132" s="30">
        <v>11</v>
      </c>
      <c r="O132" s="30">
        <v>12</v>
      </c>
      <c r="P132" s="30">
        <v>13</v>
      </c>
      <c r="Q132" s="30">
        <v>14</v>
      </c>
      <c r="R132" s="30">
        <v>15</v>
      </c>
      <c r="S132" s="30">
        <v>16</v>
      </c>
      <c r="T132" s="30">
        <v>17</v>
      </c>
      <c r="U132" s="30">
        <v>18</v>
      </c>
      <c r="V132" s="30">
        <v>19</v>
      </c>
      <c r="W132" s="30">
        <v>20</v>
      </c>
      <c r="X132" s="30">
        <v>21</v>
      </c>
      <c r="Y132" s="30">
        <v>22</v>
      </c>
      <c r="Z132" s="30">
        <v>23</v>
      </c>
      <c r="AA132" s="30">
        <v>24</v>
      </c>
      <c r="AB132" s="30">
        <v>25</v>
      </c>
      <c r="AC132" s="30">
        <v>26</v>
      </c>
      <c r="AD132" s="30">
        <v>27</v>
      </c>
      <c r="AE132" s="30">
        <v>28</v>
      </c>
      <c r="AF132" s="30">
        <v>29</v>
      </c>
      <c r="AG132" s="29">
        <v>30</v>
      </c>
    </row>
    <row r="133" spans="1:34" s="12" customFormat="1" x14ac:dyDescent="0.25">
      <c r="A133" s="22" t="s">
        <v>9</v>
      </c>
      <c r="B133" s="16"/>
      <c r="C133" s="16"/>
      <c r="D133" s="16">
        <f>$J$27</f>
        <v>0</v>
      </c>
      <c r="E133" s="16">
        <f t="shared" ref="E133:AG133" si="30">D$137</f>
        <v>0</v>
      </c>
      <c r="F133" s="16">
        <f t="shared" si="30"/>
        <v>0</v>
      </c>
      <c r="G133" s="16">
        <f t="shared" si="30"/>
        <v>0</v>
      </c>
      <c r="H133" s="16">
        <f t="shared" si="30"/>
        <v>0</v>
      </c>
      <c r="I133" s="16">
        <f t="shared" si="30"/>
        <v>0</v>
      </c>
      <c r="J133" s="16">
        <f t="shared" si="30"/>
        <v>0</v>
      </c>
      <c r="K133" s="16">
        <f t="shared" si="30"/>
        <v>0</v>
      </c>
      <c r="L133" s="16">
        <f t="shared" si="30"/>
        <v>0</v>
      </c>
      <c r="M133" s="16">
        <f t="shared" si="30"/>
        <v>0</v>
      </c>
      <c r="N133" s="16">
        <f t="shared" si="30"/>
        <v>0</v>
      </c>
      <c r="O133" s="16">
        <f t="shared" si="30"/>
        <v>0</v>
      </c>
      <c r="P133" s="16">
        <f t="shared" si="30"/>
        <v>0</v>
      </c>
      <c r="Q133" s="16">
        <f t="shared" si="30"/>
        <v>0</v>
      </c>
      <c r="R133" s="16">
        <f t="shared" si="30"/>
        <v>0</v>
      </c>
      <c r="S133" s="16">
        <f t="shared" si="30"/>
        <v>0</v>
      </c>
      <c r="T133" s="16">
        <f t="shared" si="30"/>
        <v>0</v>
      </c>
      <c r="U133" s="16">
        <f t="shared" si="30"/>
        <v>0</v>
      </c>
      <c r="V133" s="16">
        <f t="shared" si="30"/>
        <v>0</v>
      </c>
      <c r="W133" s="16">
        <f t="shared" si="30"/>
        <v>0</v>
      </c>
      <c r="X133" s="16">
        <f t="shared" si="30"/>
        <v>0</v>
      </c>
      <c r="Y133" s="16">
        <f t="shared" si="30"/>
        <v>0</v>
      </c>
      <c r="Z133" s="16">
        <f t="shared" si="30"/>
        <v>0</v>
      </c>
      <c r="AA133" s="16">
        <f t="shared" si="30"/>
        <v>0</v>
      </c>
      <c r="AB133" s="16">
        <f t="shared" si="30"/>
        <v>0</v>
      </c>
      <c r="AC133" s="16">
        <f t="shared" si="30"/>
        <v>0</v>
      </c>
      <c r="AD133" s="16">
        <f t="shared" si="30"/>
        <v>0</v>
      </c>
      <c r="AE133" s="16">
        <f t="shared" si="30"/>
        <v>0</v>
      </c>
      <c r="AF133" s="16">
        <f t="shared" si="30"/>
        <v>0</v>
      </c>
      <c r="AG133" s="21">
        <f t="shared" si="30"/>
        <v>0</v>
      </c>
    </row>
    <row r="134" spans="1:34" s="12" customFormat="1" x14ac:dyDescent="0.25">
      <c r="A134" s="22" t="s">
        <v>8</v>
      </c>
      <c r="B134" s="16"/>
      <c r="C134" s="16"/>
      <c r="D134" s="16">
        <f t="shared" ref="D134:AG134" si="31">IF(D$124&lt;=$J$29,PMT($J$28,$J$29,$D$133),0)</f>
        <v>0</v>
      </c>
      <c r="E134" s="16">
        <f t="shared" si="31"/>
        <v>0</v>
      </c>
      <c r="F134" s="16">
        <f t="shared" si="31"/>
        <v>0</v>
      </c>
      <c r="G134" s="16">
        <f t="shared" si="31"/>
        <v>0</v>
      </c>
      <c r="H134" s="16">
        <f t="shared" si="31"/>
        <v>0</v>
      </c>
      <c r="I134" s="16">
        <f t="shared" si="31"/>
        <v>0</v>
      </c>
      <c r="J134" s="16">
        <f t="shared" si="31"/>
        <v>0</v>
      </c>
      <c r="K134" s="16">
        <f t="shared" si="31"/>
        <v>0</v>
      </c>
      <c r="L134" s="16">
        <f t="shared" si="31"/>
        <v>0</v>
      </c>
      <c r="M134" s="16">
        <f t="shared" si="31"/>
        <v>0</v>
      </c>
      <c r="N134" s="16">
        <f t="shared" si="31"/>
        <v>0</v>
      </c>
      <c r="O134" s="16">
        <f t="shared" si="31"/>
        <v>0</v>
      </c>
      <c r="P134" s="16">
        <f t="shared" si="31"/>
        <v>0</v>
      </c>
      <c r="Q134" s="16">
        <f t="shared" si="31"/>
        <v>0</v>
      </c>
      <c r="R134" s="16">
        <f t="shared" si="31"/>
        <v>0</v>
      </c>
      <c r="S134" s="16">
        <f t="shared" si="31"/>
        <v>0</v>
      </c>
      <c r="T134" s="16">
        <f t="shared" si="31"/>
        <v>0</v>
      </c>
      <c r="U134" s="16">
        <f t="shared" si="31"/>
        <v>0</v>
      </c>
      <c r="V134" s="16">
        <f t="shared" si="31"/>
        <v>0</v>
      </c>
      <c r="W134" s="16">
        <f t="shared" si="31"/>
        <v>0</v>
      </c>
      <c r="X134" s="16">
        <f t="shared" si="31"/>
        <v>0</v>
      </c>
      <c r="Y134" s="16">
        <f t="shared" si="31"/>
        <v>0</v>
      </c>
      <c r="Z134" s="16">
        <f t="shared" si="31"/>
        <v>0</v>
      </c>
      <c r="AA134" s="16">
        <f t="shared" si="31"/>
        <v>0</v>
      </c>
      <c r="AB134" s="16">
        <f t="shared" si="31"/>
        <v>0</v>
      </c>
      <c r="AC134" s="16">
        <f t="shared" si="31"/>
        <v>0</v>
      </c>
      <c r="AD134" s="16">
        <f t="shared" si="31"/>
        <v>0</v>
      </c>
      <c r="AE134" s="16">
        <f t="shared" si="31"/>
        <v>0</v>
      </c>
      <c r="AF134" s="16">
        <f t="shared" si="31"/>
        <v>0</v>
      </c>
      <c r="AG134" s="21">
        <f t="shared" si="31"/>
        <v>0</v>
      </c>
    </row>
    <row r="135" spans="1:34" s="12" customFormat="1" x14ac:dyDescent="0.25">
      <c r="A135" s="22" t="s">
        <v>7</v>
      </c>
      <c r="B135" s="16"/>
      <c r="C135" s="16"/>
      <c r="D135" s="16">
        <f t="shared" ref="D135:AG135" si="32">D134-D136</f>
        <v>0</v>
      </c>
      <c r="E135" s="16">
        <f t="shared" si="32"/>
        <v>0</v>
      </c>
      <c r="F135" s="16">
        <f t="shared" si="32"/>
        <v>0</v>
      </c>
      <c r="G135" s="16">
        <f t="shared" si="32"/>
        <v>0</v>
      </c>
      <c r="H135" s="16">
        <f t="shared" si="32"/>
        <v>0</v>
      </c>
      <c r="I135" s="16">
        <f t="shared" si="32"/>
        <v>0</v>
      </c>
      <c r="J135" s="16">
        <f t="shared" si="32"/>
        <v>0</v>
      </c>
      <c r="K135" s="16">
        <f t="shared" si="32"/>
        <v>0</v>
      </c>
      <c r="L135" s="16">
        <f t="shared" si="32"/>
        <v>0</v>
      </c>
      <c r="M135" s="16">
        <f t="shared" si="32"/>
        <v>0</v>
      </c>
      <c r="N135" s="16">
        <f t="shared" si="32"/>
        <v>0</v>
      </c>
      <c r="O135" s="16">
        <f t="shared" si="32"/>
        <v>0</v>
      </c>
      <c r="P135" s="16">
        <f t="shared" si="32"/>
        <v>0</v>
      </c>
      <c r="Q135" s="16">
        <f t="shared" si="32"/>
        <v>0</v>
      </c>
      <c r="R135" s="16">
        <f t="shared" si="32"/>
        <v>0</v>
      </c>
      <c r="S135" s="16">
        <f t="shared" si="32"/>
        <v>0</v>
      </c>
      <c r="T135" s="16">
        <f t="shared" si="32"/>
        <v>0</v>
      </c>
      <c r="U135" s="16">
        <f t="shared" si="32"/>
        <v>0</v>
      </c>
      <c r="V135" s="16">
        <f t="shared" si="32"/>
        <v>0</v>
      </c>
      <c r="W135" s="16">
        <f t="shared" si="32"/>
        <v>0</v>
      </c>
      <c r="X135" s="16">
        <f t="shared" si="32"/>
        <v>0</v>
      </c>
      <c r="Y135" s="16">
        <f t="shared" si="32"/>
        <v>0</v>
      </c>
      <c r="Z135" s="16">
        <f t="shared" si="32"/>
        <v>0</v>
      </c>
      <c r="AA135" s="16">
        <f t="shared" si="32"/>
        <v>0</v>
      </c>
      <c r="AB135" s="16">
        <f t="shared" si="32"/>
        <v>0</v>
      </c>
      <c r="AC135" s="16">
        <f t="shared" si="32"/>
        <v>0</v>
      </c>
      <c r="AD135" s="16">
        <f t="shared" si="32"/>
        <v>0</v>
      </c>
      <c r="AE135" s="16">
        <f t="shared" si="32"/>
        <v>0</v>
      </c>
      <c r="AF135" s="16">
        <f t="shared" si="32"/>
        <v>0</v>
      </c>
      <c r="AG135" s="21">
        <f t="shared" si="32"/>
        <v>0</v>
      </c>
    </row>
    <row r="136" spans="1:34" s="28" customFormat="1" x14ac:dyDescent="0.25">
      <c r="A136" s="22" t="s">
        <v>6</v>
      </c>
      <c r="B136" s="16"/>
      <c r="C136" s="16"/>
      <c r="D136" s="16">
        <f t="shared" ref="D136:AG136" si="33">IF(D$124&lt;=$J$29,-D$133*$J$28,0)</f>
        <v>0</v>
      </c>
      <c r="E136" s="16">
        <f t="shared" si="33"/>
        <v>0</v>
      </c>
      <c r="F136" s="16">
        <f t="shared" si="33"/>
        <v>0</v>
      </c>
      <c r="G136" s="16">
        <f t="shared" si="33"/>
        <v>0</v>
      </c>
      <c r="H136" s="16">
        <f t="shared" si="33"/>
        <v>0</v>
      </c>
      <c r="I136" s="16">
        <f t="shared" si="33"/>
        <v>0</v>
      </c>
      <c r="J136" s="16">
        <f t="shared" si="33"/>
        <v>0</v>
      </c>
      <c r="K136" s="16">
        <f t="shared" si="33"/>
        <v>0</v>
      </c>
      <c r="L136" s="16">
        <f t="shared" si="33"/>
        <v>0</v>
      </c>
      <c r="M136" s="16">
        <f t="shared" si="33"/>
        <v>0</v>
      </c>
      <c r="N136" s="16">
        <f t="shared" si="33"/>
        <v>0</v>
      </c>
      <c r="O136" s="16">
        <f t="shared" si="33"/>
        <v>0</v>
      </c>
      <c r="P136" s="16">
        <f t="shared" si="33"/>
        <v>0</v>
      </c>
      <c r="Q136" s="16">
        <f t="shared" si="33"/>
        <v>0</v>
      </c>
      <c r="R136" s="16">
        <f t="shared" si="33"/>
        <v>0</v>
      </c>
      <c r="S136" s="16">
        <f t="shared" si="33"/>
        <v>0</v>
      </c>
      <c r="T136" s="16">
        <f t="shared" si="33"/>
        <v>0</v>
      </c>
      <c r="U136" s="16">
        <f t="shared" si="33"/>
        <v>0</v>
      </c>
      <c r="V136" s="16">
        <f t="shared" si="33"/>
        <v>0</v>
      </c>
      <c r="W136" s="16">
        <f t="shared" si="33"/>
        <v>0</v>
      </c>
      <c r="X136" s="16">
        <f t="shared" si="33"/>
        <v>0</v>
      </c>
      <c r="Y136" s="16">
        <f t="shared" si="33"/>
        <v>0</v>
      </c>
      <c r="Z136" s="16">
        <f t="shared" si="33"/>
        <v>0</v>
      </c>
      <c r="AA136" s="16">
        <f t="shared" si="33"/>
        <v>0</v>
      </c>
      <c r="AB136" s="16">
        <f t="shared" si="33"/>
        <v>0</v>
      </c>
      <c r="AC136" s="16">
        <f t="shared" si="33"/>
        <v>0</v>
      </c>
      <c r="AD136" s="16">
        <f t="shared" si="33"/>
        <v>0</v>
      </c>
      <c r="AE136" s="16">
        <f t="shared" si="33"/>
        <v>0</v>
      </c>
      <c r="AF136" s="16">
        <f t="shared" si="33"/>
        <v>0</v>
      </c>
      <c r="AG136" s="21">
        <f t="shared" si="33"/>
        <v>0</v>
      </c>
    </row>
    <row r="137" spans="1:34" s="12" customFormat="1" x14ac:dyDescent="0.25">
      <c r="A137" s="17" t="s">
        <v>5</v>
      </c>
      <c r="B137" s="19"/>
      <c r="C137" s="19"/>
      <c r="D137" s="19">
        <f t="shared" ref="D137:AG137" si="34">D133+D135</f>
        <v>0</v>
      </c>
      <c r="E137" s="19">
        <f t="shared" si="34"/>
        <v>0</v>
      </c>
      <c r="F137" s="19">
        <f t="shared" si="34"/>
        <v>0</v>
      </c>
      <c r="G137" s="19">
        <f t="shared" si="34"/>
        <v>0</v>
      </c>
      <c r="H137" s="19">
        <f t="shared" si="34"/>
        <v>0</v>
      </c>
      <c r="I137" s="19">
        <f t="shared" si="34"/>
        <v>0</v>
      </c>
      <c r="J137" s="19">
        <f t="shared" si="34"/>
        <v>0</v>
      </c>
      <c r="K137" s="19">
        <f t="shared" si="34"/>
        <v>0</v>
      </c>
      <c r="L137" s="19">
        <f t="shared" si="34"/>
        <v>0</v>
      </c>
      <c r="M137" s="19">
        <f t="shared" si="34"/>
        <v>0</v>
      </c>
      <c r="N137" s="19">
        <f t="shared" si="34"/>
        <v>0</v>
      </c>
      <c r="O137" s="19">
        <f t="shared" si="34"/>
        <v>0</v>
      </c>
      <c r="P137" s="19">
        <f t="shared" si="34"/>
        <v>0</v>
      </c>
      <c r="Q137" s="19">
        <f t="shared" si="34"/>
        <v>0</v>
      </c>
      <c r="R137" s="19">
        <f t="shared" si="34"/>
        <v>0</v>
      </c>
      <c r="S137" s="19">
        <f t="shared" si="34"/>
        <v>0</v>
      </c>
      <c r="T137" s="19">
        <f t="shared" si="34"/>
        <v>0</v>
      </c>
      <c r="U137" s="19">
        <f t="shared" si="34"/>
        <v>0</v>
      </c>
      <c r="V137" s="19">
        <f t="shared" si="34"/>
        <v>0</v>
      </c>
      <c r="W137" s="19">
        <f t="shared" si="34"/>
        <v>0</v>
      </c>
      <c r="X137" s="19">
        <f t="shared" si="34"/>
        <v>0</v>
      </c>
      <c r="Y137" s="19">
        <f t="shared" si="34"/>
        <v>0</v>
      </c>
      <c r="Z137" s="19">
        <f t="shared" si="34"/>
        <v>0</v>
      </c>
      <c r="AA137" s="19">
        <f t="shared" si="34"/>
        <v>0</v>
      </c>
      <c r="AB137" s="19">
        <f t="shared" si="34"/>
        <v>0</v>
      </c>
      <c r="AC137" s="19">
        <f t="shared" si="34"/>
        <v>0</v>
      </c>
      <c r="AD137" s="19">
        <f t="shared" si="34"/>
        <v>0</v>
      </c>
      <c r="AE137" s="19">
        <f t="shared" si="34"/>
        <v>0</v>
      </c>
      <c r="AF137" s="19">
        <f t="shared" si="34"/>
        <v>0</v>
      </c>
      <c r="AG137" s="18">
        <f t="shared" si="34"/>
        <v>0</v>
      </c>
    </row>
    <row r="138" spans="1:34" s="12" customFormat="1" x14ac:dyDescent="0.25">
      <c r="A138" s="17" t="s">
        <v>4</v>
      </c>
      <c r="B138" s="16"/>
      <c r="D138" s="15">
        <f t="shared" ref="D138:AG138" si="35">IF(D133&gt;0,-D91/D134,0)</f>
        <v>0</v>
      </c>
      <c r="E138" s="15">
        <f t="shared" si="35"/>
        <v>0</v>
      </c>
      <c r="F138" s="15">
        <f t="shared" si="35"/>
        <v>0</v>
      </c>
      <c r="G138" s="15">
        <f t="shared" si="35"/>
        <v>0</v>
      </c>
      <c r="H138" s="15">
        <f t="shared" si="35"/>
        <v>0</v>
      </c>
      <c r="I138" s="15">
        <f t="shared" si="35"/>
        <v>0</v>
      </c>
      <c r="J138" s="15">
        <f t="shared" si="35"/>
        <v>0</v>
      </c>
      <c r="K138" s="15">
        <f t="shared" si="35"/>
        <v>0</v>
      </c>
      <c r="L138" s="15">
        <f t="shared" si="35"/>
        <v>0</v>
      </c>
      <c r="M138" s="15">
        <f t="shared" si="35"/>
        <v>0</v>
      </c>
      <c r="N138" s="15">
        <f t="shared" si="35"/>
        <v>0</v>
      </c>
      <c r="O138" s="15">
        <f t="shared" si="35"/>
        <v>0</v>
      </c>
      <c r="P138" s="15">
        <f t="shared" si="35"/>
        <v>0</v>
      </c>
      <c r="Q138" s="15">
        <f t="shared" si="35"/>
        <v>0</v>
      </c>
      <c r="R138" s="15">
        <f t="shared" si="35"/>
        <v>0</v>
      </c>
      <c r="S138" s="15">
        <f t="shared" si="35"/>
        <v>0</v>
      </c>
      <c r="T138" s="15">
        <f t="shared" si="35"/>
        <v>0</v>
      </c>
      <c r="U138" s="15">
        <f t="shared" si="35"/>
        <v>0</v>
      </c>
      <c r="V138" s="15">
        <f t="shared" si="35"/>
        <v>0</v>
      </c>
      <c r="W138" s="15">
        <f t="shared" si="35"/>
        <v>0</v>
      </c>
      <c r="X138" s="15">
        <f t="shared" si="35"/>
        <v>0</v>
      </c>
      <c r="Y138" s="15">
        <f t="shared" si="35"/>
        <v>0</v>
      </c>
      <c r="Z138" s="15">
        <f t="shared" si="35"/>
        <v>0</v>
      </c>
      <c r="AA138" s="15">
        <f t="shared" si="35"/>
        <v>0</v>
      </c>
      <c r="AB138" s="15">
        <f t="shared" si="35"/>
        <v>0</v>
      </c>
      <c r="AC138" s="15">
        <f t="shared" si="35"/>
        <v>0</v>
      </c>
      <c r="AD138" s="15">
        <f t="shared" si="35"/>
        <v>0</v>
      </c>
      <c r="AE138" s="15">
        <f t="shared" si="35"/>
        <v>0</v>
      </c>
      <c r="AF138" s="15">
        <f t="shared" si="35"/>
        <v>0</v>
      </c>
      <c r="AG138" s="14">
        <f t="shared" si="35"/>
        <v>0</v>
      </c>
      <c r="AH138" s="13"/>
    </row>
    <row r="139" spans="1:34" s="23" customFormat="1" x14ac:dyDescent="0.25">
      <c r="A139" s="27"/>
      <c r="B139" s="16"/>
      <c r="C139" s="12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21"/>
    </row>
    <row r="140" spans="1:34" s="23" customFormat="1" x14ac:dyDescent="0.25">
      <c r="A140" s="26" t="s">
        <v>10</v>
      </c>
      <c r="B140" s="16"/>
      <c r="C140" s="16"/>
      <c r="D140" s="25">
        <v>1</v>
      </c>
      <c r="E140" s="25">
        <v>2</v>
      </c>
      <c r="F140" s="25">
        <v>3</v>
      </c>
      <c r="G140" s="25">
        <v>4</v>
      </c>
      <c r="H140" s="25">
        <v>5</v>
      </c>
      <c r="I140" s="25">
        <v>6</v>
      </c>
      <c r="J140" s="25">
        <v>7</v>
      </c>
      <c r="K140" s="25">
        <v>8</v>
      </c>
      <c r="L140" s="25">
        <v>9</v>
      </c>
      <c r="M140" s="25">
        <v>10</v>
      </c>
      <c r="N140" s="25">
        <v>11</v>
      </c>
      <c r="O140" s="25">
        <v>12</v>
      </c>
      <c r="P140" s="25">
        <v>13</v>
      </c>
      <c r="Q140" s="25">
        <v>14</v>
      </c>
      <c r="R140" s="25">
        <v>15</v>
      </c>
      <c r="S140" s="25">
        <v>16</v>
      </c>
      <c r="T140" s="25">
        <v>17</v>
      </c>
      <c r="U140" s="25">
        <v>18</v>
      </c>
      <c r="V140" s="25">
        <v>19</v>
      </c>
      <c r="W140" s="25">
        <v>20</v>
      </c>
      <c r="X140" s="25">
        <v>21</v>
      </c>
      <c r="Y140" s="25">
        <v>22</v>
      </c>
      <c r="Z140" s="25">
        <v>23</v>
      </c>
      <c r="AA140" s="25">
        <v>24</v>
      </c>
      <c r="AB140" s="25">
        <v>25</v>
      </c>
      <c r="AC140" s="25">
        <v>26</v>
      </c>
      <c r="AD140" s="25">
        <v>27</v>
      </c>
      <c r="AE140" s="25">
        <v>28</v>
      </c>
      <c r="AF140" s="25">
        <v>29</v>
      </c>
      <c r="AG140" s="24">
        <v>30</v>
      </c>
    </row>
    <row r="141" spans="1:34" s="23" customFormat="1" x14ac:dyDescent="0.25">
      <c r="A141" s="22" t="s">
        <v>9</v>
      </c>
      <c r="B141" s="16"/>
      <c r="C141" s="16"/>
      <c r="D141" s="16">
        <f>$J$31</f>
        <v>0</v>
      </c>
      <c r="E141" s="16">
        <f t="shared" ref="E141:AG141" si="36">D$145</f>
        <v>0</v>
      </c>
      <c r="F141" s="16">
        <f t="shared" si="36"/>
        <v>0</v>
      </c>
      <c r="G141" s="16">
        <f t="shared" si="36"/>
        <v>0</v>
      </c>
      <c r="H141" s="16">
        <f t="shared" si="36"/>
        <v>0</v>
      </c>
      <c r="I141" s="16">
        <f t="shared" si="36"/>
        <v>0</v>
      </c>
      <c r="J141" s="16">
        <f t="shared" si="36"/>
        <v>0</v>
      </c>
      <c r="K141" s="16">
        <f t="shared" si="36"/>
        <v>0</v>
      </c>
      <c r="L141" s="16">
        <f t="shared" si="36"/>
        <v>0</v>
      </c>
      <c r="M141" s="16">
        <f t="shared" si="36"/>
        <v>0</v>
      </c>
      <c r="N141" s="16">
        <f t="shared" si="36"/>
        <v>0</v>
      </c>
      <c r="O141" s="16">
        <f t="shared" si="36"/>
        <v>0</v>
      </c>
      <c r="P141" s="16">
        <f t="shared" si="36"/>
        <v>0</v>
      </c>
      <c r="Q141" s="16">
        <f t="shared" si="36"/>
        <v>0</v>
      </c>
      <c r="R141" s="16">
        <f t="shared" si="36"/>
        <v>0</v>
      </c>
      <c r="S141" s="16">
        <f t="shared" si="36"/>
        <v>0</v>
      </c>
      <c r="T141" s="16">
        <f t="shared" si="36"/>
        <v>0</v>
      </c>
      <c r="U141" s="16">
        <f t="shared" si="36"/>
        <v>0</v>
      </c>
      <c r="V141" s="16">
        <f t="shared" si="36"/>
        <v>0</v>
      </c>
      <c r="W141" s="16">
        <f t="shared" si="36"/>
        <v>0</v>
      </c>
      <c r="X141" s="16">
        <f t="shared" si="36"/>
        <v>0</v>
      </c>
      <c r="Y141" s="16">
        <f t="shared" si="36"/>
        <v>0</v>
      </c>
      <c r="Z141" s="16">
        <f t="shared" si="36"/>
        <v>0</v>
      </c>
      <c r="AA141" s="16">
        <f t="shared" si="36"/>
        <v>0</v>
      </c>
      <c r="AB141" s="16">
        <f t="shared" si="36"/>
        <v>0</v>
      </c>
      <c r="AC141" s="16">
        <f t="shared" si="36"/>
        <v>0</v>
      </c>
      <c r="AD141" s="16">
        <f t="shared" si="36"/>
        <v>0</v>
      </c>
      <c r="AE141" s="16">
        <f t="shared" si="36"/>
        <v>0</v>
      </c>
      <c r="AF141" s="16">
        <f t="shared" si="36"/>
        <v>0</v>
      </c>
      <c r="AG141" s="21">
        <f t="shared" si="36"/>
        <v>0</v>
      </c>
    </row>
    <row r="142" spans="1:34" s="23" customFormat="1" x14ac:dyDescent="0.25">
      <c r="A142" s="22" t="s">
        <v>8</v>
      </c>
      <c r="B142" s="16"/>
      <c r="C142" s="16"/>
      <c r="D142" s="16">
        <f t="shared" ref="D142:AG142" si="37">IF(D$124&lt;=$J$33,PMT($J$32,$J$33,$D$141),0)</f>
        <v>0</v>
      </c>
      <c r="E142" s="16">
        <f t="shared" si="37"/>
        <v>0</v>
      </c>
      <c r="F142" s="16">
        <f t="shared" si="37"/>
        <v>0</v>
      </c>
      <c r="G142" s="16">
        <f t="shared" si="37"/>
        <v>0</v>
      </c>
      <c r="H142" s="16">
        <f t="shared" si="37"/>
        <v>0</v>
      </c>
      <c r="I142" s="16">
        <f t="shared" si="37"/>
        <v>0</v>
      </c>
      <c r="J142" s="16">
        <f t="shared" si="37"/>
        <v>0</v>
      </c>
      <c r="K142" s="16">
        <f t="shared" si="37"/>
        <v>0</v>
      </c>
      <c r="L142" s="16">
        <f t="shared" si="37"/>
        <v>0</v>
      </c>
      <c r="M142" s="16">
        <f t="shared" si="37"/>
        <v>0</v>
      </c>
      <c r="N142" s="16">
        <f t="shared" si="37"/>
        <v>0</v>
      </c>
      <c r="O142" s="16">
        <f t="shared" si="37"/>
        <v>0</v>
      </c>
      <c r="P142" s="16">
        <f t="shared" si="37"/>
        <v>0</v>
      </c>
      <c r="Q142" s="16">
        <f t="shared" si="37"/>
        <v>0</v>
      </c>
      <c r="R142" s="16">
        <f t="shared" si="37"/>
        <v>0</v>
      </c>
      <c r="S142" s="16">
        <f t="shared" si="37"/>
        <v>0</v>
      </c>
      <c r="T142" s="16">
        <f t="shared" si="37"/>
        <v>0</v>
      </c>
      <c r="U142" s="16">
        <f t="shared" si="37"/>
        <v>0</v>
      </c>
      <c r="V142" s="16">
        <f t="shared" si="37"/>
        <v>0</v>
      </c>
      <c r="W142" s="16">
        <f t="shared" si="37"/>
        <v>0</v>
      </c>
      <c r="X142" s="16">
        <f t="shared" si="37"/>
        <v>0</v>
      </c>
      <c r="Y142" s="16">
        <f t="shared" si="37"/>
        <v>0</v>
      </c>
      <c r="Z142" s="16">
        <f t="shared" si="37"/>
        <v>0</v>
      </c>
      <c r="AA142" s="16">
        <f t="shared" si="37"/>
        <v>0</v>
      </c>
      <c r="AB142" s="16">
        <f t="shared" si="37"/>
        <v>0</v>
      </c>
      <c r="AC142" s="16">
        <f t="shared" si="37"/>
        <v>0</v>
      </c>
      <c r="AD142" s="16">
        <f t="shared" si="37"/>
        <v>0</v>
      </c>
      <c r="AE142" s="16">
        <f t="shared" si="37"/>
        <v>0</v>
      </c>
      <c r="AF142" s="16">
        <f t="shared" si="37"/>
        <v>0</v>
      </c>
      <c r="AG142" s="21">
        <f t="shared" si="37"/>
        <v>0</v>
      </c>
    </row>
    <row r="143" spans="1:34" s="23" customFormat="1" x14ac:dyDescent="0.25">
      <c r="A143" s="22" t="s">
        <v>7</v>
      </c>
      <c r="B143" s="16"/>
      <c r="C143" s="16"/>
      <c r="D143" s="16">
        <f t="shared" ref="D143:AG143" si="38">D142-D144</f>
        <v>0</v>
      </c>
      <c r="E143" s="16">
        <f t="shared" si="38"/>
        <v>0</v>
      </c>
      <c r="F143" s="16">
        <f t="shared" si="38"/>
        <v>0</v>
      </c>
      <c r="G143" s="16">
        <f t="shared" si="38"/>
        <v>0</v>
      </c>
      <c r="H143" s="16">
        <f t="shared" si="38"/>
        <v>0</v>
      </c>
      <c r="I143" s="16">
        <f t="shared" si="38"/>
        <v>0</v>
      </c>
      <c r="J143" s="16">
        <f t="shared" si="38"/>
        <v>0</v>
      </c>
      <c r="K143" s="16">
        <f t="shared" si="38"/>
        <v>0</v>
      </c>
      <c r="L143" s="16">
        <f t="shared" si="38"/>
        <v>0</v>
      </c>
      <c r="M143" s="16">
        <f t="shared" si="38"/>
        <v>0</v>
      </c>
      <c r="N143" s="16">
        <f t="shared" si="38"/>
        <v>0</v>
      </c>
      <c r="O143" s="16">
        <f t="shared" si="38"/>
        <v>0</v>
      </c>
      <c r="P143" s="16">
        <f t="shared" si="38"/>
        <v>0</v>
      </c>
      <c r="Q143" s="16">
        <f t="shared" si="38"/>
        <v>0</v>
      </c>
      <c r="R143" s="16">
        <f t="shared" si="38"/>
        <v>0</v>
      </c>
      <c r="S143" s="16">
        <f t="shared" si="38"/>
        <v>0</v>
      </c>
      <c r="T143" s="16">
        <f t="shared" si="38"/>
        <v>0</v>
      </c>
      <c r="U143" s="16">
        <f t="shared" si="38"/>
        <v>0</v>
      </c>
      <c r="V143" s="16">
        <f t="shared" si="38"/>
        <v>0</v>
      </c>
      <c r="W143" s="16">
        <f t="shared" si="38"/>
        <v>0</v>
      </c>
      <c r="X143" s="16">
        <f t="shared" si="38"/>
        <v>0</v>
      </c>
      <c r="Y143" s="16">
        <f t="shared" si="38"/>
        <v>0</v>
      </c>
      <c r="Z143" s="16">
        <f t="shared" si="38"/>
        <v>0</v>
      </c>
      <c r="AA143" s="16">
        <f t="shared" si="38"/>
        <v>0</v>
      </c>
      <c r="AB143" s="16">
        <f t="shared" si="38"/>
        <v>0</v>
      </c>
      <c r="AC143" s="16">
        <f t="shared" si="38"/>
        <v>0</v>
      </c>
      <c r="AD143" s="16">
        <f t="shared" si="38"/>
        <v>0</v>
      </c>
      <c r="AE143" s="16">
        <f t="shared" si="38"/>
        <v>0</v>
      </c>
      <c r="AF143" s="16">
        <f t="shared" si="38"/>
        <v>0</v>
      </c>
      <c r="AG143" s="21">
        <f t="shared" si="38"/>
        <v>0</v>
      </c>
    </row>
    <row r="144" spans="1:34" s="20" customFormat="1" x14ac:dyDescent="0.25">
      <c r="A144" s="22" t="s">
        <v>6</v>
      </c>
      <c r="B144" s="16"/>
      <c r="C144" s="16"/>
      <c r="D144" s="16">
        <f t="shared" ref="D144:AG144" si="39">IF(D$124&lt;=$J$33,-D$141*$J$32,0)</f>
        <v>0</v>
      </c>
      <c r="E144" s="16">
        <f t="shared" si="39"/>
        <v>0</v>
      </c>
      <c r="F144" s="16">
        <f t="shared" si="39"/>
        <v>0</v>
      </c>
      <c r="G144" s="16">
        <f t="shared" si="39"/>
        <v>0</v>
      </c>
      <c r="H144" s="16">
        <f t="shared" si="39"/>
        <v>0</v>
      </c>
      <c r="I144" s="16">
        <f t="shared" si="39"/>
        <v>0</v>
      </c>
      <c r="J144" s="16">
        <f t="shared" si="39"/>
        <v>0</v>
      </c>
      <c r="K144" s="16">
        <f t="shared" si="39"/>
        <v>0</v>
      </c>
      <c r="L144" s="16">
        <f t="shared" si="39"/>
        <v>0</v>
      </c>
      <c r="M144" s="16">
        <f t="shared" si="39"/>
        <v>0</v>
      </c>
      <c r="N144" s="16">
        <f t="shared" si="39"/>
        <v>0</v>
      </c>
      <c r="O144" s="16">
        <f t="shared" si="39"/>
        <v>0</v>
      </c>
      <c r="P144" s="16">
        <f t="shared" si="39"/>
        <v>0</v>
      </c>
      <c r="Q144" s="16">
        <f t="shared" si="39"/>
        <v>0</v>
      </c>
      <c r="R144" s="16">
        <f t="shared" si="39"/>
        <v>0</v>
      </c>
      <c r="S144" s="16">
        <f t="shared" si="39"/>
        <v>0</v>
      </c>
      <c r="T144" s="16">
        <f t="shared" si="39"/>
        <v>0</v>
      </c>
      <c r="U144" s="16">
        <f t="shared" si="39"/>
        <v>0</v>
      </c>
      <c r="V144" s="16">
        <f t="shared" si="39"/>
        <v>0</v>
      </c>
      <c r="W144" s="16">
        <f t="shared" si="39"/>
        <v>0</v>
      </c>
      <c r="X144" s="16">
        <f t="shared" si="39"/>
        <v>0</v>
      </c>
      <c r="Y144" s="16">
        <f t="shared" si="39"/>
        <v>0</v>
      </c>
      <c r="Z144" s="16">
        <f t="shared" si="39"/>
        <v>0</v>
      </c>
      <c r="AA144" s="16">
        <f t="shared" si="39"/>
        <v>0</v>
      </c>
      <c r="AB144" s="16">
        <f t="shared" si="39"/>
        <v>0</v>
      </c>
      <c r="AC144" s="16">
        <f t="shared" si="39"/>
        <v>0</v>
      </c>
      <c r="AD144" s="16">
        <f t="shared" si="39"/>
        <v>0</v>
      </c>
      <c r="AE144" s="16">
        <f t="shared" si="39"/>
        <v>0</v>
      </c>
      <c r="AF144" s="16">
        <f t="shared" si="39"/>
        <v>0</v>
      </c>
      <c r="AG144" s="21">
        <f t="shared" si="39"/>
        <v>0</v>
      </c>
    </row>
    <row r="145" spans="1:34" s="12" customFormat="1" x14ac:dyDescent="0.25">
      <c r="A145" s="17" t="s">
        <v>5</v>
      </c>
      <c r="B145" s="19"/>
      <c r="C145" s="19"/>
      <c r="D145" s="19">
        <f t="shared" ref="D145:AG145" si="40">D141+D143</f>
        <v>0</v>
      </c>
      <c r="E145" s="19">
        <f t="shared" si="40"/>
        <v>0</v>
      </c>
      <c r="F145" s="19">
        <f t="shared" si="40"/>
        <v>0</v>
      </c>
      <c r="G145" s="19">
        <f t="shared" si="40"/>
        <v>0</v>
      </c>
      <c r="H145" s="19">
        <f t="shared" si="40"/>
        <v>0</v>
      </c>
      <c r="I145" s="19">
        <f t="shared" si="40"/>
        <v>0</v>
      </c>
      <c r="J145" s="19">
        <f t="shared" si="40"/>
        <v>0</v>
      </c>
      <c r="K145" s="19">
        <f t="shared" si="40"/>
        <v>0</v>
      </c>
      <c r="L145" s="19">
        <f t="shared" si="40"/>
        <v>0</v>
      </c>
      <c r="M145" s="19">
        <f t="shared" si="40"/>
        <v>0</v>
      </c>
      <c r="N145" s="19">
        <f t="shared" si="40"/>
        <v>0</v>
      </c>
      <c r="O145" s="19">
        <f t="shared" si="40"/>
        <v>0</v>
      </c>
      <c r="P145" s="19">
        <f t="shared" si="40"/>
        <v>0</v>
      </c>
      <c r="Q145" s="19">
        <f t="shared" si="40"/>
        <v>0</v>
      </c>
      <c r="R145" s="19">
        <f t="shared" si="40"/>
        <v>0</v>
      </c>
      <c r="S145" s="19">
        <f t="shared" si="40"/>
        <v>0</v>
      </c>
      <c r="T145" s="19">
        <f t="shared" si="40"/>
        <v>0</v>
      </c>
      <c r="U145" s="19">
        <f t="shared" si="40"/>
        <v>0</v>
      </c>
      <c r="V145" s="19">
        <f t="shared" si="40"/>
        <v>0</v>
      </c>
      <c r="W145" s="19">
        <f t="shared" si="40"/>
        <v>0</v>
      </c>
      <c r="X145" s="19">
        <f t="shared" si="40"/>
        <v>0</v>
      </c>
      <c r="Y145" s="19">
        <f t="shared" si="40"/>
        <v>0</v>
      </c>
      <c r="Z145" s="19">
        <f t="shared" si="40"/>
        <v>0</v>
      </c>
      <c r="AA145" s="19">
        <f t="shared" si="40"/>
        <v>0</v>
      </c>
      <c r="AB145" s="19">
        <f t="shared" si="40"/>
        <v>0</v>
      </c>
      <c r="AC145" s="19">
        <f t="shared" si="40"/>
        <v>0</v>
      </c>
      <c r="AD145" s="19">
        <f t="shared" si="40"/>
        <v>0</v>
      </c>
      <c r="AE145" s="19">
        <f t="shared" si="40"/>
        <v>0</v>
      </c>
      <c r="AF145" s="19">
        <f t="shared" si="40"/>
        <v>0</v>
      </c>
      <c r="AG145" s="18">
        <f t="shared" si="40"/>
        <v>0</v>
      </c>
    </row>
    <row r="146" spans="1:34" s="12" customFormat="1" x14ac:dyDescent="0.25">
      <c r="A146" s="17" t="s">
        <v>4</v>
      </c>
      <c r="B146" s="16"/>
      <c r="D146" s="15">
        <f t="shared" ref="D146:AG146" si="41">IF(D141&gt;0,-D91/D142,0)</f>
        <v>0</v>
      </c>
      <c r="E146" s="15">
        <f t="shared" si="41"/>
        <v>0</v>
      </c>
      <c r="F146" s="15">
        <f t="shared" si="41"/>
        <v>0</v>
      </c>
      <c r="G146" s="15">
        <f t="shared" si="41"/>
        <v>0</v>
      </c>
      <c r="H146" s="15">
        <f t="shared" si="41"/>
        <v>0</v>
      </c>
      <c r="I146" s="15">
        <f t="shared" si="41"/>
        <v>0</v>
      </c>
      <c r="J146" s="15">
        <f t="shared" si="41"/>
        <v>0</v>
      </c>
      <c r="K146" s="15">
        <f t="shared" si="41"/>
        <v>0</v>
      </c>
      <c r="L146" s="15">
        <f t="shared" si="41"/>
        <v>0</v>
      </c>
      <c r="M146" s="15">
        <f t="shared" si="41"/>
        <v>0</v>
      </c>
      <c r="N146" s="15">
        <f t="shared" si="41"/>
        <v>0</v>
      </c>
      <c r="O146" s="15">
        <f t="shared" si="41"/>
        <v>0</v>
      </c>
      <c r="P146" s="15">
        <f t="shared" si="41"/>
        <v>0</v>
      </c>
      <c r="Q146" s="15">
        <f t="shared" si="41"/>
        <v>0</v>
      </c>
      <c r="R146" s="15">
        <f t="shared" si="41"/>
        <v>0</v>
      </c>
      <c r="S146" s="15">
        <f t="shared" si="41"/>
        <v>0</v>
      </c>
      <c r="T146" s="15">
        <f t="shared" si="41"/>
        <v>0</v>
      </c>
      <c r="U146" s="15">
        <f t="shared" si="41"/>
        <v>0</v>
      </c>
      <c r="V146" s="15">
        <f t="shared" si="41"/>
        <v>0</v>
      </c>
      <c r="W146" s="15">
        <f t="shared" si="41"/>
        <v>0</v>
      </c>
      <c r="X146" s="15">
        <f t="shared" si="41"/>
        <v>0</v>
      </c>
      <c r="Y146" s="15">
        <f t="shared" si="41"/>
        <v>0</v>
      </c>
      <c r="Z146" s="15">
        <f t="shared" si="41"/>
        <v>0</v>
      </c>
      <c r="AA146" s="15">
        <f t="shared" si="41"/>
        <v>0</v>
      </c>
      <c r="AB146" s="15">
        <f t="shared" si="41"/>
        <v>0</v>
      </c>
      <c r="AC146" s="15">
        <f t="shared" si="41"/>
        <v>0</v>
      </c>
      <c r="AD146" s="15">
        <f t="shared" si="41"/>
        <v>0</v>
      </c>
      <c r="AE146" s="15">
        <f t="shared" si="41"/>
        <v>0</v>
      </c>
      <c r="AF146" s="15">
        <f t="shared" si="41"/>
        <v>0</v>
      </c>
      <c r="AG146" s="14">
        <f t="shared" si="41"/>
        <v>0</v>
      </c>
      <c r="AH146" s="13"/>
    </row>
    <row r="147" spans="1:34" ht="16.5" thickBot="1" x14ac:dyDescent="0.3">
      <c r="A147" s="11"/>
      <c r="B147" s="10"/>
      <c r="C147" s="9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7"/>
    </row>
    <row r="148" spans="1:34" x14ac:dyDescent="0.25">
      <c r="A148" s="6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</row>
  </sheetData>
  <pageMargins left="0.7" right="0.7" top="0.75" bottom="0.75" header="0.3" footer="0.3"/>
  <pageSetup scale="41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148"/>
  <sheetViews>
    <sheetView tabSelected="1" zoomScale="70" zoomScaleNormal="70" workbookViewId="0">
      <selection activeCell="D13" sqref="D13"/>
    </sheetView>
  </sheetViews>
  <sheetFormatPr defaultColWidth="9.140625" defaultRowHeight="15.75" x14ac:dyDescent="0.25"/>
  <cols>
    <col min="1" max="1" width="55.5703125" style="2" customWidth="1"/>
    <col min="2" max="2" width="15.5703125" style="4" customWidth="1"/>
    <col min="3" max="18" width="15.5703125" style="2" customWidth="1"/>
    <col min="19" max="19" width="15.5703125" style="3" customWidth="1"/>
    <col min="20" max="33" width="15.5703125" style="2" customWidth="1"/>
    <col min="34" max="34" width="11.7109375" style="2" customWidth="1"/>
    <col min="35" max="16384" width="9.140625" style="2"/>
  </cols>
  <sheetData>
    <row r="1" spans="1:33" s="256" customFormat="1" ht="42" x14ac:dyDescent="0.65">
      <c r="A1" s="251" t="s">
        <v>135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4"/>
      <c r="Y1" s="254"/>
      <c r="Z1" s="254"/>
      <c r="AA1" s="254"/>
      <c r="AB1" s="254"/>
      <c r="AC1" s="254"/>
      <c r="AD1" s="254"/>
      <c r="AE1" s="254"/>
      <c r="AF1" s="254"/>
      <c r="AG1" s="255"/>
    </row>
    <row r="2" spans="1:33" ht="16.5" thickBot="1" x14ac:dyDescent="0.3">
      <c r="A2" s="34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3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35"/>
    </row>
    <row r="3" spans="1:33" ht="16.5" thickBot="1" x14ac:dyDescent="0.3">
      <c r="A3" s="63" t="s">
        <v>107</v>
      </c>
      <c r="B3" s="246" t="s">
        <v>151</v>
      </c>
      <c r="C3" s="244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3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35"/>
    </row>
    <row r="4" spans="1:33" ht="16.5" thickBot="1" x14ac:dyDescent="0.3">
      <c r="A4" s="63" t="s">
        <v>106</v>
      </c>
      <c r="B4" s="319">
        <f>'Summary and Key Inputs '!B4</f>
        <v>43210</v>
      </c>
      <c r="C4" s="320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3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35"/>
    </row>
    <row r="5" spans="1:33" x14ac:dyDescent="0.25">
      <c r="A5" s="34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3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35"/>
    </row>
    <row r="6" spans="1:33" s="65" customFormat="1" ht="26.25" x14ac:dyDescent="0.4">
      <c r="A6" s="257" t="s">
        <v>111</v>
      </c>
      <c r="B6" s="258"/>
      <c r="C6" s="259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48"/>
      <c r="Y6" s="248"/>
      <c r="Z6" s="248"/>
      <c r="AA6" s="248"/>
      <c r="AB6" s="248"/>
      <c r="AC6" s="248"/>
      <c r="AD6" s="248"/>
      <c r="AE6" s="248"/>
      <c r="AF6" s="248"/>
      <c r="AG6" s="261"/>
    </row>
    <row r="7" spans="1:33" x14ac:dyDescent="0.25">
      <c r="A7" s="63"/>
      <c r="B7" s="99"/>
      <c r="C7" s="6"/>
      <c r="D7" s="6"/>
      <c r="E7" s="6"/>
      <c r="F7" s="208"/>
      <c r="G7" s="84"/>
      <c r="H7" s="84"/>
      <c r="I7" s="84"/>
      <c r="J7" s="84"/>
      <c r="K7" s="84"/>
      <c r="L7" s="6"/>
      <c r="M7" s="6"/>
      <c r="N7" s="6"/>
      <c r="O7" s="6"/>
      <c r="P7" s="6"/>
      <c r="Q7" s="6"/>
      <c r="R7" s="6"/>
      <c r="S7" s="3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35"/>
    </row>
    <row r="8" spans="1:33" x14ac:dyDescent="0.25">
      <c r="A8" s="63" t="s">
        <v>2</v>
      </c>
      <c r="B8" s="327">
        <f>B43</f>
        <v>30</v>
      </c>
      <c r="C8" s="6" t="s">
        <v>59</v>
      </c>
      <c r="D8" s="6"/>
      <c r="E8" s="6"/>
      <c r="F8" s="84"/>
      <c r="G8" s="84"/>
      <c r="H8" s="84"/>
      <c r="I8" s="84"/>
      <c r="J8" s="84"/>
      <c r="K8" s="84"/>
      <c r="L8" s="6"/>
      <c r="M8" s="6"/>
      <c r="N8" s="6"/>
      <c r="O8" s="6"/>
      <c r="P8" s="6"/>
      <c r="Q8" s="6"/>
      <c r="R8" s="6"/>
      <c r="S8" s="3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35"/>
    </row>
    <row r="9" spans="1:33" x14ac:dyDescent="0.25">
      <c r="A9" s="63"/>
      <c r="B9" s="99"/>
      <c r="C9" s="6"/>
      <c r="D9" s="6"/>
      <c r="E9" s="6"/>
      <c r="F9" s="204"/>
      <c r="G9" s="84"/>
      <c r="H9" s="84"/>
      <c r="I9" s="47"/>
      <c r="J9" s="84"/>
      <c r="K9" s="84"/>
      <c r="L9" s="6"/>
      <c r="M9" s="6"/>
      <c r="N9" s="6"/>
      <c r="O9" s="6"/>
      <c r="P9" s="6"/>
      <c r="Q9" s="6"/>
      <c r="R9" s="6"/>
      <c r="S9" s="3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35"/>
    </row>
    <row r="10" spans="1:33" x14ac:dyDescent="0.25">
      <c r="A10" s="241" t="s">
        <v>105</v>
      </c>
      <c r="B10" s="262">
        <f>IRR(C116:AG116,0.1)</f>
        <v>0.14044534419312393</v>
      </c>
      <c r="C10" s="6"/>
      <c r="D10" s="6"/>
      <c r="E10" s="6"/>
      <c r="F10" s="263"/>
      <c r="G10" s="208"/>
      <c r="H10" s="208"/>
      <c r="I10" s="67"/>
      <c r="J10" s="84"/>
      <c r="K10" s="84"/>
      <c r="L10" s="6"/>
      <c r="M10" s="6"/>
      <c r="N10" s="6"/>
      <c r="O10" s="6"/>
      <c r="P10" s="6"/>
      <c r="Q10" s="6"/>
      <c r="R10" s="6"/>
      <c r="S10" s="3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35"/>
    </row>
    <row r="11" spans="1:33" x14ac:dyDescent="0.25">
      <c r="A11" s="241" t="s">
        <v>104</v>
      </c>
      <c r="B11" s="243">
        <f>-D116/C116</f>
        <v>0.40057422326797387</v>
      </c>
      <c r="C11" s="6"/>
      <c r="D11" s="6"/>
      <c r="E11" s="6"/>
      <c r="F11" s="204"/>
      <c r="G11" s="208"/>
      <c r="H11" s="208"/>
      <c r="I11" s="264"/>
      <c r="J11" s="84"/>
      <c r="K11" s="84"/>
      <c r="L11" s="6"/>
      <c r="M11" s="6"/>
      <c r="N11" s="6"/>
      <c r="O11" s="6"/>
      <c r="P11" s="6"/>
      <c r="Q11" s="6"/>
      <c r="R11" s="6"/>
      <c r="S11" s="3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35"/>
    </row>
    <row r="12" spans="1:33" x14ac:dyDescent="0.25">
      <c r="A12" s="237" t="s">
        <v>103</v>
      </c>
      <c r="B12" s="242">
        <f>B120</f>
        <v>6.2812541555449641</v>
      </c>
      <c r="C12" s="84" t="s">
        <v>59</v>
      </c>
      <c r="D12" s="6"/>
      <c r="E12" s="6"/>
      <c r="F12" s="204"/>
      <c r="G12" s="84"/>
      <c r="H12" s="84"/>
      <c r="I12" s="264"/>
      <c r="J12" s="84"/>
      <c r="K12" s="84"/>
      <c r="L12" s="6"/>
      <c r="M12" s="6"/>
      <c r="N12" s="6"/>
      <c r="O12" s="6"/>
      <c r="P12" s="6"/>
      <c r="Q12" s="6"/>
      <c r="R12" s="6"/>
      <c r="S12" s="3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35"/>
    </row>
    <row r="13" spans="1:33" x14ac:dyDescent="0.25">
      <c r="A13" s="237" t="s">
        <v>147</v>
      </c>
      <c r="B13" s="272">
        <f>J39</f>
        <v>99449.999999999985</v>
      </c>
      <c r="C13" s="84"/>
      <c r="D13" s="6"/>
      <c r="E13" s="6"/>
      <c r="F13" s="204"/>
      <c r="G13" s="84"/>
      <c r="H13" s="84"/>
      <c r="I13" s="264"/>
      <c r="J13" s="84"/>
      <c r="K13" s="84"/>
      <c r="L13" s="6"/>
      <c r="M13" s="6"/>
      <c r="N13" s="6"/>
      <c r="O13" s="6"/>
      <c r="P13" s="6"/>
      <c r="Q13" s="6"/>
      <c r="R13" s="6"/>
      <c r="S13" s="3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35"/>
    </row>
    <row r="14" spans="1:33" x14ac:dyDescent="0.25">
      <c r="A14" s="237" t="s">
        <v>145</v>
      </c>
      <c r="B14" s="272">
        <f>AVERAGE(D116:AG116)</f>
        <v>9289.9056477641388</v>
      </c>
      <c r="C14" s="84"/>
      <c r="D14" s="6"/>
      <c r="E14" s="6"/>
      <c r="F14" s="204"/>
      <c r="G14" s="84"/>
      <c r="H14" s="84"/>
      <c r="I14" s="264"/>
      <c r="J14" s="84"/>
      <c r="K14" s="84"/>
      <c r="L14" s="6"/>
      <c r="M14" s="6"/>
      <c r="N14" s="6"/>
      <c r="O14" s="6"/>
      <c r="P14" s="6"/>
      <c r="Q14" s="6"/>
      <c r="R14" s="6"/>
      <c r="S14" s="3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35"/>
    </row>
    <row r="15" spans="1:33" x14ac:dyDescent="0.25">
      <c r="A15" s="241" t="s">
        <v>146</v>
      </c>
      <c r="B15" s="272">
        <f>SUM(D116:AG116)</f>
        <v>278697.16943292419</v>
      </c>
      <c r="C15" s="6"/>
      <c r="D15" s="84"/>
      <c r="E15" s="84"/>
      <c r="F15" s="263"/>
      <c r="G15" s="208"/>
      <c r="H15" s="208"/>
      <c r="I15" s="67"/>
      <c r="J15" s="84"/>
      <c r="K15" s="84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35"/>
    </row>
    <row r="16" spans="1:33" x14ac:dyDescent="0.25">
      <c r="A16" s="31"/>
      <c r="B16" s="12"/>
      <c r="C16" s="6"/>
      <c r="D16" s="6"/>
      <c r="E16" s="6"/>
      <c r="F16" s="6"/>
      <c r="G16" s="6"/>
      <c r="H16" s="6"/>
      <c r="I16" s="6"/>
      <c r="J16" s="6"/>
      <c r="K16" s="6"/>
      <c r="L16" s="6"/>
      <c r="M16" s="3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35"/>
    </row>
    <row r="17" spans="1:33" s="65" customFormat="1" ht="26.25" x14ac:dyDescent="0.4">
      <c r="A17" s="257" t="s">
        <v>112</v>
      </c>
      <c r="B17" s="258"/>
      <c r="C17" s="259"/>
      <c r="D17" s="258"/>
      <c r="E17" s="258"/>
      <c r="F17" s="258"/>
      <c r="G17" s="258"/>
      <c r="H17" s="258"/>
      <c r="I17" s="258"/>
      <c r="J17" s="258"/>
      <c r="K17" s="258"/>
      <c r="L17" s="258"/>
      <c r="M17" s="258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48"/>
      <c r="Y17" s="248"/>
      <c r="Z17" s="248"/>
      <c r="AA17" s="248"/>
      <c r="AB17" s="248"/>
      <c r="AC17" s="248"/>
      <c r="AD17" s="248"/>
      <c r="AE17" s="248"/>
      <c r="AF17" s="248"/>
      <c r="AG17" s="261"/>
    </row>
    <row r="18" spans="1:33" x14ac:dyDescent="0.25">
      <c r="A18" s="63"/>
      <c r="B18" s="99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3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35"/>
    </row>
    <row r="19" spans="1:33" x14ac:dyDescent="0.25">
      <c r="A19" s="63" t="s">
        <v>94</v>
      </c>
      <c r="B19" s="54"/>
      <c r="C19" s="226"/>
      <c r="D19" s="175"/>
      <c r="E19" s="6"/>
      <c r="F19" s="221" t="s">
        <v>100</v>
      </c>
      <c r="G19" s="6"/>
      <c r="H19" s="84"/>
      <c r="I19" s="84"/>
      <c r="J19" s="208"/>
      <c r="K19" s="84"/>
      <c r="L19" s="84"/>
      <c r="M19" s="84"/>
      <c r="N19" s="84"/>
      <c r="O19" s="84"/>
      <c r="P19" s="6"/>
      <c r="Q19" s="84"/>
      <c r="R19" s="84"/>
      <c r="S19" s="170"/>
      <c r="T19" s="84"/>
      <c r="U19" s="84"/>
      <c r="V19" s="84"/>
      <c r="W19" s="6"/>
      <c r="X19" s="6"/>
      <c r="Y19" s="6"/>
      <c r="Z19" s="6"/>
      <c r="AA19" s="6"/>
      <c r="AB19" s="6"/>
      <c r="AC19" s="182"/>
      <c r="AD19" s="182"/>
      <c r="AE19" s="182"/>
      <c r="AF19" s="182"/>
      <c r="AG19" s="239"/>
    </row>
    <row r="20" spans="1:33" x14ac:dyDescent="0.25">
      <c r="A20" s="210" t="s">
        <v>91</v>
      </c>
      <c r="B20" s="314">
        <f>'Summary and Key Inputs '!B56</f>
        <v>32500</v>
      </c>
      <c r="C20" s="140" t="s">
        <v>92</v>
      </c>
      <c r="D20" s="175"/>
      <c r="E20" s="175"/>
      <c r="F20" s="225" t="s">
        <v>98</v>
      </c>
      <c r="G20" s="6"/>
      <c r="H20" s="84"/>
      <c r="I20" s="84"/>
      <c r="J20" s="361">
        <f>'Summary and Key Inputs '!B57</f>
        <v>0.3</v>
      </c>
      <c r="K20" s="226"/>
      <c r="L20" s="140"/>
      <c r="M20" s="158"/>
      <c r="N20" s="140"/>
      <c r="O20" s="140"/>
      <c r="P20" s="6"/>
      <c r="Q20" s="84"/>
      <c r="R20" s="6"/>
      <c r="S20" s="3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35"/>
    </row>
    <row r="21" spans="1:33" x14ac:dyDescent="0.25">
      <c r="A21" s="210" t="s">
        <v>91</v>
      </c>
      <c r="B21" s="222">
        <f>B20*0.8</f>
        <v>26000</v>
      </c>
      <c r="C21" s="140" t="s">
        <v>90</v>
      </c>
      <c r="D21" s="175"/>
      <c r="E21" s="175"/>
      <c r="F21" s="225" t="s">
        <v>97</v>
      </c>
      <c r="G21" s="6"/>
      <c r="H21" s="84"/>
      <c r="I21" s="84"/>
      <c r="J21" s="235">
        <v>0</v>
      </c>
      <c r="K21" s="140"/>
      <c r="L21" s="140"/>
      <c r="M21" s="158"/>
      <c r="N21" s="140"/>
      <c r="O21" s="140"/>
      <c r="P21" s="6"/>
      <c r="Q21" s="84"/>
      <c r="R21" s="6"/>
      <c r="S21" s="3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35"/>
    </row>
    <row r="22" spans="1:33" x14ac:dyDescent="0.25">
      <c r="A22" s="219" t="s">
        <v>89</v>
      </c>
      <c r="B22" s="217">
        <f>B24+B25+B26+B27</f>
        <v>3.0599999999999996</v>
      </c>
      <c r="C22" s="140"/>
      <c r="D22" s="175"/>
      <c r="E22" s="175"/>
      <c r="F22" s="225" t="s">
        <v>96</v>
      </c>
      <c r="G22" s="6"/>
      <c r="H22" s="6"/>
      <c r="I22" s="6"/>
      <c r="J22" s="309">
        <f>J20+(J21*(1-J20))</f>
        <v>0.3</v>
      </c>
      <c r="K22" s="140"/>
      <c r="L22" s="140"/>
      <c r="M22" s="158"/>
      <c r="N22" s="140"/>
      <c r="O22" s="140"/>
      <c r="P22" s="6"/>
      <c r="Q22" s="84"/>
      <c r="R22" s="6"/>
      <c r="S22" s="3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35"/>
    </row>
    <row r="23" spans="1:33" s="228" customFormat="1" x14ac:dyDescent="0.25">
      <c r="A23" s="203" t="s">
        <v>88</v>
      </c>
      <c r="B23" s="217">
        <f>B24+B25</f>
        <v>2.8699999999999997</v>
      </c>
      <c r="C23" s="140"/>
      <c r="D23" s="175"/>
      <c r="E23" s="233"/>
      <c r="F23" s="232" t="s">
        <v>95</v>
      </c>
      <c r="G23" s="149"/>
      <c r="H23" s="230"/>
      <c r="I23" s="230"/>
      <c r="J23" s="310">
        <v>0.3</v>
      </c>
      <c r="K23" s="193"/>
      <c r="L23" s="193"/>
      <c r="M23" s="231"/>
      <c r="N23" s="193"/>
      <c r="O23" s="193"/>
      <c r="P23" s="149"/>
      <c r="Q23" s="230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229"/>
    </row>
    <row r="24" spans="1:33" x14ac:dyDescent="0.25">
      <c r="A24" s="206" t="s">
        <v>87</v>
      </c>
      <c r="B24" s="217">
        <f>'Summary and Key Inputs '!L107</f>
        <v>2.7199999999999998</v>
      </c>
      <c r="C24" s="170"/>
      <c r="D24" s="215"/>
      <c r="E24" s="175"/>
      <c r="F24" s="225" t="s">
        <v>93</v>
      </c>
      <c r="G24" s="6"/>
      <c r="H24" s="84"/>
      <c r="I24" s="84"/>
      <c r="J24" s="224">
        <v>1</v>
      </c>
      <c r="K24" s="223">
        <v>0</v>
      </c>
      <c r="L24" s="223">
        <v>0</v>
      </c>
      <c r="M24" s="223">
        <v>0</v>
      </c>
      <c r="N24" s="223">
        <v>0</v>
      </c>
      <c r="O24" s="223">
        <v>0</v>
      </c>
      <c r="P24" s="6"/>
      <c r="Q24" s="6"/>
      <c r="R24" s="6"/>
      <c r="S24" s="3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35"/>
    </row>
    <row r="25" spans="1:33" x14ac:dyDescent="0.25">
      <c r="A25" s="206" t="s">
        <v>86</v>
      </c>
      <c r="B25" s="217">
        <f>'Summary and Key Inputs '!L112</f>
        <v>0.15000000000000002</v>
      </c>
      <c r="C25" s="36"/>
      <c r="D25" s="215"/>
      <c r="E25" s="182"/>
      <c r="F25" s="6"/>
      <c r="G25" s="6"/>
      <c r="H25" s="6"/>
      <c r="I25" s="6"/>
      <c r="J25" s="221"/>
      <c r="K25" s="6"/>
      <c r="L25" s="6"/>
      <c r="M25" s="6"/>
      <c r="N25" s="6"/>
      <c r="O25" s="185"/>
      <c r="P25" s="6"/>
      <c r="Q25" s="216"/>
      <c r="R25" s="6"/>
      <c r="S25" s="3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35"/>
    </row>
    <row r="26" spans="1:33" x14ac:dyDescent="0.25">
      <c r="A26" s="213" t="s">
        <v>85</v>
      </c>
      <c r="B26" s="321">
        <f>'Summary and Key Inputs '!G109</f>
        <v>0</v>
      </c>
      <c r="C26" s="36"/>
      <c r="D26" s="140"/>
      <c r="E26" s="182"/>
      <c r="F26" s="209" t="s">
        <v>84</v>
      </c>
      <c r="G26" s="6"/>
      <c r="H26" s="6"/>
      <c r="I26" s="6"/>
      <c r="J26" s="208"/>
      <c r="K26" s="212"/>
      <c r="L26" s="185"/>
      <c r="M26" s="6"/>
      <c r="N26" s="6"/>
      <c r="O26" s="185"/>
      <c r="P26" s="6"/>
      <c r="Q26" s="216"/>
      <c r="R26" s="6"/>
      <c r="S26" s="3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35"/>
    </row>
    <row r="27" spans="1:33" x14ac:dyDescent="0.25">
      <c r="A27" s="203" t="s">
        <v>83</v>
      </c>
      <c r="B27" s="322">
        <f>'Summary and Key Inputs '!G105</f>
        <v>0.19</v>
      </c>
      <c r="C27" s="36"/>
      <c r="D27" s="140"/>
      <c r="E27" s="182"/>
      <c r="F27" s="204" t="s">
        <v>78</v>
      </c>
      <c r="G27" s="84"/>
      <c r="H27" s="84"/>
      <c r="I27" s="6"/>
      <c r="J27" s="207"/>
      <c r="K27" s="6"/>
      <c r="L27" s="185"/>
      <c r="M27" s="6"/>
      <c r="N27" s="6"/>
      <c r="O27" s="185"/>
      <c r="P27" s="6"/>
      <c r="Q27" s="216"/>
      <c r="R27" s="6"/>
      <c r="S27" s="3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35"/>
    </row>
    <row r="28" spans="1:33" x14ac:dyDescent="0.25">
      <c r="A28" s="197" t="s">
        <v>82</v>
      </c>
      <c r="B28" s="211">
        <f>B24+B27</f>
        <v>2.9099999999999997</v>
      </c>
      <c r="C28" s="36"/>
      <c r="D28" s="140"/>
      <c r="E28" s="182"/>
      <c r="F28" s="204" t="s">
        <v>76</v>
      </c>
      <c r="G28" s="84"/>
      <c r="H28" s="84"/>
      <c r="I28" s="84"/>
      <c r="J28" s="172"/>
      <c r="K28" s="6"/>
      <c r="L28" s="185"/>
      <c r="M28" s="6"/>
      <c r="N28" s="6"/>
      <c r="O28" s="185"/>
      <c r="P28" s="6"/>
      <c r="Q28" s="216"/>
      <c r="R28" s="6"/>
      <c r="S28" s="3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35"/>
    </row>
    <row r="29" spans="1:33" x14ac:dyDescent="0.25">
      <c r="A29" s="197" t="s">
        <v>108</v>
      </c>
      <c r="B29" s="211">
        <f>B28+B25</f>
        <v>3.0599999999999996</v>
      </c>
      <c r="C29" s="36"/>
      <c r="D29" s="140"/>
      <c r="E29" s="182"/>
      <c r="F29" s="204" t="s">
        <v>74</v>
      </c>
      <c r="G29" s="84"/>
      <c r="H29" s="84"/>
      <c r="I29" s="84"/>
      <c r="J29" s="171"/>
      <c r="K29" s="140" t="s">
        <v>73</v>
      </c>
      <c r="L29" s="185"/>
      <c r="M29" s="185"/>
      <c r="N29" s="185"/>
      <c r="O29" s="185"/>
      <c r="P29" s="6"/>
      <c r="Q29" s="216"/>
      <c r="R29" s="6"/>
      <c r="S29" s="3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35"/>
    </row>
    <row r="30" spans="1:33" x14ac:dyDescent="0.25">
      <c r="A30" s="210" t="s">
        <v>81</v>
      </c>
      <c r="B30" s="202">
        <f>B22*B20</f>
        <v>99449.999999999985</v>
      </c>
      <c r="C30" s="36"/>
      <c r="D30" s="140"/>
      <c r="E30" s="214"/>
      <c r="F30" s="209" t="s">
        <v>80</v>
      </c>
      <c r="G30" s="6"/>
      <c r="H30" s="6"/>
      <c r="I30" s="6"/>
      <c r="J30" s="208"/>
      <c r="K30" s="6"/>
      <c r="L30" s="6"/>
      <c r="M30" s="185"/>
      <c r="N30" s="185"/>
      <c r="O30" s="185"/>
      <c r="P30" s="6"/>
      <c r="Q30" s="6"/>
      <c r="R30" s="6"/>
      <c r="S30" s="3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35"/>
    </row>
    <row r="31" spans="1:33" x14ac:dyDescent="0.25">
      <c r="A31" s="203" t="s">
        <v>79</v>
      </c>
      <c r="B31" s="202">
        <f>(B23*B20)</f>
        <v>93274.999999999985</v>
      </c>
      <c r="C31" s="36"/>
      <c r="D31" s="140"/>
      <c r="E31" s="214"/>
      <c r="F31" s="204" t="s">
        <v>78</v>
      </c>
      <c r="G31" s="84"/>
      <c r="H31" s="84"/>
      <c r="I31" s="6"/>
      <c r="J31" s="207"/>
      <c r="K31" s="6"/>
      <c r="L31" s="6"/>
      <c r="M31" s="185"/>
      <c r="N31" s="185"/>
      <c r="O31" s="374"/>
      <c r="P31" s="6"/>
      <c r="Q31" s="6"/>
      <c r="R31" s="6"/>
      <c r="S31" s="3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35"/>
    </row>
    <row r="32" spans="1:33" x14ac:dyDescent="0.25">
      <c r="A32" s="206" t="s">
        <v>77</v>
      </c>
      <c r="B32" s="202">
        <f>B24*B20</f>
        <v>88399.999999999985</v>
      </c>
      <c r="C32" s="36"/>
      <c r="D32" s="140"/>
      <c r="E32" s="84"/>
      <c r="F32" s="204" t="s">
        <v>76</v>
      </c>
      <c r="G32" s="84"/>
      <c r="H32" s="84"/>
      <c r="I32" s="84"/>
      <c r="J32" s="172"/>
      <c r="K32" s="140"/>
      <c r="L32" s="185"/>
      <c r="M32" s="185"/>
      <c r="N32" s="185"/>
      <c r="O32" s="374"/>
      <c r="P32" s="6"/>
      <c r="Q32" s="6"/>
      <c r="R32" s="6"/>
      <c r="S32" s="3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35"/>
    </row>
    <row r="33" spans="1:33" x14ac:dyDescent="0.25">
      <c r="A33" s="206" t="s">
        <v>75</v>
      </c>
      <c r="B33" s="202">
        <f>B25*B20</f>
        <v>4875.0000000000009</v>
      </c>
      <c r="C33" s="205"/>
      <c r="D33" s="140"/>
      <c r="E33" s="84"/>
      <c r="F33" s="204" t="s">
        <v>74</v>
      </c>
      <c r="G33" s="84"/>
      <c r="H33" s="84"/>
      <c r="I33" s="84"/>
      <c r="J33" s="171"/>
      <c r="K33" s="140" t="s">
        <v>73</v>
      </c>
      <c r="L33" s="185"/>
      <c r="M33" s="185"/>
      <c r="N33" s="185"/>
      <c r="O33" s="375"/>
      <c r="P33" s="6"/>
      <c r="Q33" s="6"/>
      <c r="R33" s="6"/>
      <c r="S33" s="3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35"/>
    </row>
    <row r="34" spans="1:33" x14ac:dyDescent="0.25">
      <c r="A34" s="203" t="s">
        <v>72</v>
      </c>
      <c r="B34" s="202">
        <f>B26*B20</f>
        <v>0</v>
      </c>
      <c r="C34" s="36"/>
      <c r="D34" s="140"/>
      <c r="E34" s="84"/>
      <c r="F34" s="6"/>
      <c r="G34" s="6"/>
      <c r="H34" s="6"/>
      <c r="I34" s="6"/>
      <c r="J34" s="6"/>
      <c r="K34" s="140"/>
      <c r="L34" s="185"/>
      <c r="M34" s="185"/>
      <c r="N34" s="185"/>
      <c r="O34" s="376"/>
      <c r="P34" s="6"/>
      <c r="Q34" s="6"/>
      <c r="R34" s="6"/>
      <c r="S34" s="3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35"/>
    </row>
    <row r="35" spans="1:33" x14ac:dyDescent="0.25">
      <c r="A35" s="203" t="s">
        <v>71</v>
      </c>
      <c r="B35" s="202">
        <f>B27*B20</f>
        <v>6175</v>
      </c>
      <c r="C35" s="201"/>
      <c r="D35" s="200"/>
      <c r="E35" s="84"/>
      <c r="F35" s="199" t="s">
        <v>70</v>
      </c>
      <c r="G35" s="149"/>
      <c r="H35" s="149"/>
      <c r="I35" s="149"/>
      <c r="J35" s="198"/>
      <c r="K35" s="149"/>
      <c r="L35" s="185"/>
      <c r="M35" s="185"/>
      <c r="N35" s="185"/>
      <c r="O35" s="185"/>
      <c r="P35" s="6"/>
      <c r="Q35" s="6"/>
      <c r="R35" s="6"/>
      <c r="S35" s="3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35"/>
    </row>
    <row r="36" spans="1:33" x14ac:dyDescent="0.25">
      <c r="A36" s="197" t="s">
        <v>69</v>
      </c>
      <c r="B36" s="196">
        <f>B28*B20</f>
        <v>94574.999999999985</v>
      </c>
      <c r="C36" s="195"/>
      <c r="D36" s="140"/>
      <c r="E36" s="84"/>
      <c r="F36" s="194" t="s">
        <v>68</v>
      </c>
      <c r="G36" s="193"/>
      <c r="H36" s="193"/>
      <c r="I36" s="193"/>
      <c r="J36" s="192">
        <f>J27</f>
        <v>0</v>
      </c>
      <c r="K36" s="191">
        <f>J36/J$39</f>
        <v>0</v>
      </c>
      <c r="L36" s="185"/>
      <c r="M36" s="185"/>
      <c r="N36" s="185"/>
      <c r="O36" s="185"/>
      <c r="P36" s="6"/>
      <c r="Q36" s="6"/>
      <c r="R36" s="6"/>
      <c r="S36" s="3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35"/>
    </row>
    <row r="37" spans="1:33" x14ac:dyDescent="0.25">
      <c r="A37" s="190" t="s">
        <v>67</v>
      </c>
      <c r="B37" s="189">
        <f>B31+B34+B35</f>
        <v>99449.999999999985</v>
      </c>
      <c r="C37" s="6"/>
      <c r="D37" s="175"/>
      <c r="E37" s="84"/>
      <c r="F37" s="187" t="s">
        <v>66</v>
      </c>
      <c r="G37" s="140"/>
      <c r="H37" s="140"/>
      <c r="I37" s="140"/>
      <c r="J37" s="186">
        <f>J31</f>
        <v>0</v>
      </c>
      <c r="K37" s="180">
        <f>J37/J$39</f>
        <v>0</v>
      </c>
      <c r="L37" s="185"/>
      <c r="M37" s="185"/>
      <c r="N37" s="185"/>
      <c r="O37" s="185"/>
      <c r="P37" s="6"/>
      <c r="Q37" s="6"/>
      <c r="R37" s="6"/>
      <c r="S37" s="3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35"/>
    </row>
    <row r="38" spans="1:33" ht="17.25" x14ac:dyDescent="0.3">
      <c r="A38" s="22" t="s">
        <v>65</v>
      </c>
      <c r="B38" s="184">
        <f>B36/B31</f>
        <v>1.0139372822299653</v>
      </c>
      <c r="C38" s="140"/>
      <c r="D38" s="183"/>
      <c r="E38" s="84"/>
      <c r="F38" s="179" t="s">
        <v>64</v>
      </c>
      <c r="G38" s="6"/>
      <c r="H38" s="6"/>
      <c r="I38" s="6"/>
      <c r="J38" s="181">
        <f>J39-J36-J37</f>
        <v>99449.999999999985</v>
      </c>
      <c r="K38" s="180">
        <f>J38/J$39</f>
        <v>1</v>
      </c>
      <c r="L38" s="185"/>
      <c r="M38" s="185"/>
      <c r="N38" s="185"/>
      <c r="O38" s="185"/>
      <c r="P38" s="6"/>
      <c r="Q38" s="6"/>
      <c r="R38" s="6"/>
      <c r="S38" s="3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35"/>
    </row>
    <row r="39" spans="1:33" x14ac:dyDescent="0.25">
      <c r="A39" s="34"/>
      <c r="B39" s="6"/>
      <c r="C39" s="140"/>
      <c r="D39" s="170"/>
      <c r="E39" s="84"/>
      <c r="F39" s="179" t="s">
        <v>26</v>
      </c>
      <c r="G39" s="6"/>
      <c r="H39" s="6"/>
      <c r="I39" s="6"/>
      <c r="J39" s="178">
        <f>B37</f>
        <v>99449.999999999985</v>
      </c>
      <c r="K39" s="177">
        <f>J39/J$39</f>
        <v>1</v>
      </c>
      <c r="L39" s="185"/>
      <c r="M39" s="185"/>
      <c r="N39" s="185"/>
      <c r="O39" s="185"/>
      <c r="P39" s="6"/>
      <c r="Q39" s="6"/>
      <c r="R39" s="6"/>
      <c r="S39" s="3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35"/>
    </row>
    <row r="40" spans="1:33" x14ac:dyDescent="0.25">
      <c r="A40" s="63" t="s">
        <v>63</v>
      </c>
      <c r="B40" s="176"/>
      <c r="C40" s="140"/>
      <c r="D40" s="6"/>
      <c r="E40" s="84"/>
      <c r="P40" s="6"/>
      <c r="Q40" s="6"/>
      <c r="R40" s="6"/>
      <c r="S40" s="3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35"/>
    </row>
    <row r="41" spans="1:33" x14ac:dyDescent="0.25">
      <c r="A41" s="22" t="s">
        <v>62</v>
      </c>
      <c r="B41" s="323">
        <f>'Summary and Key Inputs '!B97</f>
        <v>0.14499999999999999</v>
      </c>
      <c r="C41" s="140" t="s">
        <v>61</v>
      </c>
      <c r="D41" s="6"/>
      <c r="E41" s="182"/>
      <c r="F41" s="6"/>
      <c r="G41" s="6"/>
      <c r="H41" s="6"/>
      <c r="I41" s="6"/>
      <c r="J41" s="6"/>
      <c r="K41" s="6"/>
      <c r="L41" s="6"/>
      <c r="M41" s="185"/>
      <c r="N41" s="185"/>
      <c r="O41" s="185"/>
      <c r="P41" s="6"/>
      <c r="Q41" s="6"/>
      <c r="R41" s="6"/>
      <c r="S41" s="3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35"/>
    </row>
    <row r="42" spans="1:33" x14ac:dyDescent="0.25">
      <c r="A42" s="22" t="s">
        <v>60</v>
      </c>
      <c r="B42" s="223">
        <f>'Summary and Key Inputs '!B98</f>
        <v>5.0000000000000001E-3</v>
      </c>
      <c r="C42" s="159" t="s">
        <v>51</v>
      </c>
      <c r="D42" s="6"/>
      <c r="E42" s="182"/>
      <c r="F42" s="6"/>
      <c r="G42" s="6"/>
      <c r="H42" s="6"/>
      <c r="I42" s="6"/>
      <c r="J42" s="6"/>
      <c r="K42" s="6"/>
      <c r="L42" s="140"/>
      <c r="M42" s="185"/>
      <c r="N42" s="185"/>
      <c r="O42" s="185"/>
      <c r="P42" s="6"/>
      <c r="Q42" s="6"/>
      <c r="R42" s="6"/>
      <c r="S42" s="3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35"/>
    </row>
    <row r="43" spans="1:33" x14ac:dyDescent="0.25">
      <c r="A43" s="22" t="s">
        <v>132</v>
      </c>
      <c r="B43" s="330">
        <f>'Summary and Key Inputs '!B55</f>
        <v>30</v>
      </c>
      <c r="C43" s="159" t="s">
        <v>59</v>
      </c>
      <c r="D43" s="6"/>
      <c r="E43" s="188"/>
      <c r="F43" s="6"/>
      <c r="G43" s="6"/>
      <c r="H43" s="6"/>
      <c r="I43" s="6"/>
      <c r="J43" s="6"/>
      <c r="K43" s="6"/>
      <c r="L43" s="140"/>
      <c r="M43" s="140"/>
      <c r="N43" s="185"/>
      <c r="O43" s="140"/>
      <c r="P43" s="6"/>
      <c r="Q43" s="6"/>
      <c r="R43" s="6"/>
      <c r="S43" s="3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35"/>
    </row>
    <row r="44" spans="1:33" ht="17.25" x14ac:dyDescent="0.3">
      <c r="A44" s="286" t="s">
        <v>196</v>
      </c>
      <c r="B44" s="305">
        <f>'Summary and Key Inputs '!B89</f>
        <v>0.22401599999999999</v>
      </c>
      <c r="C44" s="140" t="s">
        <v>58</v>
      </c>
      <c r="D44" s="168"/>
      <c r="E44" s="182"/>
      <c r="F44" s="6"/>
      <c r="G44" s="6"/>
      <c r="H44" s="6"/>
      <c r="I44" s="6"/>
      <c r="J44" s="6"/>
      <c r="K44" s="6"/>
      <c r="L44" s="140"/>
      <c r="M44" s="158"/>
      <c r="N44" s="158"/>
      <c r="O44" s="140"/>
      <c r="P44" s="6"/>
      <c r="Q44" s="174"/>
      <c r="R44" s="6"/>
      <c r="S44" s="3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35"/>
    </row>
    <row r="45" spans="1:33" x14ac:dyDescent="0.25">
      <c r="A45" s="286" t="s">
        <v>197</v>
      </c>
      <c r="B45" s="305">
        <f>'Summary and Key Inputs '!B90</f>
        <v>0.06</v>
      </c>
      <c r="C45" s="140" t="s">
        <v>51</v>
      </c>
      <c r="D45" s="160"/>
      <c r="E45" s="1"/>
      <c r="F45" s="6"/>
      <c r="G45" s="6"/>
      <c r="H45" s="6"/>
      <c r="I45" s="6"/>
      <c r="J45" s="6"/>
      <c r="K45" s="6"/>
      <c r="L45" s="6"/>
      <c r="M45" s="158"/>
      <c r="N45" s="140"/>
      <c r="O45" s="140"/>
      <c r="P45" s="6"/>
      <c r="Q45" s="174"/>
      <c r="R45" s="6"/>
      <c r="S45" s="3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35"/>
    </row>
    <row r="46" spans="1:33" x14ac:dyDescent="0.25">
      <c r="A46" s="286" t="s">
        <v>198</v>
      </c>
      <c r="B46" s="305">
        <f>SUM(B44:B45)</f>
        <v>0.28401599999999999</v>
      </c>
      <c r="C46" s="140" t="s">
        <v>58</v>
      </c>
      <c r="D46" s="162"/>
      <c r="E46" s="175"/>
      <c r="F46" s="6"/>
      <c r="G46" s="6"/>
      <c r="H46" s="6"/>
      <c r="I46" s="6"/>
      <c r="J46" s="6"/>
      <c r="K46" s="6"/>
      <c r="L46" s="6"/>
      <c r="M46" s="158"/>
      <c r="N46" s="140"/>
      <c r="O46" s="140"/>
      <c r="P46" s="6"/>
      <c r="Q46" s="174"/>
      <c r="R46" s="6"/>
      <c r="S46" s="3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35"/>
    </row>
    <row r="47" spans="1:33" x14ac:dyDescent="0.25">
      <c r="A47" s="286" t="s">
        <v>163</v>
      </c>
      <c r="B47" s="305">
        <f>'Summary and Key Inputs '!B117</f>
        <v>0.1</v>
      </c>
      <c r="C47" s="140"/>
      <c r="D47" s="160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35"/>
    </row>
    <row r="48" spans="1:33" x14ac:dyDescent="0.25">
      <c r="A48" s="154"/>
      <c r="B48" s="153"/>
      <c r="C48" s="152"/>
      <c r="D48" s="151"/>
      <c r="E48" s="6"/>
      <c r="F48" s="6"/>
      <c r="G48" s="6"/>
      <c r="H48" s="6"/>
      <c r="I48" s="6"/>
      <c r="J48" s="6"/>
      <c r="K48" s="6"/>
      <c r="L48" s="170"/>
      <c r="M48" s="169"/>
      <c r="N48" s="169"/>
      <c r="O48" s="47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35"/>
    </row>
    <row r="49" spans="1:33" x14ac:dyDescent="0.25">
      <c r="A49" s="26" t="s">
        <v>57</v>
      </c>
      <c r="B49" s="19"/>
      <c r="C49" s="12"/>
      <c r="D49" s="12"/>
      <c r="E49" s="6"/>
      <c r="F49" s="6"/>
      <c r="G49" s="6"/>
      <c r="H49" s="6"/>
      <c r="I49" s="6"/>
      <c r="J49" s="6"/>
      <c r="K49" s="6"/>
      <c r="L49" s="6"/>
      <c r="M49" s="6"/>
      <c r="N49" s="140"/>
      <c r="O49" s="140"/>
      <c r="P49" s="6"/>
      <c r="Q49" s="47"/>
      <c r="R49" s="47"/>
      <c r="S49" s="170"/>
      <c r="T49" s="169"/>
      <c r="U49" s="169"/>
      <c r="V49" s="47"/>
      <c r="W49" s="84"/>
      <c r="X49" s="84"/>
      <c r="Y49" s="6"/>
      <c r="Z49" s="6"/>
      <c r="AA49" s="6"/>
      <c r="AB49" s="6"/>
      <c r="AC49" s="6"/>
      <c r="AD49" s="6"/>
      <c r="AE49" s="6"/>
      <c r="AF49" s="6"/>
      <c r="AG49" s="35"/>
    </row>
    <row r="50" spans="1:33" ht="17.25" x14ac:dyDescent="0.3">
      <c r="A50" s="315"/>
      <c r="B50" s="216" t="s">
        <v>160</v>
      </c>
      <c r="C50" s="6" t="s">
        <v>190</v>
      </c>
      <c r="D50" s="132"/>
      <c r="E50" s="168"/>
      <c r="F50" s="6"/>
      <c r="G50" s="6"/>
      <c r="H50" s="6"/>
      <c r="I50" s="6"/>
      <c r="J50" s="6"/>
      <c r="K50" s="6"/>
      <c r="L50" s="140"/>
      <c r="M50" s="140"/>
      <c r="N50" s="140"/>
      <c r="O50" s="140"/>
      <c r="P50" s="6"/>
      <c r="Q50" s="47"/>
      <c r="R50" s="150"/>
      <c r="S50" s="167"/>
      <c r="T50" s="6"/>
      <c r="U50" s="166"/>
      <c r="V50" s="165"/>
      <c r="W50" s="164"/>
      <c r="X50" s="164"/>
      <c r="Y50" s="6"/>
      <c r="Z50" s="6"/>
      <c r="AA50" s="6"/>
      <c r="AB50" s="6"/>
      <c r="AC50" s="6"/>
      <c r="AD50" s="6"/>
      <c r="AE50" s="163"/>
      <c r="AF50" s="6"/>
      <c r="AG50" s="35"/>
    </row>
    <row r="51" spans="1:33" x14ac:dyDescent="0.25">
      <c r="A51" s="22" t="s">
        <v>189</v>
      </c>
      <c r="B51" s="324">
        <f>'Summary and Key Inputs '!Q97</f>
        <v>5.0000000000000001E-3</v>
      </c>
      <c r="C51" s="272">
        <f>'Summary and Key Inputs '!R97</f>
        <v>162.5</v>
      </c>
      <c r="D51" s="132"/>
      <c r="E51" s="159"/>
      <c r="F51" s="6"/>
      <c r="G51" s="6"/>
      <c r="H51" s="6"/>
      <c r="I51" s="6"/>
      <c r="J51" s="6"/>
      <c r="K51" s="6"/>
      <c r="L51" s="6"/>
      <c r="M51" s="158"/>
      <c r="N51" s="140"/>
      <c r="O51" s="140"/>
      <c r="P51" s="6"/>
      <c r="Q51" s="47"/>
      <c r="R51" s="150"/>
      <c r="S51" s="157"/>
      <c r="T51" s="6"/>
      <c r="U51" s="6"/>
      <c r="V51" s="109"/>
      <c r="W51" s="6"/>
      <c r="X51" s="147"/>
      <c r="Y51" s="156"/>
      <c r="Z51" s="36"/>
      <c r="AA51" s="36"/>
      <c r="AB51" s="36"/>
      <c r="AC51" s="36"/>
      <c r="AD51" s="36"/>
      <c r="AE51" s="36"/>
      <c r="AF51" s="36"/>
      <c r="AG51" s="155"/>
    </row>
    <row r="52" spans="1:33" x14ac:dyDescent="0.25">
      <c r="A52" s="22" t="s">
        <v>55</v>
      </c>
      <c r="B52" s="324">
        <f>'Summary and Key Inputs '!Q98</f>
        <v>8.0000000000000002E-3</v>
      </c>
      <c r="C52" s="272">
        <f>'Summary and Key Inputs '!R98</f>
        <v>260</v>
      </c>
      <c r="D52" s="12"/>
      <c r="E52" s="159"/>
      <c r="F52" s="6"/>
      <c r="G52" s="6"/>
      <c r="H52" s="6"/>
      <c r="I52" s="6"/>
      <c r="J52" s="6"/>
      <c r="K52" s="6"/>
      <c r="L52" s="6"/>
      <c r="M52" s="158"/>
      <c r="N52" s="140"/>
      <c r="O52" s="140"/>
      <c r="P52" s="6"/>
      <c r="Q52" s="47"/>
      <c r="R52" s="150"/>
      <c r="S52" s="157"/>
      <c r="T52" s="6"/>
      <c r="U52" s="6"/>
      <c r="V52" s="109"/>
      <c r="W52" s="6"/>
      <c r="X52" s="147"/>
      <c r="Y52" s="156"/>
      <c r="Z52" s="36"/>
      <c r="AA52" s="36"/>
      <c r="AB52" s="36"/>
      <c r="AC52" s="36"/>
      <c r="AD52" s="36"/>
      <c r="AE52" s="36"/>
      <c r="AF52" s="36"/>
      <c r="AG52" s="155"/>
    </row>
    <row r="53" spans="1:33" x14ac:dyDescent="0.25">
      <c r="A53" s="22" t="s">
        <v>53</v>
      </c>
      <c r="B53" s="324">
        <f>'Summary and Key Inputs '!Q99</f>
        <v>0.01</v>
      </c>
      <c r="C53" s="272">
        <f>'Summary and Key Inputs '!R99</f>
        <v>325</v>
      </c>
      <c r="D53" s="12"/>
      <c r="E53" s="159"/>
      <c r="F53" s="6"/>
      <c r="G53" s="6"/>
      <c r="H53" s="6"/>
      <c r="I53" s="6"/>
      <c r="J53" s="6"/>
      <c r="K53" s="6"/>
      <c r="L53" s="6"/>
      <c r="M53" s="158"/>
      <c r="N53" s="140"/>
      <c r="O53" s="140"/>
      <c r="P53" s="6"/>
      <c r="Q53" s="47"/>
      <c r="R53" s="150"/>
      <c r="S53" s="157"/>
      <c r="T53" s="6"/>
      <c r="U53" s="6"/>
      <c r="V53" s="109"/>
      <c r="W53" s="6"/>
      <c r="X53" s="147"/>
      <c r="Y53" s="156"/>
      <c r="Z53" s="36"/>
      <c r="AA53" s="36"/>
      <c r="AB53" s="36"/>
      <c r="AC53" s="36"/>
      <c r="AD53" s="36"/>
      <c r="AE53" s="36"/>
      <c r="AF53" s="36"/>
      <c r="AG53" s="155"/>
    </row>
    <row r="54" spans="1:33" x14ac:dyDescent="0.25">
      <c r="A54" s="22" t="s">
        <v>40</v>
      </c>
      <c r="B54" s="324">
        <f>'Summary and Key Inputs '!Q100</f>
        <v>0</v>
      </c>
      <c r="C54" s="272">
        <f>'Summary and Key Inputs '!R100</f>
        <v>0</v>
      </c>
      <c r="D54" s="12"/>
      <c r="E54" s="159"/>
      <c r="F54" s="6"/>
      <c r="G54" s="6"/>
      <c r="H54" s="6"/>
      <c r="I54" s="6"/>
      <c r="J54" s="6"/>
      <c r="K54" s="6"/>
      <c r="L54" s="6"/>
      <c r="M54" s="158"/>
      <c r="N54" s="140"/>
      <c r="O54" s="140"/>
      <c r="P54" s="6"/>
      <c r="Q54" s="47"/>
      <c r="R54" s="150"/>
      <c r="S54" s="157"/>
      <c r="T54" s="6"/>
      <c r="U54" s="6"/>
      <c r="V54" s="109"/>
      <c r="W54" s="6"/>
      <c r="X54" s="147"/>
      <c r="Y54" s="156"/>
      <c r="Z54" s="36"/>
      <c r="AA54" s="36"/>
      <c r="AB54" s="36"/>
      <c r="AC54" s="36"/>
      <c r="AD54" s="36"/>
      <c r="AE54" s="36"/>
      <c r="AF54" s="36"/>
      <c r="AG54" s="155"/>
    </row>
    <row r="55" spans="1:33" x14ac:dyDescent="0.25">
      <c r="A55" s="22" t="s">
        <v>124</v>
      </c>
      <c r="B55" s="324">
        <f>'Summary and Key Inputs '!Q101</f>
        <v>0</v>
      </c>
      <c r="C55" s="272">
        <f>'Summary and Key Inputs '!R101</f>
        <v>0</v>
      </c>
      <c r="D55" s="12"/>
      <c r="E55" s="119"/>
      <c r="F55" s="6"/>
      <c r="G55" s="6"/>
      <c r="H55" s="6"/>
      <c r="I55" s="6"/>
      <c r="J55" s="6"/>
      <c r="K55" s="6"/>
      <c r="L55" s="149"/>
      <c r="M55" s="149"/>
      <c r="N55" s="140"/>
      <c r="O55" s="140"/>
      <c r="P55" s="6"/>
      <c r="Q55" s="47"/>
      <c r="R55" s="148"/>
      <c r="S55" s="147"/>
      <c r="T55" s="145"/>
      <c r="U55" s="146"/>
      <c r="V55" s="145"/>
      <c r="W55" s="145"/>
      <c r="X55" s="145"/>
      <c r="Y55" s="144"/>
      <c r="Z55" s="143"/>
      <c r="AA55" s="143"/>
      <c r="AB55" s="143"/>
      <c r="AC55" s="143"/>
      <c r="AD55" s="143"/>
      <c r="AE55" s="143"/>
      <c r="AF55" s="143"/>
      <c r="AG55" s="142"/>
    </row>
    <row r="56" spans="1:33" s="137" customFormat="1" x14ac:dyDescent="0.25">
      <c r="A56" s="34"/>
      <c r="B56" s="6"/>
      <c r="C56" s="6"/>
      <c r="D56" s="6"/>
      <c r="E56" s="119"/>
      <c r="F56" s="140"/>
      <c r="G56" s="140"/>
      <c r="H56" s="140"/>
      <c r="I56" s="140"/>
      <c r="J56" s="140"/>
      <c r="K56" s="140"/>
      <c r="L56" s="6"/>
      <c r="M56" s="6"/>
      <c r="N56" s="140"/>
      <c r="O56" s="140"/>
      <c r="P56" s="140"/>
      <c r="Q56" s="141"/>
      <c r="R56" s="140"/>
      <c r="S56" s="140"/>
      <c r="T56" s="140"/>
      <c r="U56" s="140"/>
      <c r="V56" s="140"/>
      <c r="W56" s="140"/>
      <c r="X56" s="140"/>
      <c r="Y56" s="140"/>
      <c r="Z56" s="140"/>
      <c r="AA56" s="139"/>
      <c r="AB56" s="139"/>
      <c r="AC56" s="139"/>
      <c r="AD56" s="139"/>
      <c r="AE56" s="139"/>
      <c r="AF56" s="139"/>
      <c r="AG56" s="138"/>
    </row>
    <row r="57" spans="1:33" s="129" customFormat="1" x14ac:dyDescent="0.25">
      <c r="A57" s="22" t="s">
        <v>56</v>
      </c>
      <c r="B57" s="224">
        <f>'Summary and Key Inputs '!Q103</f>
        <v>1.4999999999999999E-2</v>
      </c>
      <c r="C57" s="6" t="s">
        <v>51</v>
      </c>
      <c r="D57" s="12"/>
      <c r="E57" s="119"/>
      <c r="F57" s="136"/>
      <c r="G57" s="119"/>
      <c r="H57" s="135"/>
      <c r="I57" s="126"/>
      <c r="J57" s="126"/>
      <c r="K57" s="126"/>
      <c r="L57" s="12"/>
      <c r="M57" s="12"/>
      <c r="N57" s="132"/>
      <c r="O57" s="134"/>
      <c r="P57" s="132"/>
      <c r="Q57" s="133"/>
      <c r="R57" s="132"/>
      <c r="S57" s="132"/>
      <c r="T57" s="132"/>
      <c r="U57" s="132"/>
      <c r="V57" s="132"/>
      <c r="W57" s="132"/>
      <c r="X57" s="132"/>
      <c r="Y57" s="132"/>
      <c r="Z57" s="132"/>
      <c r="AA57" s="131"/>
      <c r="AB57" s="131"/>
      <c r="AC57" s="131"/>
      <c r="AD57" s="131"/>
      <c r="AE57" s="131"/>
      <c r="AF57" s="131"/>
      <c r="AG57" s="130"/>
    </row>
    <row r="58" spans="1:33" s="129" customFormat="1" x14ac:dyDescent="0.25">
      <c r="A58" s="22" t="s">
        <v>54</v>
      </c>
      <c r="B58" s="224">
        <f>'Summary and Key Inputs '!Q104</f>
        <v>0.02</v>
      </c>
      <c r="C58" s="6" t="s">
        <v>51</v>
      </c>
      <c r="D58" s="12"/>
      <c r="E58" s="12"/>
      <c r="F58" s="136"/>
      <c r="G58" s="119"/>
      <c r="H58" s="135"/>
      <c r="I58" s="126"/>
      <c r="J58" s="126"/>
      <c r="K58" s="126"/>
      <c r="L58" s="12"/>
      <c r="M58" s="12"/>
      <c r="N58" s="132"/>
      <c r="O58" s="134"/>
      <c r="P58" s="132"/>
      <c r="Q58" s="133"/>
      <c r="R58" s="132"/>
      <c r="S58" s="132"/>
      <c r="T58" s="132"/>
      <c r="U58" s="132"/>
      <c r="V58" s="132"/>
      <c r="W58" s="132"/>
      <c r="X58" s="132"/>
      <c r="Y58" s="132"/>
      <c r="Z58" s="132"/>
      <c r="AA58" s="131"/>
      <c r="AB58" s="131"/>
      <c r="AC58" s="131"/>
      <c r="AD58" s="131"/>
      <c r="AE58" s="131"/>
      <c r="AF58" s="131"/>
      <c r="AG58" s="130"/>
    </row>
    <row r="59" spans="1:33" s="23" customFormat="1" x14ac:dyDescent="0.25">
      <c r="A59" s="22" t="s">
        <v>52</v>
      </c>
      <c r="B59" s="224">
        <f>'Summary and Key Inputs '!Q105</f>
        <v>0</v>
      </c>
      <c r="C59" s="6" t="s">
        <v>51</v>
      </c>
      <c r="D59" s="12"/>
      <c r="E59" s="119"/>
      <c r="F59" s="12"/>
      <c r="G59" s="12"/>
      <c r="H59" s="100"/>
      <c r="I59" s="128"/>
      <c r="J59" s="12"/>
      <c r="K59" s="119"/>
      <c r="L59" s="12"/>
      <c r="M59" s="127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14"/>
    </row>
    <row r="60" spans="1:33" s="23" customFormat="1" x14ac:dyDescent="0.25">
      <c r="A60" s="22" t="s">
        <v>50</v>
      </c>
      <c r="B60" s="224">
        <f>'Summary and Key Inputs '!Q106</f>
        <v>0</v>
      </c>
      <c r="C60" s="6" t="s">
        <v>51</v>
      </c>
      <c r="D60" s="12"/>
      <c r="E60" s="119"/>
      <c r="F60" s="12"/>
      <c r="G60" s="12"/>
      <c r="H60" s="100"/>
      <c r="I60" s="12"/>
      <c r="J60" s="12"/>
      <c r="K60" s="119"/>
      <c r="L60" s="12"/>
      <c r="M60" s="127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14"/>
    </row>
    <row r="61" spans="1:33" s="23" customFormat="1" x14ac:dyDescent="0.25">
      <c r="A61" s="22" t="s">
        <v>123</v>
      </c>
      <c r="B61" s="224">
        <f>'Summary and Key Inputs '!Q107</f>
        <v>0</v>
      </c>
      <c r="C61" s="6" t="s">
        <v>51</v>
      </c>
      <c r="D61" s="12"/>
      <c r="E61" s="119"/>
      <c r="F61" s="12"/>
      <c r="G61" s="12"/>
      <c r="H61" s="100"/>
      <c r="I61" s="12"/>
      <c r="J61" s="12"/>
      <c r="K61" s="119"/>
      <c r="L61" s="12"/>
      <c r="M61" s="127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14"/>
    </row>
    <row r="62" spans="1:33" s="23" customFormat="1" x14ac:dyDescent="0.25">
      <c r="A62" s="34"/>
      <c r="B62" s="6"/>
      <c r="C62" s="6"/>
      <c r="D62" s="6"/>
      <c r="E62" s="119"/>
      <c r="F62" s="12"/>
      <c r="G62" s="12"/>
      <c r="H62" s="100"/>
      <c r="I62" s="12"/>
      <c r="J62" s="12"/>
      <c r="K62" s="119"/>
      <c r="L62" s="12"/>
      <c r="M62" s="127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14"/>
    </row>
    <row r="63" spans="1:33" s="23" customFormat="1" x14ac:dyDescent="0.25">
      <c r="A63" s="34"/>
      <c r="B63" s="216" t="s">
        <v>160</v>
      </c>
      <c r="C63" s="6" t="s">
        <v>202</v>
      </c>
      <c r="D63" s="12"/>
      <c r="E63" s="119"/>
      <c r="F63" s="126"/>
      <c r="G63" s="126"/>
      <c r="H63" s="125"/>
      <c r="I63" s="12"/>
      <c r="J63" s="12"/>
      <c r="K63" s="119"/>
      <c r="L63" s="119"/>
      <c r="M63" s="120"/>
      <c r="N63" s="119"/>
      <c r="O63" s="119"/>
      <c r="P63" s="119"/>
      <c r="Q63" s="119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14"/>
    </row>
    <row r="64" spans="1:33" s="23" customFormat="1" x14ac:dyDescent="0.25">
      <c r="A64" s="22" t="s">
        <v>49</v>
      </c>
      <c r="B64" s="297">
        <f>'Summary and Key Inputs '!Q110</f>
        <v>0.1</v>
      </c>
      <c r="C64" s="326">
        <f>'Summary and Key Inputs '!R110</f>
        <v>3250</v>
      </c>
      <c r="D64" s="12"/>
      <c r="E64" s="12"/>
      <c r="F64" s="12"/>
      <c r="G64" s="12"/>
      <c r="H64" s="12"/>
      <c r="I64" s="12"/>
      <c r="J64" s="12"/>
      <c r="K64" s="124"/>
      <c r="L64" s="123"/>
      <c r="M64" s="123"/>
      <c r="N64" s="119"/>
      <c r="O64" s="119"/>
      <c r="P64" s="119"/>
      <c r="Q64" s="119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14"/>
    </row>
    <row r="65" spans="1:34" s="23" customFormat="1" x14ac:dyDescent="0.25">
      <c r="A65" s="22" t="s">
        <v>48</v>
      </c>
      <c r="B65" s="314">
        <f>'Summary and Key Inputs '!Q111</f>
        <v>15</v>
      </c>
      <c r="C65" s="84"/>
      <c r="D65" s="12"/>
      <c r="E65" s="12"/>
      <c r="F65" s="12"/>
      <c r="G65" s="118"/>
      <c r="H65" s="12"/>
      <c r="I65" s="117"/>
      <c r="J65" s="12"/>
      <c r="K65" s="110"/>
      <c r="L65" s="116"/>
      <c r="M65" s="115"/>
      <c r="N65" s="115"/>
      <c r="O65" s="115"/>
      <c r="P65" s="115"/>
      <c r="Q65" s="115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14"/>
    </row>
    <row r="66" spans="1:34" s="23" customFormat="1" x14ac:dyDescent="0.25">
      <c r="E66" s="12"/>
      <c r="F66" s="12"/>
      <c r="G66" s="118"/>
      <c r="H66" s="12"/>
      <c r="I66" s="117"/>
      <c r="J66" s="12"/>
      <c r="K66" s="110"/>
      <c r="L66" s="116"/>
      <c r="M66" s="115"/>
      <c r="N66" s="115"/>
      <c r="O66" s="115"/>
      <c r="P66" s="115"/>
      <c r="Q66" s="115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14"/>
    </row>
    <row r="67" spans="1:34" s="23" customFormat="1" x14ac:dyDescent="0.25">
      <c r="E67" s="111"/>
      <c r="F67" s="12"/>
      <c r="G67" s="118"/>
      <c r="H67" s="12"/>
      <c r="I67" s="117"/>
      <c r="J67" s="12"/>
      <c r="K67" s="110"/>
      <c r="L67" s="116"/>
      <c r="M67" s="115"/>
      <c r="N67" s="115"/>
      <c r="O67" s="115"/>
      <c r="P67" s="115"/>
      <c r="Q67" s="115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14"/>
    </row>
    <row r="68" spans="1:34" s="23" customFormat="1" x14ac:dyDescent="0.25">
      <c r="E68" s="12"/>
      <c r="F68" s="12"/>
      <c r="G68" s="118"/>
      <c r="H68" s="12"/>
      <c r="I68" s="12"/>
      <c r="J68" s="119"/>
      <c r="K68" s="110"/>
      <c r="L68" s="113"/>
      <c r="M68" s="112"/>
      <c r="N68" s="112"/>
      <c r="O68" s="112"/>
      <c r="P68" s="112"/>
      <c r="Q68" s="1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14"/>
    </row>
    <row r="69" spans="1:34" x14ac:dyDescent="0.25">
      <c r="A69" s="34"/>
      <c r="B69" s="6"/>
      <c r="C69" s="6"/>
      <c r="D69" s="6"/>
      <c r="E69" s="6"/>
      <c r="F69" s="107"/>
      <c r="G69" s="6"/>
      <c r="H69" s="6"/>
      <c r="I69" s="6"/>
      <c r="J69" s="6"/>
      <c r="K69" s="6"/>
      <c r="L69" s="6"/>
      <c r="M69" s="6"/>
      <c r="N69" s="6"/>
      <c r="O69" s="107"/>
      <c r="P69" s="107"/>
      <c r="Q69" s="110"/>
      <c r="R69" s="109"/>
      <c r="S69" s="108"/>
      <c r="T69" s="108"/>
      <c r="U69" s="108"/>
      <c r="V69" s="108"/>
      <c r="W69" s="108"/>
      <c r="X69" s="6"/>
      <c r="Y69" s="107"/>
      <c r="Z69" s="107"/>
      <c r="AA69" s="107"/>
      <c r="AB69" s="107"/>
      <c r="AC69" s="107"/>
      <c r="AD69" s="107"/>
      <c r="AE69" s="107"/>
      <c r="AF69" s="107"/>
      <c r="AG69" s="106"/>
    </row>
    <row r="70" spans="1:34" ht="26.25" x14ac:dyDescent="0.4">
      <c r="A70" s="257" t="s">
        <v>47</v>
      </c>
      <c r="B70" s="258"/>
      <c r="C70" s="258"/>
      <c r="D70" s="258"/>
      <c r="E70" s="258"/>
      <c r="F70" s="258"/>
      <c r="G70" s="258"/>
      <c r="H70" s="258"/>
      <c r="I70" s="258"/>
      <c r="J70" s="258"/>
      <c r="K70" s="258"/>
      <c r="L70" s="258"/>
      <c r="M70" s="258"/>
      <c r="N70" s="260"/>
      <c r="O70" s="260"/>
      <c r="P70" s="260"/>
      <c r="Q70" s="260"/>
      <c r="R70" s="260"/>
      <c r="S70" s="260"/>
      <c r="T70" s="260"/>
      <c r="U70" s="260"/>
      <c r="V70" s="260"/>
      <c r="W70" s="260"/>
      <c r="X70" s="248"/>
      <c r="Y70" s="248"/>
      <c r="Z70" s="248"/>
      <c r="AA70" s="248"/>
      <c r="AB70" s="248"/>
      <c r="AC70" s="248"/>
      <c r="AD70" s="248"/>
      <c r="AE70" s="248"/>
      <c r="AF70" s="248"/>
      <c r="AG70" s="261"/>
    </row>
    <row r="71" spans="1:34" x14ac:dyDescent="0.25">
      <c r="A71" s="34"/>
      <c r="B71" s="5"/>
      <c r="C71" s="33" t="s">
        <v>31</v>
      </c>
      <c r="D71" s="86" t="s">
        <v>14</v>
      </c>
      <c r="E71" s="86" t="s">
        <v>14</v>
      </c>
      <c r="F71" s="86" t="s">
        <v>14</v>
      </c>
      <c r="G71" s="86" t="s">
        <v>14</v>
      </c>
      <c r="H71" s="86" t="s">
        <v>14</v>
      </c>
      <c r="I71" s="86" t="s">
        <v>14</v>
      </c>
      <c r="J71" s="86" t="s">
        <v>14</v>
      </c>
      <c r="K71" s="86" t="s">
        <v>14</v>
      </c>
      <c r="L71" s="86" t="s">
        <v>14</v>
      </c>
      <c r="M71" s="86" t="s">
        <v>14</v>
      </c>
      <c r="N71" s="86" t="s">
        <v>14</v>
      </c>
      <c r="O71" s="86" t="s">
        <v>14</v>
      </c>
      <c r="P71" s="86" t="s">
        <v>14</v>
      </c>
      <c r="Q71" s="86" t="s">
        <v>14</v>
      </c>
      <c r="R71" s="86" t="s">
        <v>14</v>
      </c>
      <c r="S71" s="86" t="s">
        <v>14</v>
      </c>
      <c r="T71" s="89" t="s">
        <v>14</v>
      </c>
      <c r="U71" s="86" t="s">
        <v>14</v>
      </c>
      <c r="V71" s="86" t="s">
        <v>14</v>
      </c>
      <c r="W71" s="86" t="s">
        <v>14</v>
      </c>
      <c r="X71" s="86" t="s">
        <v>14</v>
      </c>
      <c r="Y71" s="86" t="s">
        <v>14</v>
      </c>
      <c r="Z71" s="86" t="s">
        <v>14</v>
      </c>
      <c r="AA71" s="86" t="s">
        <v>14</v>
      </c>
      <c r="AB71" s="86" t="s">
        <v>14</v>
      </c>
      <c r="AC71" s="86" t="s">
        <v>14</v>
      </c>
      <c r="AD71" s="86" t="s">
        <v>14</v>
      </c>
      <c r="AE71" s="86" t="s">
        <v>14</v>
      </c>
      <c r="AF71" s="86" t="s">
        <v>14</v>
      </c>
      <c r="AG71" s="85" t="s">
        <v>14</v>
      </c>
    </row>
    <row r="72" spans="1:34" x14ac:dyDescent="0.25">
      <c r="A72" s="105" t="s">
        <v>46</v>
      </c>
      <c r="B72" s="60"/>
      <c r="C72" s="104">
        <v>0</v>
      </c>
      <c r="D72" s="102">
        <v>1</v>
      </c>
      <c r="E72" s="102">
        <v>2</v>
      </c>
      <c r="F72" s="102">
        <v>3</v>
      </c>
      <c r="G72" s="102">
        <v>4</v>
      </c>
      <c r="H72" s="102">
        <v>5</v>
      </c>
      <c r="I72" s="102">
        <v>6</v>
      </c>
      <c r="J72" s="102">
        <v>7</v>
      </c>
      <c r="K72" s="102">
        <v>8</v>
      </c>
      <c r="L72" s="102">
        <v>9</v>
      </c>
      <c r="M72" s="102">
        <v>10</v>
      </c>
      <c r="N72" s="102">
        <v>11</v>
      </c>
      <c r="O72" s="102">
        <v>12</v>
      </c>
      <c r="P72" s="102">
        <v>13</v>
      </c>
      <c r="Q72" s="102">
        <v>14</v>
      </c>
      <c r="R72" s="102">
        <v>15</v>
      </c>
      <c r="S72" s="102">
        <v>16</v>
      </c>
      <c r="T72" s="103">
        <v>17</v>
      </c>
      <c r="U72" s="102">
        <v>18</v>
      </c>
      <c r="V72" s="102">
        <v>19</v>
      </c>
      <c r="W72" s="102">
        <v>20</v>
      </c>
      <c r="X72" s="102">
        <v>21</v>
      </c>
      <c r="Y72" s="102">
        <v>22</v>
      </c>
      <c r="Z72" s="102">
        <v>23</v>
      </c>
      <c r="AA72" s="102">
        <v>24</v>
      </c>
      <c r="AB72" s="102">
        <v>25</v>
      </c>
      <c r="AC72" s="102">
        <v>26</v>
      </c>
      <c r="AD72" s="102">
        <v>27</v>
      </c>
      <c r="AE72" s="102">
        <v>28</v>
      </c>
      <c r="AF72" s="102">
        <v>29</v>
      </c>
      <c r="AG72" s="101">
        <v>30</v>
      </c>
    </row>
    <row r="73" spans="1:34" s="97" customFormat="1" x14ac:dyDescent="0.25">
      <c r="A73" s="62" t="s">
        <v>45</v>
      </c>
      <c r="B73" s="5"/>
      <c r="C73" s="5"/>
      <c r="D73" s="100">
        <f>B20*8760*B41/1000</f>
        <v>41281.5</v>
      </c>
      <c r="E73" s="99">
        <f t="shared" ref="E73:AG73" si="0">IF(E72&lt;=$B$43,D73*(1-$B$42),0)</f>
        <v>41075.092499999999</v>
      </c>
      <c r="F73" s="99">
        <f t="shared" si="0"/>
        <v>40869.717037499999</v>
      </c>
      <c r="G73" s="99">
        <f t="shared" si="0"/>
        <v>40665.368452312498</v>
      </c>
      <c r="H73" s="99">
        <f t="shared" si="0"/>
        <v>40462.041610050932</v>
      </c>
      <c r="I73" s="99">
        <f t="shared" si="0"/>
        <v>40259.731402000674</v>
      </c>
      <c r="J73" s="99">
        <f t="shared" si="0"/>
        <v>40058.43274499067</v>
      </c>
      <c r="K73" s="99">
        <f t="shared" si="0"/>
        <v>39858.140581265718</v>
      </c>
      <c r="L73" s="99">
        <f t="shared" si="0"/>
        <v>39658.84987835939</v>
      </c>
      <c r="M73" s="99">
        <f t="shared" si="0"/>
        <v>39460.555628967595</v>
      </c>
      <c r="N73" s="99">
        <f t="shared" si="0"/>
        <v>39263.252850822755</v>
      </c>
      <c r="O73" s="99">
        <f t="shared" si="0"/>
        <v>39066.936586568641</v>
      </c>
      <c r="P73" s="99">
        <f t="shared" si="0"/>
        <v>38871.601903635797</v>
      </c>
      <c r="Q73" s="99">
        <f t="shared" si="0"/>
        <v>38677.243894117615</v>
      </c>
      <c r="R73" s="99">
        <f t="shared" si="0"/>
        <v>38483.857674647028</v>
      </c>
      <c r="S73" s="99">
        <f t="shared" si="0"/>
        <v>38291.438386273796</v>
      </c>
      <c r="T73" s="5">
        <f t="shared" si="0"/>
        <v>38099.981194342428</v>
      </c>
      <c r="U73" s="99">
        <f t="shared" si="0"/>
        <v>37909.481288370713</v>
      </c>
      <c r="V73" s="99">
        <f t="shared" si="0"/>
        <v>37719.933881928861</v>
      </c>
      <c r="W73" s="99">
        <f t="shared" si="0"/>
        <v>37531.334212519214</v>
      </c>
      <c r="X73" s="99">
        <f t="shared" si="0"/>
        <v>37343.677541456615</v>
      </c>
      <c r="Y73" s="99">
        <f t="shared" si="0"/>
        <v>37156.959153749332</v>
      </c>
      <c r="Z73" s="99">
        <f t="shared" si="0"/>
        <v>36971.174357980584</v>
      </c>
      <c r="AA73" s="99">
        <f t="shared" si="0"/>
        <v>36786.318486190685</v>
      </c>
      <c r="AB73" s="99">
        <f t="shared" si="0"/>
        <v>36602.386893759729</v>
      </c>
      <c r="AC73" s="99">
        <f t="shared" si="0"/>
        <v>36419.37495929093</v>
      </c>
      <c r="AD73" s="99">
        <f t="shared" si="0"/>
        <v>36237.278084494472</v>
      </c>
      <c r="AE73" s="99">
        <f t="shared" si="0"/>
        <v>36056.091694071998</v>
      </c>
      <c r="AF73" s="99">
        <f t="shared" si="0"/>
        <v>35875.811235601635</v>
      </c>
      <c r="AG73" s="98">
        <f t="shared" si="0"/>
        <v>35696.432179423624</v>
      </c>
      <c r="AH73" s="334">
        <f>SUM(D73:AG73)</f>
        <v>1152709.9962946938</v>
      </c>
    </row>
    <row r="74" spans="1:34" s="84" customFormat="1" ht="16.5" thickBot="1" x14ac:dyDescent="0.3">
      <c r="A74" s="270"/>
      <c r="B74" s="249"/>
      <c r="C74" s="249"/>
      <c r="D74" s="250"/>
      <c r="E74" s="250"/>
      <c r="F74" s="250"/>
      <c r="G74" s="250"/>
      <c r="H74" s="250"/>
      <c r="I74" s="250"/>
      <c r="J74" s="250"/>
      <c r="K74" s="250"/>
      <c r="L74" s="250"/>
      <c r="M74" s="250"/>
      <c r="N74" s="250"/>
      <c r="O74" s="250"/>
      <c r="P74" s="250"/>
      <c r="Q74" s="250"/>
      <c r="R74" s="250"/>
      <c r="S74" s="250"/>
      <c r="T74" s="250"/>
      <c r="U74" s="250"/>
      <c r="V74" s="250"/>
      <c r="W74" s="250"/>
      <c r="X74" s="250"/>
      <c r="Y74" s="250"/>
      <c r="Z74" s="250"/>
      <c r="AA74" s="250"/>
      <c r="AB74" s="250"/>
      <c r="AC74" s="250"/>
      <c r="AD74" s="250"/>
      <c r="AE74" s="250"/>
      <c r="AF74" s="250"/>
      <c r="AG74" s="271"/>
    </row>
    <row r="75" spans="1:34" ht="26.25" x14ac:dyDescent="0.4">
      <c r="A75" s="363" t="s">
        <v>44</v>
      </c>
      <c r="B75" s="364"/>
      <c r="C75" s="365"/>
      <c r="D75" s="364"/>
      <c r="E75" s="364"/>
      <c r="F75" s="364"/>
      <c r="G75" s="364"/>
      <c r="H75" s="364"/>
      <c r="I75" s="364"/>
      <c r="J75" s="364"/>
      <c r="K75" s="364"/>
      <c r="L75" s="364"/>
      <c r="M75" s="364"/>
      <c r="N75" s="366"/>
      <c r="O75" s="366"/>
      <c r="P75" s="366"/>
      <c r="Q75" s="366"/>
      <c r="R75" s="366"/>
      <c r="S75" s="366"/>
      <c r="T75" s="366"/>
      <c r="U75" s="366"/>
      <c r="V75" s="366"/>
      <c r="W75" s="366"/>
      <c r="X75" s="367"/>
      <c r="Y75" s="367"/>
      <c r="Z75" s="367"/>
      <c r="AA75" s="367"/>
      <c r="AB75" s="367"/>
      <c r="AC75" s="367"/>
      <c r="AD75" s="367"/>
      <c r="AE75" s="367"/>
      <c r="AF75" s="367"/>
      <c r="AG75" s="368"/>
    </row>
    <row r="76" spans="1:34" x14ac:dyDescent="0.25">
      <c r="A76" s="90"/>
      <c r="B76" s="5"/>
      <c r="C76" s="33" t="s">
        <v>31</v>
      </c>
      <c r="D76" s="86" t="s">
        <v>14</v>
      </c>
      <c r="E76" s="86" t="s">
        <v>14</v>
      </c>
      <c r="F76" s="86" t="s">
        <v>14</v>
      </c>
      <c r="G76" s="86" t="s">
        <v>14</v>
      </c>
      <c r="H76" s="86" t="s">
        <v>14</v>
      </c>
      <c r="I76" s="86" t="s">
        <v>14</v>
      </c>
      <c r="J76" s="86" t="s">
        <v>14</v>
      </c>
      <c r="K76" s="86" t="s">
        <v>14</v>
      </c>
      <c r="L76" s="86" t="s">
        <v>14</v>
      </c>
      <c r="M76" s="86" t="s">
        <v>14</v>
      </c>
      <c r="N76" s="86" t="s">
        <v>14</v>
      </c>
      <c r="O76" s="86" t="s">
        <v>14</v>
      </c>
      <c r="P76" s="86" t="s">
        <v>14</v>
      </c>
      <c r="Q76" s="86" t="s">
        <v>14</v>
      </c>
      <c r="R76" s="86" t="s">
        <v>14</v>
      </c>
      <c r="S76" s="86" t="s">
        <v>14</v>
      </c>
      <c r="T76" s="89" t="s">
        <v>14</v>
      </c>
      <c r="U76" s="86" t="s">
        <v>14</v>
      </c>
      <c r="V76" s="86" t="s">
        <v>14</v>
      </c>
      <c r="W76" s="86" t="s">
        <v>14</v>
      </c>
      <c r="X76" s="86" t="s">
        <v>14</v>
      </c>
      <c r="Y76" s="86" t="s">
        <v>14</v>
      </c>
      <c r="Z76" s="86" t="s">
        <v>14</v>
      </c>
      <c r="AA76" s="86" t="s">
        <v>14</v>
      </c>
      <c r="AB76" s="86" t="s">
        <v>14</v>
      </c>
      <c r="AC76" s="86" t="s">
        <v>14</v>
      </c>
      <c r="AD76" s="86" t="s">
        <v>14</v>
      </c>
      <c r="AE76" s="86" t="s">
        <v>14</v>
      </c>
      <c r="AF76" s="86" t="s">
        <v>14</v>
      </c>
      <c r="AG76" s="85" t="s">
        <v>14</v>
      </c>
    </row>
    <row r="77" spans="1:34" s="6" customFormat="1" x14ac:dyDescent="0.25">
      <c r="A77" s="63" t="s">
        <v>3</v>
      </c>
      <c r="B77" s="5"/>
      <c r="C77" s="88">
        <v>0</v>
      </c>
      <c r="D77" s="86">
        <v>1</v>
      </c>
      <c r="E77" s="86">
        <v>2</v>
      </c>
      <c r="F77" s="86">
        <v>3</v>
      </c>
      <c r="G77" s="86">
        <v>4</v>
      </c>
      <c r="H77" s="86">
        <v>5</v>
      </c>
      <c r="I77" s="86">
        <v>6</v>
      </c>
      <c r="J77" s="86">
        <v>7</v>
      </c>
      <c r="K77" s="86">
        <v>8</v>
      </c>
      <c r="L77" s="86">
        <v>9</v>
      </c>
      <c r="M77" s="86">
        <v>10</v>
      </c>
      <c r="N77" s="86">
        <v>11</v>
      </c>
      <c r="O77" s="86">
        <v>12</v>
      </c>
      <c r="P77" s="86">
        <v>13</v>
      </c>
      <c r="Q77" s="86">
        <v>14</v>
      </c>
      <c r="R77" s="86">
        <v>15</v>
      </c>
      <c r="S77" s="86">
        <v>16</v>
      </c>
      <c r="T77" s="87">
        <v>17</v>
      </c>
      <c r="U77" s="86">
        <v>18</v>
      </c>
      <c r="V77" s="86">
        <v>19</v>
      </c>
      <c r="W77" s="86">
        <v>20</v>
      </c>
      <c r="X77" s="86">
        <v>21</v>
      </c>
      <c r="Y77" s="86">
        <v>22</v>
      </c>
      <c r="Z77" s="86">
        <v>23</v>
      </c>
      <c r="AA77" s="86">
        <v>24</v>
      </c>
      <c r="AB77" s="86">
        <v>25</v>
      </c>
      <c r="AC77" s="86">
        <v>26</v>
      </c>
      <c r="AD77" s="86">
        <v>27</v>
      </c>
      <c r="AE77" s="86">
        <v>28</v>
      </c>
      <c r="AF77" s="86">
        <v>29</v>
      </c>
      <c r="AG77" s="85">
        <v>30</v>
      </c>
    </row>
    <row r="78" spans="1:34" s="84" customFormat="1" x14ac:dyDescent="0.25">
      <c r="A78" s="83" t="s">
        <v>134</v>
      </c>
      <c r="B78" s="47"/>
      <c r="C78" s="328"/>
      <c r="D78" s="47">
        <f>'Summary and Key Inputs '!D186</f>
        <v>650</v>
      </c>
      <c r="E78" s="47">
        <f>'Summary and Key Inputs '!E186</f>
        <v>663</v>
      </c>
      <c r="F78" s="47">
        <f>'Summary and Key Inputs '!F186</f>
        <v>676.26</v>
      </c>
      <c r="G78" s="47">
        <f>'Summary and Key Inputs '!G186</f>
        <v>689.78519999999992</v>
      </c>
      <c r="H78" s="47">
        <f>'Summary and Key Inputs '!H186</f>
        <v>703.58090400000003</v>
      </c>
      <c r="I78" s="47">
        <f>'Summary and Key Inputs '!I186</f>
        <v>717.65252208000004</v>
      </c>
      <c r="J78" s="47">
        <f>'Summary and Key Inputs '!J186</f>
        <v>732.00557252160002</v>
      </c>
      <c r="K78" s="47">
        <f>'Summary and Key Inputs '!K186</f>
        <v>746.64568397203186</v>
      </c>
      <c r="L78" s="47">
        <f>'Summary and Key Inputs '!L186</f>
        <v>761.57859765147259</v>
      </c>
      <c r="M78" s="47">
        <f>'Summary and Key Inputs '!M186</f>
        <v>776.81016960450199</v>
      </c>
      <c r="N78" s="47">
        <f>'Summary and Key Inputs '!N186</f>
        <v>792.34637299659209</v>
      </c>
      <c r="O78" s="47">
        <f>'Summary and Key Inputs '!O186</f>
        <v>808.19330045652384</v>
      </c>
      <c r="P78" s="47">
        <f>'Summary and Key Inputs '!P186</f>
        <v>824.35716646565447</v>
      </c>
      <c r="Q78" s="47">
        <f>'Summary and Key Inputs '!Q186</f>
        <v>840.84430979496744</v>
      </c>
      <c r="R78" s="47">
        <f>'Summary and Key Inputs '!R186</f>
        <v>857.66119599086687</v>
      </c>
      <c r="S78" s="47">
        <f>'Summary and Key Inputs '!S186</f>
        <v>874.81441991068402</v>
      </c>
      <c r="T78" s="47">
        <f>'Summary and Key Inputs '!T186</f>
        <v>892.3107083088978</v>
      </c>
      <c r="U78" s="47">
        <f>'Summary and Key Inputs '!U186</f>
        <v>910.15692247507582</v>
      </c>
      <c r="V78" s="47">
        <f>'Summary and Key Inputs '!V186</f>
        <v>928.36006092457728</v>
      </c>
      <c r="W78" s="47">
        <f>'Summary and Key Inputs '!W186</f>
        <v>946.92726214306879</v>
      </c>
      <c r="X78" s="47">
        <f>'Summary and Key Inputs '!X186</f>
        <v>965.86580738593022</v>
      </c>
      <c r="Y78" s="47">
        <f>'Summary and Key Inputs '!Y186</f>
        <v>985.18312353364877</v>
      </c>
      <c r="Z78" s="47">
        <f>'Summary and Key Inputs '!Z186</f>
        <v>1004.8867860043218</v>
      </c>
      <c r="AA78" s="47">
        <f>'Summary and Key Inputs '!AA186</f>
        <v>1024.9845217244081</v>
      </c>
      <c r="AB78" s="47">
        <f>'Summary and Key Inputs '!AB186</f>
        <v>1045.4842121588963</v>
      </c>
      <c r="AC78" s="47">
        <f>'Summary and Key Inputs '!AC186</f>
        <v>1066.3938964020742</v>
      </c>
      <c r="AD78" s="47">
        <f>'Summary and Key Inputs '!AD186</f>
        <v>1087.7217743301157</v>
      </c>
      <c r="AE78" s="47">
        <f>'Summary and Key Inputs '!AE186</f>
        <v>1109.476209816718</v>
      </c>
      <c r="AF78" s="47">
        <f>'Summary and Key Inputs '!AF186</f>
        <v>1131.6657340130525</v>
      </c>
      <c r="AG78" s="49">
        <f>'Summary and Key Inputs '!AG186</f>
        <v>1154.2990486933134</v>
      </c>
    </row>
    <row r="79" spans="1:34" s="6" customFormat="1" x14ac:dyDescent="0.25">
      <c r="A79" s="83" t="s">
        <v>162</v>
      </c>
      <c r="B79" s="47"/>
      <c r="C79" s="50"/>
      <c r="D79" s="47">
        <f t="shared" ref="D79:W79" si="1">IF(D72&lt;=$B$43,(D$73*$B$46),0)</f>
        <v>11724.606503999999</v>
      </c>
      <c r="E79" s="47">
        <f t="shared" si="1"/>
        <v>11665.98347148</v>
      </c>
      <c r="F79" s="47">
        <f t="shared" si="1"/>
        <v>11607.653554122599</v>
      </c>
      <c r="G79" s="47">
        <f t="shared" si="1"/>
        <v>11549.615286351986</v>
      </c>
      <c r="H79" s="47">
        <f t="shared" si="1"/>
        <v>11491.867209920225</v>
      </c>
      <c r="I79" s="47">
        <f t="shared" si="1"/>
        <v>11434.407873870623</v>
      </c>
      <c r="J79" s="47">
        <f t="shared" si="1"/>
        <v>11377.235834501269</v>
      </c>
      <c r="K79" s="47">
        <f t="shared" si="1"/>
        <v>11320.349655328764</v>
      </c>
      <c r="L79" s="47">
        <f t="shared" si="1"/>
        <v>11263.74790705212</v>
      </c>
      <c r="M79" s="47">
        <f t="shared" si="1"/>
        <v>11207.429167516861</v>
      </c>
      <c r="N79" s="47">
        <f t="shared" si="1"/>
        <v>11151.392021679276</v>
      </c>
      <c r="O79" s="47">
        <f t="shared" si="1"/>
        <v>11095.63506157088</v>
      </c>
      <c r="P79" s="47">
        <f t="shared" si="1"/>
        <v>11040.156886263025</v>
      </c>
      <c r="Q79" s="47">
        <f t="shared" si="1"/>
        <v>10984.956101831709</v>
      </c>
      <c r="R79" s="47">
        <f t="shared" si="1"/>
        <v>10930.031321322549</v>
      </c>
      <c r="S79" s="47">
        <f t="shared" si="1"/>
        <v>10875.381164715938</v>
      </c>
      <c r="T79" s="47">
        <f t="shared" si="1"/>
        <v>10821.004258892359</v>
      </c>
      <c r="U79" s="47">
        <f t="shared" si="1"/>
        <v>10766.899237597896</v>
      </c>
      <c r="V79" s="47">
        <f t="shared" si="1"/>
        <v>10713.064741409908</v>
      </c>
      <c r="W79" s="47">
        <f t="shared" si="1"/>
        <v>10659.499417702857</v>
      </c>
      <c r="X79" s="47"/>
      <c r="Y79" s="47"/>
      <c r="Z79" s="47"/>
      <c r="AA79" s="47"/>
      <c r="AB79" s="47"/>
      <c r="AC79" s="47"/>
      <c r="AD79" s="47"/>
      <c r="AE79" s="47"/>
      <c r="AF79" s="47"/>
      <c r="AG79" s="49"/>
    </row>
    <row r="80" spans="1:34" s="6" customFormat="1" x14ac:dyDescent="0.25">
      <c r="A80" s="74" t="s">
        <v>177</v>
      </c>
      <c r="B80" s="71"/>
      <c r="C80" s="96"/>
      <c r="D80" s="71">
        <v>0</v>
      </c>
      <c r="E80" s="71">
        <v>0</v>
      </c>
      <c r="F80" s="71">
        <v>0</v>
      </c>
      <c r="G80" s="71">
        <v>0</v>
      </c>
      <c r="H80" s="71">
        <v>0</v>
      </c>
      <c r="I80" s="71">
        <v>0</v>
      </c>
      <c r="J80" s="71">
        <v>0</v>
      </c>
      <c r="K80" s="71">
        <v>0</v>
      </c>
      <c r="L80" s="71">
        <v>0</v>
      </c>
      <c r="M80" s="71">
        <v>0</v>
      </c>
      <c r="N80" s="71">
        <v>0</v>
      </c>
      <c r="O80" s="71">
        <v>0</v>
      </c>
      <c r="P80" s="71">
        <v>0</v>
      </c>
      <c r="Q80" s="71">
        <v>0</v>
      </c>
      <c r="R80" s="71">
        <v>0</v>
      </c>
      <c r="S80" s="71">
        <v>0</v>
      </c>
      <c r="T80" s="71">
        <v>0</v>
      </c>
      <c r="U80" s="71">
        <v>0</v>
      </c>
      <c r="V80" s="71">
        <v>0</v>
      </c>
      <c r="W80" s="71">
        <v>0</v>
      </c>
      <c r="X80" s="71">
        <f t="shared" ref="X80:AG80" si="2">IF($B$43&gt;=X72,X73*$B$47,0)</f>
        <v>3734.3677541456618</v>
      </c>
      <c r="Y80" s="71">
        <f t="shared" si="2"/>
        <v>3715.6959153749335</v>
      </c>
      <c r="Z80" s="71">
        <f t="shared" si="2"/>
        <v>3697.1174357980585</v>
      </c>
      <c r="AA80" s="71">
        <f t="shared" si="2"/>
        <v>3678.6318486190685</v>
      </c>
      <c r="AB80" s="71">
        <f t="shared" si="2"/>
        <v>3660.2386893759731</v>
      </c>
      <c r="AC80" s="71">
        <f t="shared" si="2"/>
        <v>3641.9374959290931</v>
      </c>
      <c r="AD80" s="71">
        <f t="shared" si="2"/>
        <v>3623.7278084494474</v>
      </c>
      <c r="AE80" s="71">
        <f t="shared" si="2"/>
        <v>3605.6091694072002</v>
      </c>
      <c r="AF80" s="71">
        <f t="shared" si="2"/>
        <v>3587.5811235601636</v>
      </c>
      <c r="AG80" s="70">
        <f t="shared" si="2"/>
        <v>3569.6432179423628</v>
      </c>
    </row>
    <row r="81" spans="1:33" x14ac:dyDescent="0.25">
      <c r="A81" s="56" t="s">
        <v>43</v>
      </c>
      <c r="B81" s="54"/>
      <c r="C81" s="54"/>
      <c r="D81" s="54">
        <f>SUM(D78:D80)</f>
        <v>12374.606503999999</v>
      </c>
      <c r="E81" s="54">
        <f t="shared" ref="E81:AF81" si="3">SUM(E78:E80)</f>
        <v>12328.98347148</v>
      </c>
      <c r="F81" s="54">
        <f t="shared" si="3"/>
        <v>12283.913554122599</v>
      </c>
      <c r="G81" s="54">
        <f t="shared" si="3"/>
        <v>12239.400486351986</v>
      </c>
      <c r="H81" s="54">
        <f t="shared" si="3"/>
        <v>12195.448113920225</v>
      </c>
      <c r="I81" s="54">
        <f t="shared" si="3"/>
        <v>12152.060395950622</v>
      </c>
      <c r="J81" s="54">
        <f t="shared" si="3"/>
        <v>12109.24140702287</v>
      </c>
      <c r="K81" s="54">
        <f t="shared" si="3"/>
        <v>12066.995339300796</v>
      </c>
      <c r="L81" s="54">
        <f t="shared" si="3"/>
        <v>12025.326504703593</v>
      </c>
      <c r="M81" s="54">
        <f t="shared" si="3"/>
        <v>11984.239337121362</v>
      </c>
      <c r="N81" s="54">
        <f t="shared" si="3"/>
        <v>11943.738394675867</v>
      </c>
      <c r="O81" s="54">
        <f t="shared" si="3"/>
        <v>11903.828362027403</v>
      </c>
      <c r="P81" s="54">
        <f t="shared" si="3"/>
        <v>11864.514052728679</v>
      </c>
      <c r="Q81" s="54">
        <f t="shared" si="3"/>
        <v>11825.800411626677</v>
      </c>
      <c r="R81" s="54">
        <f t="shared" si="3"/>
        <v>11787.692517313415</v>
      </c>
      <c r="S81" s="54">
        <f t="shared" si="3"/>
        <v>11750.195584626623</v>
      </c>
      <c r="T81" s="54">
        <f t="shared" si="3"/>
        <v>11713.314967201257</v>
      </c>
      <c r="U81" s="54">
        <f t="shared" si="3"/>
        <v>11677.056160072972</v>
      </c>
      <c r="V81" s="54">
        <f t="shared" si="3"/>
        <v>11641.424802334484</v>
      </c>
      <c r="W81" s="54">
        <f t="shared" si="3"/>
        <v>11606.426679845925</v>
      </c>
      <c r="X81" s="54">
        <f t="shared" si="3"/>
        <v>4700.2335615315924</v>
      </c>
      <c r="Y81" s="54">
        <f t="shared" si="3"/>
        <v>4700.8790389085825</v>
      </c>
      <c r="Z81" s="54">
        <f t="shared" si="3"/>
        <v>4702.00422180238</v>
      </c>
      <c r="AA81" s="54">
        <f t="shared" si="3"/>
        <v>4703.6163703434768</v>
      </c>
      <c r="AB81" s="54">
        <f t="shared" si="3"/>
        <v>4705.7229015348694</v>
      </c>
      <c r="AC81" s="54">
        <f t="shared" si="3"/>
        <v>4708.3313923311671</v>
      </c>
      <c r="AD81" s="54">
        <f t="shared" si="3"/>
        <v>4711.4495827795636</v>
      </c>
      <c r="AE81" s="54">
        <f t="shared" si="3"/>
        <v>4715.0853792239177</v>
      </c>
      <c r="AF81" s="54">
        <f t="shared" si="3"/>
        <v>4719.2468575732164</v>
      </c>
      <c r="AG81" s="53">
        <f>SUM(AG78:AG80)</f>
        <v>4723.9422666356759</v>
      </c>
    </row>
    <row r="82" spans="1:33" x14ac:dyDescent="0.25">
      <c r="A82" s="82" t="s">
        <v>42</v>
      </c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3"/>
    </row>
    <row r="83" spans="1:33" s="65" customFormat="1" x14ac:dyDescent="0.25">
      <c r="A83" s="83" t="s">
        <v>144</v>
      </c>
      <c r="B83" s="67"/>
      <c r="C83" s="67"/>
      <c r="D83" s="47">
        <f>'Summary and Key Inputs '!D189</f>
        <v>-162.5</v>
      </c>
      <c r="E83" s="47">
        <f>'Summary and Key Inputs '!E189</f>
        <v>-165.75</v>
      </c>
      <c r="F83" s="47">
        <f>'Summary and Key Inputs '!F189</f>
        <v>-169.065</v>
      </c>
      <c r="G83" s="47">
        <f>'Summary and Key Inputs '!G189</f>
        <v>-172.44629999999998</v>
      </c>
      <c r="H83" s="47">
        <f>'Summary and Key Inputs '!H189</f>
        <v>-175.89522600000001</v>
      </c>
      <c r="I83" s="47">
        <f>'Summary and Key Inputs '!I189</f>
        <v>-179.41313052000001</v>
      </c>
      <c r="J83" s="47">
        <f>'Summary and Key Inputs '!J189</f>
        <v>-183.0013931304</v>
      </c>
      <c r="K83" s="47">
        <f>'Summary and Key Inputs '!K189</f>
        <v>-186.66142099300797</v>
      </c>
      <c r="L83" s="47">
        <f>'Summary and Key Inputs '!L189</f>
        <v>-190.39464941286815</v>
      </c>
      <c r="M83" s="47">
        <f>'Summary and Key Inputs '!M189</f>
        <v>-194.2025424011255</v>
      </c>
      <c r="N83" s="47">
        <f>'Summary and Key Inputs '!N189</f>
        <v>-198.08659324914802</v>
      </c>
      <c r="O83" s="47">
        <f>'Summary and Key Inputs '!O189</f>
        <v>-202.04832511413096</v>
      </c>
      <c r="P83" s="47">
        <f>'Summary and Key Inputs '!P189</f>
        <v>-206.08929161641362</v>
      </c>
      <c r="Q83" s="47">
        <f>'Summary and Key Inputs '!Q189</f>
        <v>-210.21107744874186</v>
      </c>
      <c r="R83" s="47">
        <f>'Summary and Key Inputs '!R189</f>
        <v>-214.41529899771672</v>
      </c>
      <c r="S83" s="47">
        <f>'Summary and Key Inputs '!S189</f>
        <v>-218.70360497767101</v>
      </c>
      <c r="T83" s="47">
        <f>'Summary and Key Inputs '!T189</f>
        <v>-223.07767707722445</v>
      </c>
      <c r="U83" s="47">
        <f>'Summary and Key Inputs '!U189</f>
        <v>-227.53923061876895</v>
      </c>
      <c r="V83" s="47">
        <f>'Summary and Key Inputs '!V189</f>
        <v>-232.09001523114432</v>
      </c>
      <c r="W83" s="47">
        <f>'Summary and Key Inputs '!W189</f>
        <v>-236.7318155357672</v>
      </c>
      <c r="X83" s="47">
        <f>'Summary and Key Inputs '!X189</f>
        <v>-241.46645184648256</v>
      </c>
      <c r="Y83" s="47">
        <f>'Summary and Key Inputs '!Y189</f>
        <v>-246.29578088341219</v>
      </c>
      <c r="Z83" s="47">
        <f>'Summary and Key Inputs '!Z189</f>
        <v>-251.22169650108046</v>
      </c>
      <c r="AA83" s="47">
        <f>'Summary and Key Inputs '!AA189</f>
        <v>-256.24613043110202</v>
      </c>
      <c r="AB83" s="47">
        <f>'Summary and Key Inputs '!AB189</f>
        <v>-261.37105303972407</v>
      </c>
      <c r="AC83" s="47">
        <f>'Summary and Key Inputs '!AC189</f>
        <v>-266.59847410051856</v>
      </c>
      <c r="AD83" s="47">
        <f>'Summary and Key Inputs '!AD189</f>
        <v>-271.93044358252894</v>
      </c>
      <c r="AE83" s="47">
        <f>'Summary and Key Inputs '!AE189</f>
        <v>-277.3690524541795</v>
      </c>
      <c r="AF83" s="47">
        <f>'Summary and Key Inputs '!AF189</f>
        <v>-282.91643350326314</v>
      </c>
      <c r="AG83" s="49">
        <f>'Summary and Key Inputs '!AG189</f>
        <v>-288.57476217332834</v>
      </c>
    </row>
    <row r="84" spans="1:33" x14ac:dyDescent="0.25">
      <c r="A84" s="83" t="s">
        <v>109</v>
      </c>
      <c r="B84" s="16"/>
      <c r="C84" s="6"/>
      <c r="D84" s="5">
        <f t="shared" ref="D84:AG84" si="4">IF(D$72&lt;=$B$43,((-$B$51*$B$20))*(1+$B$57)^C72,0)</f>
        <v>-162.5</v>
      </c>
      <c r="E84" s="5">
        <f t="shared" si="4"/>
        <v>-164.93749999999997</v>
      </c>
      <c r="F84" s="5">
        <f t="shared" si="4"/>
        <v>-167.41156249999995</v>
      </c>
      <c r="G84" s="5">
        <f t="shared" si="4"/>
        <v>-169.92273593749994</v>
      </c>
      <c r="H84" s="5">
        <f t="shared" si="4"/>
        <v>-172.4715769765624</v>
      </c>
      <c r="I84" s="5">
        <f t="shared" si="4"/>
        <v>-175.05865063121081</v>
      </c>
      <c r="J84" s="5">
        <f t="shared" si="4"/>
        <v>-177.68453039067896</v>
      </c>
      <c r="K84" s="5">
        <f t="shared" si="4"/>
        <v>-180.3497983465391</v>
      </c>
      <c r="L84" s="5">
        <f t="shared" si="4"/>
        <v>-183.05504532173717</v>
      </c>
      <c r="M84" s="5">
        <f t="shared" si="4"/>
        <v>-185.80087100156322</v>
      </c>
      <c r="N84" s="5">
        <f t="shared" si="4"/>
        <v>-188.58788406658664</v>
      </c>
      <c r="O84" s="5">
        <f t="shared" si="4"/>
        <v>-191.41670232758543</v>
      </c>
      <c r="P84" s="5">
        <f t="shared" si="4"/>
        <v>-194.28795286249917</v>
      </c>
      <c r="Q84" s="5">
        <f t="shared" si="4"/>
        <v>-197.20227215543662</v>
      </c>
      <c r="R84" s="5">
        <f t="shared" si="4"/>
        <v>-200.16030623776814</v>
      </c>
      <c r="S84" s="5">
        <f t="shared" si="4"/>
        <v>-203.16271083133464</v>
      </c>
      <c r="T84" s="5">
        <f t="shared" si="4"/>
        <v>-206.21015149380463</v>
      </c>
      <c r="U84" s="5">
        <f t="shared" si="4"/>
        <v>-209.30330376621166</v>
      </c>
      <c r="V84" s="5">
        <f t="shared" si="4"/>
        <v>-212.44285332270482</v>
      </c>
      <c r="W84" s="5">
        <f t="shared" si="4"/>
        <v>-215.62949612254536</v>
      </c>
      <c r="X84" s="5">
        <f t="shared" si="4"/>
        <v>-218.86393856438349</v>
      </c>
      <c r="Y84" s="5">
        <f t="shared" si="4"/>
        <v>-222.14689764284921</v>
      </c>
      <c r="Z84" s="5">
        <f t="shared" si="4"/>
        <v>-225.47910110749191</v>
      </c>
      <c r="AA84" s="5">
        <f t="shared" si="4"/>
        <v>-228.86128762410428</v>
      </c>
      <c r="AB84" s="5">
        <f t="shared" si="4"/>
        <v>-232.29420693846581</v>
      </c>
      <c r="AC84" s="5">
        <f t="shared" si="4"/>
        <v>-235.77862004254277</v>
      </c>
      <c r="AD84" s="5">
        <f t="shared" si="4"/>
        <v>-239.31529934318087</v>
      </c>
      <c r="AE84" s="5">
        <f t="shared" si="4"/>
        <v>-242.90502883332857</v>
      </c>
      <c r="AF84" s="5">
        <f t="shared" si="4"/>
        <v>-246.54860426582843</v>
      </c>
      <c r="AG84" s="57">
        <f t="shared" si="4"/>
        <v>-250.24683332981587</v>
      </c>
    </row>
    <row r="85" spans="1:33" x14ac:dyDescent="0.25">
      <c r="A85" s="83" t="s">
        <v>41</v>
      </c>
      <c r="B85" s="5"/>
      <c r="C85" s="5"/>
      <c r="D85" s="5">
        <f t="shared" ref="D85:AG85" si="5">IF(D$72&lt;=$B$43,((-$B$52*$B$20))*(1+$B$58)^C$72,0)</f>
        <v>-260</v>
      </c>
      <c r="E85" s="5">
        <f t="shared" si="5"/>
        <v>-265.2</v>
      </c>
      <c r="F85" s="5">
        <f t="shared" si="5"/>
        <v>-270.50400000000002</v>
      </c>
      <c r="G85" s="5">
        <f t="shared" si="5"/>
        <v>-275.91407999999996</v>
      </c>
      <c r="H85" s="5">
        <f t="shared" si="5"/>
        <v>-281.43236159999998</v>
      </c>
      <c r="I85" s="5">
        <f t="shared" si="5"/>
        <v>-287.06100883200003</v>
      </c>
      <c r="J85" s="5">
        <f t="shared" si="5"/>
        <v>-292.80222900864004</v>
      </c>
      <c r="K85" s="5">
        <f t="shared" si="5"/>
        <v>-298.65827358881273</v>
      </c>
      <c r="L85" s="5">
        <f t="shared" si="5"/>
        <v>-304.63143906058906</v>
      </c>
      <c r="M85" s="5">
        <f t="shared" si="5"/>
        <v>-310.72406784180083</v>
      </c>
      <c r="N85" s="5">
        <f t="shared" si="5"/>
        <v>-316.93854919863685</v>
      </c>
      <c r="O85" s="5">
        <f t="shared" si="5"/>
        <v>-323.27732018260951</v>
      </c>
      <c r="P85" s="5">
        <f t="shared" si="5"/>
        <v>-329.74286658626175</v>
      </c>
      <c r="Q85" s="5">
        <f t="shared" si="5"/>
        <v>-336.33772391798698</v>
      </c>
      <c r="R85" s="5">
        <f t="shared" si="5"/>
        <v>-343.06447839634677</v>
      </c>
      <c r="S85" s="5">
        <f t="shared" si="5"/>
        <v>-349.92576796427358</v>
      </c>
      <c r="T85" s="5">
        <f t="shared" si="5"/>
        <v>-356.92428332355911</v>
      </c>
      <c r="U85" s="5">
        <f t="shared" si="5"/>
        <v>-364.06276899003035</v>
      </c>
      <c r="V85" s="5">
        <f t="shared" si="5"/>
        <v>-371.34402436983089</v>
      </c>
      <c r="W85" s="5">
        <f t="shared" si="5"/>
        <v>-378.77090485722749</v>
      </c>
      <c r="X85" s="5">
        <f t="shared" si="5"/>
        <v>-386.34632295437211</v>
      </c>
      <c r="Y85" s="5">
        <f t="shared" si="5"/>
        <v>-394.07324941345951</v>
      </c>
      <c r="Z85" s="5">
        <f t="shared" si="5"/>
        <v>-401.95471440172872</v>
      </c>
      <c r="AA85" s="5">
        <f t="shared" si="5"/>
        <v>-409.99380868976323</v>
      </c>
      <c r="AB85" s="5">
        <f t="shared" si="5"/>
        <v>-418.19368486355853</v>
      </c>
      <c r="AC85" s="5">
        <f t="shared" si="5"/>
        <v>-426.5575585608297</v>
      </c>
      <c r="AD85" s="5">
        <f t="shared" si="5"/>
        <v>-435.08870973204631</v>
      </c>
      <c r="AE85" s="5">
        <f t="shared" si="5"/>
        <v>-443.79048392668716</v>
      </c>
      <c r="AF85" s="5">
        <f t="shared" si="5"/>
        <v>-452.66629360522103</v>
      </c>
      <c r="AG85" s="57">
        <f t="shared" si="5"/>
        <v>-461.71961947732535</v>
      </c>
    </row>
    <row r="86" spans="1:33" x14ac:dyDescent="0.25">
      <c r="A86" s="83" t="s">
        <v>0</v>
      </c>
      <c r="B86" s="5"/>
      <c r="C86" s="5"/>
      <c r="D86" s="5">
        <f t="shared" ref="D86:AG86" si="6">IF(D$72&lt;=$B$43,((-$B$53*$B$20))*(1+$B$59)^C$72,0)</f>
        <v>-325</v>
      </c>
      <c r="E86" s="5">
        <f t="shared" si="6"/>
        <v>-325</v>
      </c>
      <c r="F86" s="5">
        <f t="shared" si="6"/>
        <v>-325</v>
      </c>
      <c r="G86" s="5">
        <f t="shared" si="6"/>
        <v>-325</v>
      </c>
      <c r="H86" s="5">
        <f t="shared" si="6"/>
        <v>-325</v>
      </c>
      <c r="I86" s="5">
        <f t="shared" si="6"/>
        <v>-325</v>
      </c>
      <c r="J86" s="5">
        <f t="shared" si="6"/>
        <v>-325</v>
      </c>
      <c r="K86" s="5">
        <f t="shared" si="6"/>
        <v>-325</v>
      </c>
      <c r="L86" s="5">
        <f t="shared" si="6"/>
        <v>-325</v>
      </c>
      <c r="M86" s="5">
        <f t="shared" si="6"/>
        <v>-325</v>
      </c>
      <c r="N86" s="5">
        <f t="shared" si="6"/>
        <v>-325</v>
      </c>
      <c r="O86" s="5">
        <f t="shared" si="6"/>
        <v>-325</v>
      </c>
      <c r="P86" s="5">
        <f t="shared" si="6"/>
        <v>-325</v>
      </c>
      <c r="Q86" s="5">
        <f t="shared" si="6"/>
        <v>-325</v>
      </c>
      <c r="R86" s="5">
        <f t="shared" si="6"/>
        <v>-325</v>
      </c>
      <c r="S86" s="5">
        <f t="shared" si="6"/>
        <v>-325</v>
      </c>
      <c r="T86" s="5">
        <f t="shared" si="6"/>
        <v>-325</v>
      </c>
      <c r="U86" s="5">
        <f t="shared" si="6"/>
        <v>-325</v>
      </c>
      <c r="V86" s="5">
        <f t="shared" si="6"/>
        <v>-325</v>
      </c>
      <c r="W86" s="5">
        <f t="shared" si="6"/>
        <v>-325</v>
      </c>
      <c r="X86" s="5">
        <f t="shared" si="6"/>
        <v>-325</v>
      </c>
      <c r="Y86" s="5">
        <f t="shared" si="6"/>
        <v>-325</v>
      </c>
      <c r="Z86" s="5">
        <f t="shared" si="6"/>
        <v>-325</v>
      </c>
      <c r="AA86" s="5">
        <f t="shared" si="6"/>
        <v>-325</v>
      </c>
      <c r="AB86" s="5">
        <f t="shared" si="6"/>
        <v>-325</v>
      </c>
      <c r="AC86" s="5">
        <f t="shared" si="6"/>
        <v>-325</v>
      </c>
      <c r="AD86" s="5">
        <f t="shared" si="6"/>
        <v>-325</v>
      </c>
      <c r="AE86" s="5">
        <f t="shared" si="6"/>
        <v>-325</v>
      </c>
      <c r="AF86" s="5">
        <f t="shared" si="6"/>
        <v>-325</v>
      </c>
      <c r="AG86" s="57">
        <f t="shared" si="6"/>
        <v>-325</v>
      </c>
    </row>
    <row r="87" spans="1:33" x14ac:dyDescent="0.25">
      <c r="A87" s="83" t="s">
        <v>40</v>
      </c>
      <c r="B87" s="5"/>
      <c r="C87" s="5"/>
      <c r="D87" s="5">
        <f t="shared" ref="D87:AG87" si="7">IF(D$72&lt;=$B$43,((-$B$54*$B$20))*(1+$B$60)^C$72,0)</f>
        <v>0</v>
      </c>
      <c r="E87" s="5">
        <f t="shared" si="7"/>
        <v>0</v>
      </c>
      <c r="F87" s="5">
        <f t="shared" si="7"/>
        <v>0</v>
      </c>
      <c r="G87" s="5">
        <f t="shared" si="7"/>
        <v>0</v>
      </c>
      <c r="H87" s="5">
        <f t="shared" si="7"/>
        <v>0</v>
      </c>
      <c r="I87" s="5">
        <f t="shared" si="7"/>
        <v>0</v>
      </c>
      <c r="J87" s="5">
        <f t="shared" si="7"/>
        <v>0</v>
      </c>
      <c r="K87" s="5">
        <f t="shared" si="7"/>
        <v>0</v>
      </c>
      <c r="L87" s="5">
        <f t="shared" si="7"/>
        <v>0</v>
      </c>
      <c r="M87" s="5">
        <f t="shared" si="7"/>
        <v>0</v>
      </c>
      <c r="N87" s="5">
        <f t="shared" si="7"/>
        <v>0</v>
      </c>
      <c r="O87" s="5">
        <f t="shared" si="7"/>
        <v>0</v>
      </c>
      <c r="P87" s="5">
        <f t="shared" si="7"/>
        <v>0</v>
      </c>
      <c r="Q87" s="5">
        <f t="shared" si="7"/>
        <v>0</v>
      </c>
      <c r="R87" s="5">
        <f t="shared" si="7"/>
        <v>0</v>
      </c>
      <c r="S87" s="5">
        <f t="shared" si="7"/>
        <v>0</v>
      </c>
      <c r="T87" s="5">
        <f t="shared" si="7"/>
        <v>0</v>
      </c>
      <c r="U87" s="5">
        <f t="shared" si="7"/>
        <v>0</v>
      </c>
      <c r="V87" s="5">
        <f t="shared" si="7"/>
        <v>0</v>
      </c>
      <c r="W87" s="5">
        <f t="shared" si="7"/>
        <v>0</v>
      </c>
      <c r="X87" s="5">
        <f t="shared" si="7"/>
        <v>0</v>
      </c>
      <c r="Y87" s="5">
        <f t="shared" si="7"/>
        <v>0</v>
      </c>
      <c r="Z87" s="5">
        <f t="shared" si="7"/>
        <v>0</v>
      </c>
      <c r="AA87" s="5">
        <f t="shared" si="7"/>
        <v>0</v>
      </c>
      <c r="AB87" s="5">
        <f t="shared" si="7"/>
        <v>0</v>
      </c>
      <c r="AC87" s="5">
        <f t="shared" si="7"/>
        <v>0</v>
      </c>
      <c r="AD87" s="5">
        <f t="shared" si="7"/>
        <v>0</v>
      </c>
      <c r="AE87" s="5">
        <f t="shared" si="7"/>
        <v>0</v>
      </c>
      <c r="AF87" s="5">
        <f t="shared" si="7"/>
        <v>0</v>
      </c>
      <c r="AG87" s="57">
        <f t="shared" si="7"/>
        <v>0</v>
      </c>
    </row>
    <row r="88" spans="1:33" s="23" customFormat="1" x14ac:dyDescent="0.25">
      <c r="A88" s="27" t="s">
        <v>133</v>
      </c>
      <c r="B88" s="16"/>
      <c r="C88" s="16"/>
      <c r="D88" s="5">
        <f t="shared" ref="D88:AG88" si="8">IF(D$72&lt;=$B$43,((-$B$55*$B$20))*(1+$B$61)^C$72,0)</f>
        <v>0</v>
      </c>
      <c r="E88" s="5">
        <f t="shared" si="8"/>
        <v>0</v>
      </c>
      <c r="F88" s="5">
        <f t="shared" si="8"/>
        <v>0</v>
      </c>
      <c r="G88" s="5">
        <f t="shared" si="8"/>
        <v>0</v>
      </c>
      <c r="H88" s="5">
        <f t="shared" si="8"/>
        <v>0</v>
      </c>
      <c r="I88" s="5">
        <f t="shared" si="8"/>
        <v>0</v>
      </c>
      <c r="J88" s="5">
        <f t="shared" si="8"/>
        <v>0</v>
      </c>
      <c r="K88" s="5">
        <f t="shared" si="8"/>
        <v>0</v>
      </c>
      <c r="L88" s="5">
        <f t="shared" si="8"/>
        <v>0</v>
      </c>
      <c r="M88" s="5">
        <f t="shared" si="8"/>
        <v>0</v>
      </c>
      <c r="N88" s="5">
        <f t="shared" si="8"/>
        <v>0</v>
      </c>
      <c r="O88" s="5">
        <f t="shared" si="8"/>
        <v>0</v>
      </c>
      <c r="P88" s="5">
        <f t="shared" si="8"/>
        <v>0</v>
      </c>
      <c r="Q88" s="5">
        <f t="shared" si="8"/>
        <v>0</v>
      </c>
      <c r="R88" s="5">
        <f t="shared" si="8"/>
        <v>0</v>
      </c>
      <c r="S88" s="5">
        <f t="shared" si="8"/>
        <v>0</v>
      </c>
      <c r="T88" s="5">
        <f t="shared" si="8"/>
        <v>0</v>
      </c>
      <c r="U88" s="5">
        <f t="shared" si="8"/>
        <v>0</v>
      </c>
      <c r="V88" s="5">
        <f t="shared" si="8"/>
        <v>0</v>
      </c>
      <c r="W88" s="5">
        <f t="shared" si="8"/>
        <v>0</v>
      </c>
      <c r="X88" s="5">
        <f t="shared" si="8"/>
        <v>0</v>
      </c>
      <c r="Y88" s="5">
        <f t="shared" si="8"/>
        <v>0</v>
      </c>
      <c r="Z88" s="5">
        <f t="shared" si="8"/>
        <v>0</v>
      </c>
      <c r="AA88" s="5">
        <f t="shared" si="8"/>
        <v>0</v>
      </c>
      <c r="AB88" s="5">
        <f t="shared" si="8"/>
        <v>0</v>
      </c>
      <c r="AC88" s="5">
        <f t="shared" si="8"/>
        <v>0</v>
      </c>
      <c r="AD88" s="5">
        <f t="shared" si="8"/>
        <v>0</v>
      </c>
      <c r="AE88" s="5">
        <f t="shared" si="8"/>
        <v>0</v>
      </c>
      <c r="AF88" s="5">
        <f t="shared" si="8"/>
        <v>0</v>
      </c>
      <c r="AG88" s="57">
        <f t="shared" si="8"/>
        <v>0</v>
      </c>
    </row>
    <row r="89" spans="1:33" s="23" customFormat="1" x14ac:dyDescent="0.25">
      <c r="A89" s="95" t="s">
        <v>39</v>
      </c>
      <c r="B89" s="94"/>
      <c r="C89" s="94"/>
      <c r="D89" s="94">
        <f t="shared" ref="D89:AG89" si="9">IF(D$72&lt;=$B$43,IF($B$65=D77,-$C$64,0),0)</f>
        <v>0</v>
      </c>
      <c r="E89" s="94">
        <f t="shared" si="9"/>
        <v>0</v>
      </c>
      <c r="F89" s="94">
        <f t="shared" si="9"/>
        <v>0</v>
      </c>
      <c r="G89" s="94">
        <f t="shared" si="9"/>
        <v>0</v>
      </c>
      <c r="H89" s="94">
        <f t="shared" si="9"/>
        <v>0</v>
      </c>
      <c r="I89" s="94">
        <f t="shared" si="9"/>
        <v>0</v>
      </c>
      <c r="J89" s="94">
        <f t="shared" si="9"/>
        <v>0</v>
      </c>
      <c r="K89" s="94">
        <f t="shared" si="9"/>
        <v>0</v>
      </c>
      <c r="L89" s="94">
        <f t="shared" si="9"/>
        <v>0</v>
      </c>
      <c r="M89" s="94">
        <f t="shared" si="9"/>
        <v>0</v>
      </c>
      <c r="N89" s="94">
        <f t="shared" si="9"/>
        <v>0</v>
      </c>
      <c r="O89" s="94">
        <f t="shared" si="9"/>
        <v>0</v>
      </c>
      <c r="P89" s="94">
        <f t="shared" si="9"/>
        <v>0</v>
      </c>
      <c r="Q89" s="94">
        <f t="shared" si="9"/>
        <v>0</v>
      </c>
      <c r="R89" s="94">
        <f t="shared" si="9"/>
        <v>-3250</v>
      </c>
      <c r="S89" s="94">
        <f t="shared" si="9"/>
        <v>0</v>
      </c>
      <c r="T89" s="94">
        <f t="shared" si="9"/>
        <v>0</v>
      </c>
      <c r="U89" s="94">
        <f t="shared" si="9"/>
        <v>0</v>
      </c>
      <c r="V89" s="94">
        <f t="shared" si="9"/>
        <v>0</v>
      </c>
      <c r="W89" s="94">
        <f t="shared" si="9"/>
        <v>0</v>
      </c>
      <c r="X89" s="94">
        <f t="shared" si="9"/>
        <v>0</v>
      </c>
      <c r="Y89" s="94">
        <f t="shared" si="9"/>
        <v>0</v>
      </c>
      <c r="Z89" s="94">
        <f t="shared" si="9"/>
        <v>0</v>
      </c>
      <c r="AA89" s="94">
        <f t="shared" si="9"/>
        <v>0</v>
      </c>
      <c r="AB89" s="94">
        <f t="shared" si="9"/>
        <v>0</v>
      </c>
      <c r="AC89" s="94">
        <f t="shared" si="9"/>
        <v>0</v>
      </c>
      <c r="AD89" s="94">
        <f t="shared" si="9"/>
        <v>0</v>
      </c>
      <c r="AE89" s="94">
        <f t="shared" si="9"/>
        <v>0</v>
      </c>
      <c r="AF89" s="94">
        <f t="shared" si="9"/>
        <v>0</v>
      </c>
      <c r="AG89" s="93">
        <f t="shared" si="9"/>
        <v>0</v>
      </c>
    </row>
    <row r="90" spans="1:33" x14ac:dyDescent="0.25">
      <c r="A90" s="56" t="s">
        <v>38</v>
      </c>
      <c r="B90" s="54"/>
      <c r="C90" s="54"/>
      <c r="D90" s="54">
        <f>SUM(D83:D89)</f>
        <v>-910</v>
      </c>
      <c r="E90" s="54">
        <f t="shared" ref="E90:AG90" si="10">SUM(E83:E89)</f>
        <v>-920.88750000000005</v>
      </c>
      <c r="F90" s="54">
        <f t="shared" si="10"/>
        <v>-931.98056249999991</v>
      </c>
      <c r="G90" s="54">
        <f t="shared" si="10"/>
        <v>-943.28311593749982</v>
      </c>
      <c r="H90" s="54">
        <f t="shared" si="10"/>
        <v>-954.79916457656236</v>
      </c>
      <c r="I90" s="54">
        <f t="shared" si="10"/>
        <v>-966.53278998321093</v>
      </c>
      <c r="J90" s="54">
        <f t="shared" si="10"/>
        <v>-978.48815252971895</v>
      </c>
      <c r="K90" s="54">
        <f t="shared" si="10"/>
        <v>-990.66949292835989</v>
      </c>
      <c r="L90" s="54">
        <f t="shared" si="10"/>
        <v>-1003.0811337951943</v>
      </c>
      <c r="M90" s="54">
        <f t="shared" si="10"/>
        <v>-1015.7274812444896</v>
      </c>
      <c r="N90" s="54">
        <f t="shared" si="10"/>
        <v>-1028.6130265143715</v>
      </c>
      <c r="O90" s="54">
        <f t="shared" si="10"/>
        <v>-1041.7423476243259</v>
      </c>
      <c r="P90" s="54">
        <f t="shared" si="10"/>
        <v>-1055.1201110651746</v>
      </c>
      <c r="Q90" s="54">
        <f t="shared" si="10"/>
        <v>-1068.7510735221654</v>
      </c>
      <c r="R90" s="54">
        <f t="shared" si="10"/>
        <v>-4332.6400836318317</v>
      </c>
      <c r="S90" s="54">
        <f t="shared" si="10"/>
        <v>-1096.7920837732793</v>
      </c>
      <c r="T90" s="54">
        <f t="shared" si="10"/>
        <v>-1111.2121118945881</v>
      </c>
      <c r="U90" s="54">
        <f t="shared" si="10"/>
        <v>-1125.905303375011</v>
      </c>
      <c r="V90" s="54">
        <f t="shared" si="10"/>
        <v>-1140.8768929236801</v>
      </c>
      <c r="W90" s="54">
        <f t="shared" si="10"/>
        <v>-1156.13221651554</v>
      </c>
      <c r="X90" s="54">
        <f t="shared" si="10"/>
        <v>-1171.6767133652381</v>
      </c>
      <c r="Y90" s="54">
        <f t="shared" si="10"/>
        <v>-1187.5159279397208</v>
      </c>
      <c r="Z90" s="54">
        <f t="shared" si="10"/>
        <v>-1203.6555120103012</v>
      </c>
      <c r="AA90" s="54">
        <f t="shared" si="10"/>
        <v>-1220.1012267449696</v>
      </c>
      <c r="AB90" s="54">
        <f t="shared" si="10"/>
        <v>-1236.8589448417483</v>
      </c>
      <c r="AC90" s="54">
        <f t="shared" si="10"/>
        <v>-1253.9346527038911</v>
      </c>
      <c r="AD90" s="54">
        <f t="shared" si="10"/>
        <v>-1271.3344526577562</v>
      </c>
      <c r="AE90" s="54">
        <f t="shared" si="10"/>
        <v>-1289.0645652141952</v>
      </c>
      <c r="AF90" s="54">
        <f t="shared" si="10"/>
        <v>-1307.1313313743126</v>
      </c>
      <c r="AG90" s="53">
        <f t="shared" si="10"/>
        <v>-1325.5412149804695</v>
      </c>
    </row>
    <row r="91" spans="1:33" x14ac:dyDescent="0.25">
      <c r="A91" s="92" t="s">
        <v>37</v>
      </c>
      <c r="B91" s="5"/>
      <c r="C91" s="5"/>
      <c r="D91" s="5">
        <f t="shared" ref="D91:AG91" si="11">D81+D90</f>
        <v>11464.606503999999</v>
      </c>
      <c r="E91" s="5">
        <f t="shared" si="11"/>
        <v>11408.095971479999</v>
      </c>
      <c r="F91" s="5">
        <f t="shared" si="11"/>
        <v>11351.932991622598</v>
      </c>
      <c r="G91" s="5">
        <f t="shared" si="11"/>
        <v>11296.117370414486</v>
      </c>
      <c r="H91" s="5">
        <f t="shared" si="11"/>
        <v>11240.648949343664</v>
      </c>
      <c r="I91" s="5">
        <f t="shared" si="11"/>
        <v>11185.527605967411</v>
      </c>
      <c r="J91" s="5">
        <f t="shared" si="11"/>
        <v>11130.753254493151</v>
      </c>
      <c r="K91" s="5">
        <f t="shared" si="11"/>
        <v>11076.325846372436</v>
      </c>
      <c r="L91" s="5">
        <f t="shared" si="11"/>
        <v>11022.245370908398</v>
      </c>
      <c r="M91" s="5">
        <f t="shared" si="11"/>
        <v>10968.511855876872</v>
      </c>
      <c r="N91" s="5">
        <f t="shared" si="11"/>
        <v>10915.125368161496</v>
      </c>
      <c r="O91" s="5">
        <f t="shared" si="11"/>
        <v>10862.086014403078</v>
      </c>
      <c r="P91" s="5">
        <f t="shared" si="11"/>
        <v>10809.393941663504</v>
      </c>
      <c r="Q91" s="5">
        <f t="shared" si="11"/>
        <v>10757.049338104511</v>
      </c>
      <c r="R91" s="5">
        <f t="shared" si="11"/>
        <v>7455.0524336815834</v>
      </c>
      <c r="S91" s="5">
        <f t="shared" si="11"/>
        <v>10653.403500853343</v>
      </c>
      <c r="T91" s="5">
        <f t="shared" si="11"/>
        <v>10602.102855306668</v>
      </c>
      <c r="U91" s="5">
        <f t="shared" si="11"/>
        <v>10551.150856697961</v>
      </c>
      <c r="V91" s="5">
        <f t="shared" si="11"/>
        <v>10500.547909410805</v>
      </c>
      <c r="W91" s="5">
        <f t="shared" si="11"/>
        <v>10450.294463330385</v>
      </c>
      <c r="X91" s="5">
        <f t="shared" si="11"/>
        <v>3528.556848166354</v>
      </c>
      <c r="Y91" s="5">
        <f t="shared" si="11"/>
        <v>3513.3631109688617</v>
      </c>
      <c r="Z91" s="5">
        <f t="shared" si="11"/>
        <v>3498.3487097920788</v>
      </c>
      <c r="AA91" s="5">
        <f t="shared" si="11"/>
        <v>3483.5151435985072</v>
      </c>
      <c r="AB91" s="5">
        <f t="shared" si="11"/>
        <v>3468.8639566931211</v>
      </c>
      <c r="AC91" s="5">
        <f t="shared" si="11"/>
        <v>3454.396739627276</v>
      </c>
      <c r="AD91" s="5">
        <f t="shared" si="11"/>
        <v>3440.1151301218074</v>
      </c>
      <c r="AE91" s="5">
        <f t="shared" si="11"/>
        <v>3426.0208140097225</v>
      </c>
      <c r="AF91" s="5">
        <f t="shared" si="11"/>
        <v>3412.1155261989038</v>
      </c>
      <c r="AG91" s="57">
        <f t="shared" si="11"/>
        <v>3398.4010516552062</v>
      </c>
    </row>
    <row r="92" spans="1:33" s="65" customFormat="1" x14ac:dyDescent="0.25">
      <c r="A92" s="74" t="s">
        <v>29</v>
      </c>
      <c r="B92" s="60"/>
      <c r="C92" s="60"/>
      <c r="D92" s="60">
        <f>-($B$36-$D$108*0.5)*$J$24</f>
        <v>-80388.749999999985</v>
      </c>
      <c r="E92" s="60">
        <f>-($B$36-$D$108*0.5)*K$24</f>
        <v>0</v>
      </c>
      <c r="F92" s="60">
        <f>-($B$36-$D$108*0.5)*L$24</f>
        <v>0</v>
      </c>
      <c r="G92" s="60">
        <f>-($B$36-$D$108*0.5)*M$24</f>
        <v>0</v>
      </c>
      <c r="H92" s="60">
        <f>-($B$36-$D$108*0.5)*N$24</f>
        <v>0</v>
      </c>
      <c r="I92" s="60">
        <f>-($B$36-$D$108*0.5)*O$24</f>
        <v>0</v>
      </c>
      <c r="J92" s="60">
        <v>0</v>
      </c>
      <c r="K92" s="60">
        <v>0</v>
      </c>
      <c r="L92" s="60">
        <v>0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0</v>
      </c>
      <c r="S92" s="60">
        <v>0</v>
      </c>
      <c r="T92" s="60">
        <v>0</v>
      </c>
      <c r="U92" s="60">
        <v>0</v>
      </c>
      <c r="V92" s="60">
        <v>0</v>
      </c>
      <c r="W92" s="60">
        <v>0</v>
      </c>
      <c r="X92" s="60">
        <v>0</v>
      </c>
      <c r="Y92" s="60">
        <v>0</v>
      </c>
      <c r="Z92" s="60">
        <v>0</v>
      </c>
      <c r="AA92" s="60">
        <v>0</v>
      </c>
      <c r="AB92" s="60">
        <v>0</v>
      </c>
      <c r="AC92" s="60">
        <v>0</v>
      </c>
      <c r="AD92" s="60">
        <v>0</v>
      </c>
      <c r="AE92" s="60">
        <v>0</v>
      </c>
      <c r="AF92" s="60">
        <v>0</v>
      </c>
      <c r="AG92" s="59">
        <v>0</v>
      </c>
    </row>
    <row r="93" spans="1:33" s="65" customFormat="1" x14ac:dyDescent="0.25">
      <c r="A93" s="48" t="s">
        <v>36</v>
      </c>
      <c r="B93" s="47"/>
      <c r="C93" s="47"/>
      <c r="D93" s="47">
        <f t="shared" ref="D93:AG93" si="12">SUM(D91:D92)</f>
        <v>-68924.14349599999</v>
      </c>
      <c r="E93" s="47">
        <f t="shared" si="12"/>
        <v>11408.095971479999</v>
      </c>
      <c r="F93" s="47">
        <f t="shared" si="12"/>
        <v>11351.932991622598</v>
      </c>
      <c r="G93" s="47">
        <f t="shared" si="12"/>
        <v>11296.117370414486</v>
      </c>
      <c r="H93" s="47">
        <f t="shared" si="12"/>
        <v>11240.648949343664</v>
      </c>
      <c r="I93" s="47">
        <f t="shared" si="12"/>
        <v>11185.527605967411</v>
      </c>
      <c r="J93" s="47">
        <f t="shared" si="12"/>
        <v>11130.753254493151</v>
      </c>
      <c r="K93" s="47">
        <f t="shared" si="12"/>
        <v>11076.325846372436</v>
      </c>
      <c r="L93" s="47">
        <f t="shared" si="12"/>
        <v>11022.245370908398</v>
      </c>
      <c r="M93" s="47">
        <f t="shared" si="12"/>
        <v>10968.511855876872</v>
      </c>
      <c r="N93" s="47">
        <f t="shared" si="12"/>
        <v>10915.125368161496</v>
      </c>
      <c r="O93" s="47">
        <f t="shared" si="12"/>
        <v>10862.086014403078</v>
      </c>
      <c r="P93" s="47">
        <f t="shared" si="12"/>
        <v>10809.393941663504</v>
      </c>
      <c r="Q93" s="47">
        <f t="shared" si="12"/>
        <v>10757.049338104511</v>
      </c>
      <c r="R93" s="47">
        <f t="shared" si="12"/>
        <v>7455.0524336815834</v>
      </c>
      <c r="S93" s="47">
        <f t="shared" si="12"/>
        <v>10653.403500853343</v>
      </c>
      <c r="T93" s="47">
        <f t="shared" si="12"/>
        <v>10602.102855306668</v>
      </c>
      <c r="U93" s="47">
        <f t="shared" si="12"/>
        <v>10551.150856697961</v>
      </c>
      <c r="V93" s="47">
        <f t="shared" si="12"/>
        <v>10500.547909410805</v>
      </c>
      <c r="W93" s="47">
        <f t="shared" si="12"/>
        <v>10450.294463330385</v>
      </c>
      <c r="X93" s="47">
        <f t="shared" si="12"/>
        <v>3528.556848166354</v>
      </c>
      <c r="Y93" s="47">
        <f t="shared" si="12"/>
        <v>3513.3631109688617</v>
      </c>
      <c r="Z93" s="47">
        <f t="shared" si="12"/>
        <v>3498.3487097920788</v>
      </c>
      <c r="AA93" s="47">
        <f t="shared" si="12"/>
        <v>3483.5151435985072</v>
      </c>
      <c r="AB93" s="47">
        <f t="shared" si="12"/>
        <v>3468.8639566931211</v>
      </c>
      <c r="AC93" s="47">
        <f t="shared" si="12"/>
        <v>3454.396739627276</v>
      </c>
      <c r="AD93" s="47">
        <f t="shared" si="12"/>
        <v>3440.1151301218074</v>
      </c>
      <c r="AE93" s="47">
        <f t="shared" si="12"/>
        <v>3426.0208140097225</v>
      </c>
      <c r="AF93" s="47">
        <f t="shared" si="12"/>
        <v>3412.1155261989038</v>
      </c>
      <c r="AG93" s="49">
        <f t="shared" si="12"/>
        <v>3398.4010516552062</v>
      </c>
    </row>
    <row r="94" spans="1:33" s="65" customFormat="1" x14ac:dyDescent="0.25">
      <c r="A94" s="74" t="s">
        <v>35</v>
      </c>
      <c r="B94" s="71"/>
      <c r="C94" s="71"/>
      <c r="D94" s="71">
        <f t="shared" ref="D94:AG94" si="13">D128</f>
        <v>0</v>
      </c>
      <c r="E94" s="71">
        <f t="shared" si="13"/>
        <v>0</v>
      </c>
      <c r="F94" s="71">
        <f t="shared" si="13"/>
        <v>0</v>
      </c>
      <c r="G94" s="71">
        <f t="shared" si="13"/>
        <v>0</v>
      </c>
      <c r="H94" s="71">
        <f t="shared" si="13"/>
        <v>0</v>
      </c>
      <c r="I94" s="71">
        <f t="shared" si="13"/>
        <v>0</v>
      </c>
      <c r="J94" s="71">
        <f t="shared" si="13"/>
        <v>0</v>
      </c>
      <c r="K94" s="71">
        <f t="shared" si="13"/>
        <v>0</v>
      </c>
      <c r="L94" s="71">
        <f t="shared" si="13"/>
        <v>0</v>
      </c>
      <c r="M94" s="71">
        <f t="shared" si="13"/>
        <v>0</v>
      </c>
      <c r="N94" s="71">
        <f t="shared" si="13"/>
        <v>0</v>
      </c>
      <c r="O94" s="71">
        <f t="shared" si="13"/>
        <v>0</v>
      </c>
      <c r="P94" s="71">
        <f t="shared" si="13"/>
        <v>0</v>
      </c>
      <c r="Q94" s="71">
        <f t="shared" si="13"/>
        <v>0</v>
      </c>
      <c r="R94" s="71">
        <f t="shared" si="13"/>
        <v>0</v>
      </c>
      <c r="S94" s="71">
        <f t="shared" si="13"/>
        <v>0</v>
      </c>
      <c r="T94" s="71">
        <f t="shared" si="13"/>
        <v>0</v>
      </c>
      <c r="U94" s="71">
        <f t="shared" si="13"/>
        <v>0</v>
      </c>
      <c r="V94" s="71">
        <f t="shared" si="13"/>
        <v>0</v>
      </c>
      <c r="W94" s="71">
        <f t="shared" si="13"/>
        <v>0</v>
      </c>
      <c r="X94" s="71">
        <f t="shared" si="13"/>
        <v>0</v>
      </c>
      <c r="Y94" s="71">
        <f t="shared" si="13"/>
        <v>0</v>
      </c>
      <c r="Z94" s="71">
        <f t="shared" si="13"/>
        <v>0</v>
      </c>
      <c r="AA94" s="71">
        <f t="shared" si="13"/>
        <v>0</v>
      </c>
      <c r="AB94" s="71">
        <f t="shared" si="13"/>
        <v>0</v>
      </c>
      <c r="AC94" s="71">
        <f t="shared" si="13"/>
        <v>0</v>
      </c>
      <c r="AD94" s="71">
        <f t="shared" si="13"/>
        <v>0</v>
      </c>
      <c r="AE94" s="71">
        <f t="shared" si="13"/>
        <v>0</v>
      </c>
      <c r="AF94" s="71">
        <f t="shared" si="13"/>
        <v>0</v>
      </c>
      <c r="AG94" s="70">
        <f t="shared" si="13"/>
        <v>0</v>
      </c>
    </row>
    <row r="95" spans="1:33" s="84" customFormat="1" x14ac:dyDescent="0.25">
      <c r="A95" s="48" t="s">
        <v>34</v>
      </c>
      <c r="B95" s="47"/>
      <c r="C95" s="47"/>
      <c r="D95" s="47">
        <f t="shared" ref="D95:AG95" si="14">D93+D94</f>
        <v>-68924.14349599999</v>
      </c>
      <c r="E95" s="47">
        <f t="shared" si="14"/>
        <v>11408.095971479999</v>
      </c>
      <c r="F95" s="47">
        <f t="shared" si="14"/>
        <v>11351.932991622598</v>
      </c>
      <c r="G95" s="47">
        <f t="shared" si="14"/>
        <v>11296.117370414486</v>
      </c>
      <c r="H95" s="47">
        <f t="shared" si="14"/>
        <v>11240.648949343664</v>
      </c>
      <c r="I95" s="47">
        <f t="shared" si="14"/>
        <v>11185.527605967411</v>
      </c>
      <c r="J95" s="47">
        <f t="shared" si="14"/>
        <v>11130.753254493151</v>
      </c>
      <c r="K95" s="47">
        <f t="shared" si="14"/>
        <v>11076.325846372436</v>
      </c>
      <c r="L95" s="47">
        <f t="shared" si="14"/>
        <v>11022.245370908398</v>
      </c>
      <c r="M95" s="47">
        <f t="shared" si="14"/>
        <v>10968.511855876872</v>
      </c>
      <c r="N95" s="47">
        <f t="shared" si="14"/>
        <v>10915.125368161496</v>
      </c>
      <c r="O95" s="47">
        <f t="shared" si="14"/>
        <v>10862.086014403078</v>
      </c>
      <c r="P95" s="47">
        <f t="shared" si="14"/>
        <v>10809.393941663504</v>
      </c>
      <c r="Q95" s="47">
        <f t="shared" si="14"/>
        <v>10757.049338104511</v>
      </c>
      <c r="R95" s="47">
        <f t="shared" si="14"/>
        <v>7455.0524336815834</v>
      </c>
      <c r="S95" s="47">
        <f t="shared" si="14"/>
        <v>10653.403500853343</v>
      </c>
      <c r="T95" s="47">
        <f t="shared" si="14"/>
        <v>10602.102855306668</v>
      </c>
      <c r="U95" s="47">
        <f t="shared" si="14"/>
        <v>10551.150856697961</v>
      </c>
      <c r="V95" s="47">
        <f t="shared" si="14"/>
        <v>10500.547909410805</v>
      </c>
      <c r="W95" s="47">
        <f t="shared" si="14"/>
        <v>10450.294463330385</v>
      </c>
      <c r="X95" s="47">
        <f t="shared" si="14"/>
        <v>3528.556848166354</v>
      </c>
      <c r="Y95" s="47">
        <f t="shared" si="14"/>
        <v>3513.3631109688617</v>
      </c>
      <c r="Z95" s="47">
        <f t="shared" si="14"/>
        <v>3498.3487097920788</v>
      </c>
      <c r="AA95" s="47">
        <f t="shared" si="14"/>
        <v>3483.5151435985072</v>
      </c>
      <c r="AB95" s="47">
        <f t="shared" si="14"/>
        <v>3468.8639566931211</v>
      </c>
      <c r="AC95" s="47">
        <f t="shared" si="14"/>
        <v>3454.396739627276</v>
      </c>
      <c r="AD95" s="47">
        <f t="shared" si="14"/>
        <v>3440.1151301218074</v>
      </c>
      <c r="AE95" s="47">
        <f t="shared" si="14"/>
        <v>3426.0208140097225</v>
      </c>
      <c r="AF95" s="47">
        <f t="shared" si="14"/>
        <v>3412.1155261989038</v>
      </c>
      <c r="AG95" s="49">
        <f t="shared" si="14"/>
        <v>3398.4010516552062</v>
      </c>
    </row>
    <row r="96" spans="1:33" s="84" customFormat="1" x14ac:dyDescent="0.25">
      <c r="A96" s="74" t="s">
        <v>248</v>
      </c>
      <c r="B96" s="71"/>
      <c r="C96" s="71"/>
      <c r="D96" s="71" t="s">
        <v>218</v>
      </c>
      <c r="E96" s="71" t="s">
        <v>219</v>
      </c>
      <c r="F96" s="71" t="s">
        <v>220</v>
      </c>
      <c r="G96" s="71" t="s">
        <v>221</v>
      </c>
      <c r="H96" s="71" t="s">
        <v>222</v>
      </c>
      <c r="I96" s="71" t="s">
        <v>223</v>
      </c>
      <c r="J96" s="71" t="s">
        <v>224</v>
      </c>
      <c r="K96" s="71" t="s">
        <v>225</v>
      </c>
      <c r="L96" s="71" t="s">
        <v>226</v>
      </c>
      <c r="M96" s="71" t="s">
        <v>227</v>
      </c>
      <c r="N96" s="71" t="s">
        <v>228</v>
      </c>
      <c r="O96" s="71" t="s">
        <v>229</v>
      </c>
      <c r="P96" s="71" t="s">
        <v>230</v>
      </c>
      <c r="Q96" s="71" t="s">
        <v>231</v>
      </c>
      <c r="R96" s="71" t="s">
        <v>232</v>
      </c>
      <c r="S96" s="71" t="s">
        <v>233</v>
      </c>
      <c r="T96" s="71" t="s">
        <v>234</v>
      </c>
      <c r="U96" s="71" t="s">
        <v>235</v>
      </c>
      <c r="V96" s="71" t="s">
        <v>236</v>
      </c>
      <c r="W96" s="71" t="s">
        <v>237</v>
      </c>
      <c r="X96" s="71" t="s">
        <v>238</v>
      </c>
      <c r="Y96" s="71" t="s">
        <v>239</v>
      </c>
      <c r="Z96" s="71" t="s">
        <v>240</v>
      </c>
      <c r="AA96" s="71" t="s">
        <v>241</v>
      </c>
      <c r="AB96" s="71" t="s">
        <v>242</v>
      </c>
      <c r="AC96" s="71" t="s">
        <v>243</v>
      </c>
      <c r="AD96" s="71" t="s">
        <v>244</v>
      </c>
      <c r="AE96" s="71" t="s">
        <v>245</v>
      </c>
      <c r="AF96" s="71" t="s">
        <v>246</v>
      </c>
      <c r="AG96" s="70" t="s">
        <v>247</v>
      </c>
    </row>
    <row r="97" spans="1:34" s="65" customFormat="1" x14ac:dyDescent="0.25">
      <c r="A97" s="68" t="s">
        <v>1</v>
      </c>
      <c r="B97" s="67"/>
      <c r="C97" s="67"/>
      <c r="D97" s="67">
        <f t="shared" ref="D97:AG97" si="15">SUM(D95:D96)</f>
        <v>-68924.14349599999</v>
      </c>
      <c r="E97" s="67">
        <f t="shared" si="15"/>
        <v>11408.095971479999</v>
      </c>
      <c r="F97" s="67">
        <f t="shared" si="15"/>
        <v>11351.932991622598</v>
      </c>
      <c r="G97" s="67">
        <f t="shared" si="15"/>
        <v>11296.117370414486</v>
      </c>
      <c r="H97" s="67">
        <f t="shared" si="15"/>
        <v>11240.648949343664</v>
      </c>
      <c r="I97" s="67">
        <f t="shared" si="15"/>
        <v>11185.527605967411</v>
      </c>
      <c r="J97" s="67">
        <f t="shared" si="15"/>
        <v>11130.753254493151</v>
      </c>
      <c r="K97" s="67">
        <f t="shared" si="15"/>
        <v>11076.325846372436</v>
      </c>
      <c r="L97" s="67">
        <f t="shared" si="15"/>
        <v>11022.245370908398</v>
      </c>
      <c r="M97" s="67">
        <f t="shared" si="15"/>
        <v>10968.511855876872</v>
      </c>
      <c r="N97" s="67">
        <f t="shared" si="15"/>
        <v>10915.125368161496</v>
      </c>
      <c r="O97" s="67">
        <f t="shared" si="15"/>
        <v>10862.086014403078</v>
      </c>
      <c r="P97" s="67">
        <f t="shared" si="15"/>
        <v>10809.393941663504</v>
      </c>
      <c r="Q97" s="67">
        <f t="shared" si="15"/>
        <v>10757.049338104511</v>
      </c>
      <c r="R97" s="67">
        <f t="shared" si="15"/>
        <v>7455.0524336815834</v>
      </c>
      <c r="S97" s="67">
        <f t="shared" si="15"/>
        <v>10653.403500853343</v>
      </c>
      <c r="T97" s="67">
        <f t="shared" si="15"/>
        <v>10602.102855306668</v>
      </c>
      <c r="U97" s="67">
        <f t="shared" si="15"/>
        <v>10551.150856697961</v>
      </c>
      <c r="V97" s="67">
        <f t="shared" si="15"/>
        <v>10500.547909410805</v>
      </c>
      <c r="W97" s="67">
        <f t="shared" si="15"/>
        <v>10450.294463330385</v>
      </c>
      <c r="X97" s="67">
        <f t="shared" si="15"/>
        <v>3528.556848166354</v>
      </c>
      <c r="Y97" s="67">
        <f t="shared" si="15"/>
        <v>3513.3631109688617</v>
      </c>
      <c r="Z97" s="67">
        <f t="shared" si="15"/>
        <v>3498.3487097920788</v>
      </c>
      <c r="AA97" s="67">
        <f t="shared" si="15"/>
        <v>3483.5151435985072</v>
      </c>
      <c r="AB97" s="67">
        <f t="shared" si="15"/>
        <v>3468.8639566931211</v>
      </c>
      <c r="AC97" s="67">
        <f t="shared" si="15"/>
        <v>3454.396739627276</v>
      </c>
      <c r="AD97" s="67">
        <f t="shared" si="15"/>
        <v>3440.1151301218074</v>
      </c>
      <c r="AE97" s="67">
        <f t="shared" si="15"/>
        <v>3426.0208140097225</v>
      </c>
      <c r="AF97" s="67">
        <f t="shared" si="15"/>
        <v>3412.1155261989038</v>
      </c>
      <c r="AG97" s="66">
        <f t="shared" si="15"/>
        <v>3398.4010516552062</v>
      </c>
    </row>
    <row r="98" spans="1:34" s="65" customFormat="1" ht="16.5" thickBot="1" x14ac:dyDescent="0.3">
      <c r="A98" s="369"/>
      <c r="B98" s="370"/>
      <c r="C98" s="370"/>
      <c r="D98" s="370"/>
      <c r="E98" s="370"/>
      <c r="F98" s="370"/>
      <c r="G98" s="370"/>
      <c r="H98" s="370"/>
      <c r="I98" s="370"/>
      <c r="J98" s="370"/>
      <c r="K98" s="370"/>
      <c r="L98" s="370"/>
      <c r="M98" s="370"/>
      <c r="N98" s="370"/>
      <c r="O98" s="370"/>
      <c r="P98" s="370"/>
      <c r="Q98" s="370"/>
      <c r="R98" s="370"/>
      <c r="S98" s="370"/>
      <c r="T98" s="370"/>
      <c r="U98" s="370"/>
      <c r="V98" s="370"/>
      <c r="W98" s="370"/>
      <c r="X98" s="370"/>
      <c r="Y98" s="370"/>
      <c r="Z98" s="370"/>
      <c r="AA98" s="370"/>
      <c r="AB98" s="370"/>
      <c r="AC98" s="370"/>
      <c r="AD98" s="370"/>
      <c r="AE98" s="370"/>
      <c r="AF98" s="370"/>
      <c r="AG98" s="371"/>
    </row>
    <row r="99" spans="1:34" ht="26.25" x14ac:dyDescent="0.4">
      <c r="A99" s="257" t="s">
        <v>32</v>
      </c>
      <c r="B99" s="259"/>
      <c r="C99" s="259"/>
      <c r="D99" s="258"/>
      <c r="E99" s="258"/>
      <c r="F99" s="258"/>
      <c r="G99" s="258"/>
      <c r="H99" s="258"/>
      <c r="I99" s="258"/>
      <c r="J99" s="258"/>
      <c r="K99" s="258"/>
      <c r="L99" s="258"/>
      <c r="M99" s="258"/>
      <c r="N99" s="260"/>
      <c r="O99" s="260"/>
      <c r="P99" s="260"/>
      <c r="Q99" s="260"/>
      <c r="R99" s="260"/>
      <c r="S99" s="260"/>
      <c r="T99" s="260"/>
      <c r="U99" s="260"/>
      <c r="V99" s="260"/>
      <c r="W99" s="260"/>
      <c r="X99" s="248"/>
      <c r="Y99" s="248"/>
      <c r="Z99" s="248"/>
      <c r="AA99" s="248"/>
      <c r="AB99" s="248"/>
      <c r="AC99" s="248"/>
      <c r="AD99" s="248"/>
      <c r="AE99" s="248"/>
      <c r="AF99" s="248"/>
      <c r="AG99" s="261"/>
      <c r="AH99" s="91"/>
    </row>
    <row r="100" spans="1:34" x14ac:dyDescent="0.25">
      <c r="A100" s="90"/>
      <c r="B100" s="5"/>
      <c r="C100" s="33" t="s">
        <v>31</v>
      </c>
      <c r="D100" s="86" t="s">
        <v>14</v>
      </c>
      <c r="E100" s="86" t="s">
        <v>14</v>
      </c>
      <c r="F100" s="86" t="s">
        <v>14</v>
      </c>
      <c r="G100" s="86" t="s">
        <v>14</v>
      </c>
      <c r="H100" s="86" t="s">
        <v>14</v>
      </c>
      <c r="I100" s="86" t="s">
        <v>14</v>
      </c>
      <c r="J100" s="86" t="s">
        <v>14</v>
      </c>
      <c r="K100" s="86" t="s">
        <v>14</v>
      </c>
      <c r="L100" s="86" t="s">
        <v>14</v>
      </c>
      <c r="M100" s="86" t="s">
        <v>14</v>
      </c>
      <c r="N100" s="86" t="s">
        <v>14</v>
      </c>
      <c r="O100" s="86" t="s">
        <v>14</v>
      </c>
      <c r="P100" s="86" t="s">
        <v>14</v>
      </c>
      <c r="Q100" s="86" t="s">
        <v>14</v>
      </c>
      <c r="R100" s="86" t="s">
        <v>14</v>
      </c>
      <c r="S100" s="86" t="s">
        <v>14</v>
      </c>
      <c r="T100" s="89" t="s">
        <v>14</v>
      </c>
      <c r="U100" s="86" t="s">
        <v>14</v>
      </c>
      <c r="V100" s="86" t="s">
        <v>14</v>
      </c>
      <c r="W100" s="86" t="s">
        <v>14</v>
      </c>
      <c r="X100" s="86" t="s">
        <v>14</v>
      </c>
      <c r="Y100" s="86" t="s">
        <v>14</v>
      </c>
      <c r="Z100" s="86" t="s">
        <v>14</v>
      </c>
      <c r="AA100" s="86" t="s">
        <v>14</v>
      </c>
      <c r="AB100" s="86" t="s">
        <v>14</v>
      </c>
      <c r="AC100" s="86" t="s">
        <v>14</v>
      </c>
      <c r="AD100" s="86" t="s">
        <v>14</v>
      </c>
      <c r="AE100" s="86" t="s">
        <v>14</v>
      </c>
      <c r="AF100" s="86" t="s">
        <v>14</v>
      </c>
      <c r="AG100" s="85" t="s">
        <v>14</v>
      </c>
    </row>
    <row r="101" spans="1:34" s="84" customFormat="1" x14ac:dyDescent="0.25">
      <c r="A101" s="82" t="s">
        <v>30</v>
      </c>
      <c r="B101" s="47"/>
      <c r="C101" s="88">
        <v>0</v>
      </c>
      <c r="D101" s="86">
        <v>1</v>
      </c>
      <c r="E101" s="86">
        <v>2</v>
      </c>
      <c r="F101" s="86">
        <v>3</v>
      </c>
      <c r="G101" s="86">
        <v>4</v>
      </c>
      <c r="H101" s="86">
        <v>5</v>
      </c>
      <c r="I101" s="86">
        <v>6</v>
      </c>
      <c r="J101" s="86">
        <v>7</v>
      </c>
      <c r="K101" s="86">
        <v>8</v>
      </c>
      <c r="L101" s="86">
        <v>9</v>
      </c>
      <c r="M101" s="86">
        <v>10</v>
      </c>
      <c r="N101" s="86">
        <v>11</v>
      </c>
      <c r="O101" s="86">
        <v>12</v>
      </c>
      <c r="P101" s="86">
        <v>13</v>
      </c>
      <c r="Q101" s="86">
        <v>14</v>
      </c>
      <c r="R101" s="86">
        <v>15</v>
      </c>
      <c r="S101" s="86">
        <v>16</v>
      </c>
      <c r="T101" s="87">
        <v>17</v>
      </c>
      <c r="U101" s="86">
        <v>18</v>
      </c>
      <c r="V101" s="86">
        <v>19</v>
      </c>
      <c r="W101" s="86">
        <v>20</v>
      </c>
      <c r="X101" s="86">
        <v>21</v>
      </c>
      <c r="Y101" s="86">
        <v>22</v>
      </c>
      <c r="Z101" s="86">
        <v>23</v>
      </c>
      <c r="AA101" s="86">
        <v>24</v>
      </c>
      <c r="AB101" s="86">
        <v>25</v>
      </c>
      <c r="AC101" s="86">
        <v>26</v>
      </c>
      <c r="AD101" s="86">
        <v>27</v>
      </c>
      <c r="AE101" s="86">
        <v>28</v>
      </c>
      <c r="AF101" s="86">
        <v>29</v>
      </c>
      <c r="AG101" s="85">
        <v>30</v>
      </c>
    </row>
    <row r="102" spans="1:34" s="65" customFormat="1" x14ac:dyDescent="0.25">
      <c r="A102" s="83" t="s">
        <v>1</v>
      </c>
      <c r="B102" s="47"/>
      <c r="C102" s="47">
        <f t="shared" ref="C102:AG102" si="16">C97</f>
        <v>0</v>
      </c>
      <c r="D102" s="47">
        <f t="shared" si="16"/>
        <v>-68924.14349599999</v>
      </c>
      <c r="E102" s="47">
        <f t="shared" si="16"/>
        <v>11408.095971479999</v>
      </c>
      <c r="F102" s="47">
        <f t="shared" si="16"/>
        <v>11351.932991622598</v>
      </c>
      <c r="G102" s="47">
        <f t="shared" si="16"/>
        <v>11296.117370414486</v>
      </c>
      <c r="H102" s="47">
        <f t="shared" si="16"/>
        <v>11240.648949343664</v>
      </c>
      <c r="I102" s="47">
        <f t="shared" si="16"/>
        <v>11185.527605967411</v>
      </c>
      <c r="J102" s="47">
        <f t="shared" si="16"/>
        <v>11130.753254493151</v>
      </c>
      <c r="K102" s="47">
        <f t="shared" si="16"/>
        <v>11076.325846372436</v>
      </c>
      <c r="L102" s="47">
        <f t="shared" si="16"/>
        <v>11022.245370908398</v>
      </c>
      <c r="M102" s="47">
        <f t="shared" si="16"/>
        <v>10968.511855876872</v>
      </c>
      <c r="N102" s="47">
        <f t="shared" si="16"/>
        <v>10915.125368161496</v>
      </c>
      <c r="O102" s="47">
        <f t="shared" si="16"/>
        <v>10862.086014403078</v>
      </c>
      <c r="P102" s="47">
        <f t="shared" si="16"/>
        <v>10809.393941663504</v>
      </c>
      <c r="Q102" s="47">
        <f t="shared" si="16"/>
        <v>10757.049338104511</v>
      </c>
      <c r="R102" s="47">
        <f t="shared" si="16"/>
        <v>7455.0524336815834</v>
      </c>
      <c r="S102" s="47">
        <f t="shared" si="16"/>
        <v>10653.403500853343</v>
      </c>
      <c r="T102" s="47">
        <f t="shared" si="16"/>
        <v>10602.102855306668</v>
      </c>
      <c r="U102" s="47">
        <f t="shared" si="16"/>
        <v>10551.150856697961</v>
      </c>
      <c r="V102" s="47">
        <f t="shared" si="16"/>
        <v>10500.547909410805</v>
      </c>
      <c r="W102" s="47">
        <f t="shared" si="16"/>
        <v>10450.294463330385</v>
      </c>
      <c r="X102" s="47">
        <f t="shared" si="16"/>
        <v>3528.556848166354</v>
      </c>
      <c r="Y102" s="47">
        <f t="shared" si="16"/>
        <v>3513.3631109688617</v>
      </c>
      <c r="Z102" s="47">
        <f t="shared" si="16"/>
        <v>3498.3487097920788</v>
      </c>
      <c r="AA102" s="47">
        <f t="shared" si="16"/>
        <v>3483.5151435985072</v>
      </c>
      <c r="AB102" s="47">
        <f t="shared" si="16"/>
        <v>3468.8639566931211</v>
      </c>
      <c r="AC102" s="47">
        <f t="shared" si="16"/>
        <v>3454.396739627276</v>
      </c>
      <c r="AD102" s="47">
        <f t="shared" si="16"/>
        <v>3440.1151301218074</v>
      </c>
      <c r="AE102" s="47">
        <f t="shared" si="16"/>
        <v>3426.0208140097225</v>
      </c>
      <c r="AF102" s="47">
        <f t="shared" si="16"/>
        <v>3412.1155261989038</v>
      </c>
      <c r="AG102" s="49">
        <f t="shared" si="16"/>
        <v>3398.4010516552062</v>
      </c>
    </row>
    <row r="103" spans="1:34" s="69" customFormat="1" x14ac:dyDescent="0.25">
      <c r="A103" s="74" t="s">
        <v>29</v>
      </c>
      <c r="B103" s="71"/>
      <c r="C103" s="71">
        <f t="shared" ref="C103:AG103" si="17">-C92</f>
        <v>0</v>
      </c>
      <c r="D103" s="71">
        <f t="shared" si="17"/>
        <v>80388.749999999985</v>
      </c>
      <c r="E103" s="71">
        <f t="shared" si="17"/>
        <v>0</v>
      </c>
      <c r="F103" s="71">
        <f t="shared" si="17"/>
        <v>0</v>
      </c>
      <c r="G103" s="71">
        <f t="shared" si="17"/>
        <v>0</v>
      </c>
      <c r="H103" s="71">
        <f t="shared" si="17"/>
        <v>0</v>
      </c>
      <c r="I103" s="71">
        <f t="shared" si="17"/>
        <v>0</v>
      </c>
      <c r="J103" s="71">
        <f t="shared" si="17"/>
        <v>0</v>
      </c>
      <c r="K103" s="71">
        <f t="shared" si="17"/>
        <v>0</v>
      </c>
      <c r="L103" s="71">
        <f t="shared" si="17"/>
        <v>0</v>
      </c>
      <c r="M103" s="71">
        <f t="shared" si="17"/>
        <v>0</v>
      </c>
      <c r="N103" s="71">
        <f t="shared" si="17"/>
        <v>0</v>
      </c>
      <c r="O103" s="71">
        <f t="shared" si="17"/>
        <v>0</v>
      </c>
      <c r="P103" s="71">
        <f t="shared" si="17"/>
        <v>0</v>
      </c>
      <c r="Q103" s="71">
        <f t="shared" si="17"/>
        <v>0</v>
      </c>
      <c r="R103" s="71">
        <f t="shared" si="17"/>
        <v>0</v>
      </c>
      <c r="S103" s="71">
        <f t="shared" si="17"/>
        <v>0</v>
      </c>
      <c r="T103" s="71">
        <f t="shared" si="17"/>
        <v>0</v>
      </c>
      <c r="U103" s="71">
        <f t="shared" si="17"/>
        <v>0</v>
      </c>
      <c r="V103" s="71">
        <f t="shared" si="17"/>
        <v>0</v>
      </c>
      <c r="W103" s="71">
        <f t="shared" si="17"/>
        <v>0</v>
      </c>
      <c r="X103" s="71">
        <f t="shared" si="17"/>
        <v>0</v>
      </c>
      <c r="Y103" s="71">
        <f t="shared" si="17"/>
        <v>0</v>
      </c>
      <c r="Z103" s="71">
        <f t="shared" si="17"/>
        <v>0</v>
      </c>
      <c r="AA103" s="71">
        <f t="shared" si="17"/>
        <v>0</v>
      </c>
      <c r="AB103" s="71">
        <f t="shared" si="17"/>
        <v>0</v>
      </c>
      <c r="AC103" s="71">
        <f t="shared" si="17"/>
        <v>0</v>
      </c>
      <c r="AD103" s="71">
        <f t="shared" si="17"/>
        <v>0</v>
      </c>
      <c r="AE103" s="71">
        <f t="shared" si="17"/>
        <v>0</v>
      </c>
      <c r="AF103" s="71">
        <f t="shared" si="17"/>
        <v>0</v>
      </c>
      <c r="AG103" s="70">
        <f t="shared" si="17"/>
        <v>0</v>
      </c>
    </row>
    <row r="104" spans="1:34" s="65" customFormat="1" x14ac:dyDescent="0.25">
      <c r="A104" s="68" t="s">
        <v>28</v>
      </c>
      <c r="B104" s="67"/>
      <c r="C104" s="67">
        <f t="shared" ref="C104:AG104" si="18">SUM(C102:C103)</f>
        <v>0</v>
      </c>
      <c r="D104" s="67">
        <f t="shared" si="18"/>
        <v>11464.606503999996</v>
      </c>
      <c r="E104" s="67">
        <f t="shared" si="18"/>
        <v>11408.095971479999</v>
      </c>
      <c r="F104" s="67">
        <f t="shared" si="18"/>
        <v>11351.932991622598</v>
      </c>
      <c r="G104" s="67">
        <f t="shared" si="18"/>
        <v>11296.117370414486</v>
      </c>
      <c r="H104" s="67">
        <f t="shared" si="18"/>
        <v>11240.648949343664</v>
      </c>
      <c r="I104" s="67">
        <f t="shared" si="18"/>
        <v>11185.527605967411</v>
      </c>
      <c r="J104" s="67">
        <f t="shared" si="18"/>
        <v>11130.753254493151</v>
      </c>
      <c r="K104" s="67">
        <f t="shared" si="18"/>
        <v>11076.325846372436</v>
      </c>
      <c r="L104" s="67">
        <f t="shared" si="18"/>
        <v>11022.245370908398</v>
      </c>
      <c r="M104" s="67">
        <f t="shared" si="18"/>
        <v>10968.511855876872</v>
      </c>
      <c r="N104" s="67">
        <f t="shared" si="18"/>
        <v>10915.125368161496</v>
      </c>
      <c r="O104" s="67">
        <f t="shared" si="18"/>
        <v>10862.086014403078</v>
      </c>
      <c r="P104" s="67">
        <f t="shared" si="18"/>
        <v>10809.393941663504</v>
      </c>
      <c r="Q104" s="67">
        <f t="shared" si="18"/>
        <v>10757.049338104511</v>
      </c>
      <c r="R104" s="67">
        <f t="shared" si="18"/>
        <v>7455.0524336815834</v>
      </c>
      <c r="S104" s="67">
        <f t="shared" si="18"/>
        <v>10653.403500853343</v>
      </c>
      <c r="T104" s="67">
        <f t="shared" si="18"/>
        <v>10602.102855306668</v>
      </c>
      <c r="U104" s="67">
        <f t="shared" si="18"/>
        <v>10551.150856697961</v>
      </c>
      <c r="V104" s="67">
        <f t="shared" si="18"/>
        <v>10500.547909410805</v>
      </c>
      <c r="W104" s="67">
        <f t="shared" si="18"/>
        <v>10450.294463330385</v>
      </c>
      <c r="X104" s="67">
        <f t="shared" si="18"/>
        <v>3528.556848166354</v>
      </c>
      <c r="Y104" s="67">
        <f t="shared" si="18"/>
        <v>3513.3631109688617</v>
      </c>
      <c r="Z104" s="67">
        <f t="shared" si="18"/>
        <v>3498.3487097920788</v>
      </c>
      <c r="AA104" s="67">
        <f t="shared" si="18"/>
        <v>3483.5151435985072</v>
      </c>
      <c r="AB104" s="67">
        <f t="shared" si="18"/>
        <v>3468.8639566931211</v>
      </c>
      <c r="AC104" s="67">
        <f t="shared" si="18"/>
        <v>3454.396739627276</v>
      </c>
      <c r="AD104" s="67">
        <f t="shared" si="18"/>
        <v>3440.1151301218074</v>
      </c>
      <c r="AE104" s="67">
        <f t="shared" si="18"/>
        <v>3426.0208140097225</v>
      </c>
      <c r="AF104" s="67">
        <f t="shared" si="18"/>
        <v>3412.1155261989038</v>
      </c>
      <c r="AG104" s="66">
        <f t="shared" si="18"/>
        <v>3398.4010516552062</v>
      </c>
    </row>
    <row r="105" spans="1:34" s="65" customFormat="1" x14ac:dyDescent="0.25">
      <c r="A105" s="64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9"/>
    </row>
    <row r="106" spans="1:34" s="65" customFormat="1" x14ac:dyDescent="0.25">
      <c r="A106" s="82" t="s">
        <v>27</v>
      </c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9"/>
    </row>
    <row r="107" spans="1:34" s="75" customFormat="1" x14ac:dyDescent="0.25">
      <c r="A107" s="81" t="s">
        <v>26</v>
      </c>
      <c r="B107" s="80"/>
      <c r="C107" s="79">
        <f>-B37</f>
        <v>-99449.999999999985</v>
      </c>
      <c r="D107" s="78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6"/>
    </row>
    <row r="108" spans="1:34" s="69" customFormat="1" x14ac:dyDescent="0.25">
      <c r="A108" s="74" t="s">
        <v>25</v>
      </c>
      <c r="B108" s="71"/>
      <c r="C108" s="73"/>
      <c r="D108" s="72">
        <f>J23*B36</f>
        <v>28372.499999999996</v>
      </c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0"/>
    </row>
    <row r="109" spans="1:34" s="65" customFormat="1" x14ac:dyDescent="0.25">
      <c r="A109" s="68" t="s">
        <v>24</v>
      </c>
      <c r="B109" s="67"/>
      <c r="C109" s="67">
        <f t="shared" ref="C109:AG109" si="19">SUM(C107:C108)</f>
        <v>-99449.999999999985</v>
      </c>
      <c r="D109" s="67">
        <f t="shared" si="19"/>
        <v>28372.499999999996</v>
      </c>
      <c r="E109" s="67">
        <f t="shared" si="19"/>
        <v>0</v>
      </c>
      <c r="F109" s="67">
        <f t="shared" si="19"/>
        <v>0</v>
      </c>
      <c r="G109" s="67">
        <f t="shared" si="19"/>
        <v>0</v>
      </c>
      <c r="H109" s="67">
        <f t="shared" si="19"/>
        <v>0</v>
      </c>
      <c r="I109" s="67">
        <f t="shared" si="19"/>
        <v>0</v>
      </c>
      <c r="J109" s="67">
        <f t="shared" si="19"/>
        <v>0</v>
      </c>
      <c r="K109" s="67">
        <f t="shared" si="19"/>
        <v>0</v>
      </c>
      <c r="L109" s="67">
        <f t="shared" si="19"/>
        <v>0</v>
      </c>
      <c r="M109" s="67">
        <f t="shared" si="19"/>
        <v>0</v>
      </c>
      <c r="N109" s="67">
        <f t="shared" si="19"/>
        <v>0</v>
      </c>
      <c r="O109" s="67">
        <f t="shared" si="19"/>
        <v>0</v>
      </c>
      <c r="P109" s="67">
        <f t="shared" si="19"/>
        <v>0</v>
      </c>
      <c r="Q109" s="67">
        <f t="shared" si="19"/>
        <v>0</v>
      </c>
      <c r="R109" s="67">
        <f t="shared" si="19"/>
        <v>0</v>
      </c>
      <c r="S109" s="67">
        <f t="shared" si="19"/>
        <v>0</v>
      </c>
      <c r="T109" s="67">
        <f t="shared" si="19"/>
        <v>0</v>
      </c>
      <c r="U109" s="67">
        <f t="shared" si="19"/>
        <v>0</v>
      </c>
      <c r="V109" s="67">
        <f t="shared" si="19"/>
        <v>0</v>
      </c>
      <c r="W109" s="67">
        <f t="shared" si="19"/>
        <v>0</v>
      </c>
      <c r="X109" s="67">
        <f t="shared" si="19"/>
        <v>0</v>
      </c>
      <c r="Y109" s="67">
        <f t="shared" si="19"/>
        <v>0</v>
      </c>
      <c r="Z109" s="67">
        <f t="shared" si="19"/>
        <v>0</v>
      </c>
      <c r="AA109" s="67">
        <f t="shared" si="19"/>
        <v>0</v>
      </c>
      <c r="AB109" s="67">
        <f t="shared" si="19"/>
        <v>0</v>
      </c>
      <c r="AC109" s="67">
        <f t="shared" si="19"/>
        <v>0</v>
      </c>
      <c r="AD109" s="67">
        <f t="shared" si="19"/>
        <v>0</v>
      </c>
      <c r="AE109" s="67">
        <f t="shared" si="19"/>
        <v>0</v>
      </c>
      <c r="AF109" s="67">
        <f t="shared" si="19"/>
        <v>0</v>
      </c>
      <c r="AG109" s="66">
        <f t="shared" si="19"/>
        <v>0</v>
      </c>
    </row>
    <row r="110" spans="1:34" x14ac:dyDescent="0.25">
      <c r="A110" s="64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9"/>
    </row>
    <row r="111" spans="1:34" x14ac:dyDescent="0.25">
      <c r="A111" s="63" t="s">
        <v>23</v>
      </c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7"/>
    </row>
    <row r="112" spans="1:34" x14ac:dyDescent="0.25">
      <c r="A112" s="62" t="s">
        <v>22</v>
      </c>
      <c r="B112" s="5"/>
      <c r="C112" s="5">
        <f>J27+J31</f>
        <v>0</v>
      </c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7"/>
    </row>
    <row r="113" spans="1:34" x14ac:dyDescent="0.25">
      <c r="A113" s="61" t="s">
        <v>21</v>
      </c>
      <c r="B113" s="60"/>
      <c r="C113" s="60"/>
      <c r="D113" s="60">
        <f t="shared" ref="D113:AG113" si="20">D127</f>
        <v>0</v>
      </c>
      <c r="E113" s="60">
        <f t="shared" si="20"/>
        <v>0</v>
      </c>
      <c r="F113" s="60">
        <f t="shared" si="20"/>
        <v>0</v>
      </c>
      <c r="G113" s="60">
        <f t="shared" si="20"/>
        <v>0</v>
      </c>
      <c r="H113" s="60">
        <f t="shared" si="20"/>
        <v>0</v>
      </c>
      <c r="I113" s="60">
        <f t="shared" si="20"/>
        <v>0</v>
      </c>
      <c r="J113" s="60">
        <f t="shared" si="20"/>
        <v>0</v>
      </c>
      <c r="K113" s="60">
        <f t="shared" si="20"/>
        <v>0</v>
      </c>
      <c r="L113" s="60">
        <f t="shared" si="20"/>
        <v>0</v>
      </c>
      <c r="M113" s="60">
        <f t="shared" si="20"/>
        <v>0</v>
      </c>
      <c r="N113" s="60">
        <f t="shared" si="20"/>
        <v>0</v>
      </c>
      <c r="O113" s="60">
        <f t="shared" si="20"/>
        <v>0</v>
      </c>
      <c r="P113" s="60">
        <f t="shared" si="20"/>
        <v>0</v>
      </c>
      <c r="Q113" s="60">
        <f t="shared" si="20"/>
        <v>0</v>
      </c>
      <c r="R113" s="60">
        <f t="shared" si="20"/>
        <v>0</v>
      </c>
      <c r="S113" s="60">
        <f t="shared" si="20"/>
        <v>0</v>
      </c>
      <c r="T113" s="60">
        <f t="shared" si="20"/>
        <v>0</v>
      </c>
      <c r="U113" s="60">
        <f t="shared" si="20"/>
        <v>0</v>
      </c>
      <c r="V113" s="60">
        <f t="shared" si="20"/>
        <v>0</v>
      </c>
      <c r="W113" s="60">
        <f t="shared" si="20"/>
        <v>0</v>
      </c>
      <c r="X113" s="60">
        <f t="shared" si="20"/>
        <v>0</v>
      </c>
      <c r="Y113" s="60">
        <f t="shared" si="20"/>
        <v>0</v>
      </c>
      <c r="Z113" s="60">
        <f t="shared" si="20"/>
        <v>0</v>
      </c>
      <c r="AA113" s="60">
        <f t="shared" si="20"/>
        <v>0</v>
      </c>
      <c r="AB113" s="60">
        <f t="shared" si="20"/>
        <v>0</v>
      </c>
      <c r="AC113" s="60">
        <f t="shared" si="20"/>
        <v>0</v>
      </c>
      <c r="AD113" s="60">
        <f t="shared" si="20"/>
        <v>0</v>
      </c>
      <c r="AE113" s="60">
        <f t="shared" si="20"/>
        <v>0</v>
      </c>
      <c r="AF113" s="60">
        <f t="shared" si="20"/>
        <v>0</v>
      </c>
      <c r="AG113" s="59">
        <f t="shared" si="20"/>
        <v>0</v>
      </c>
    </row>
    <row r="114" spans="1:34" s="51" customFormat="1" x14ac:dyDescent="0.25">
      <c r="A114" s="56" t="s">
        <v>20</v>
      </c>
      <c r="B114" s="54"/>
      <c r="C114" s="54">
        <f t="shared" ref="C114:AG114" si="21">C112+C113</f>
        <v>0</v>
      </c>
      <c r="D114" s="54">
        <f t="shared" si="21"/>
        <v>0</v>
      </c>
      <c r="E114" s="54">
        <f t="shared" si="21"/>
        <v>0</v>
      </c>
      <c r="F114" s="54">
        <f t="shared" si="21"/>
        <v>0</v>
      </c>
      <c r="G114" s="54">
        <f t="shared" si="21"/>
        <v>0</v>
      </c>
      <c r="H114" s="54">
        <f t="shared" si="21"/>
        <v>0</v>
      </c>
      <c r="I114" s="54">
        <f t="shared" si="21"/>
        <v>0</v>
      </c>
      <c r="J114" s="54">
        <f t="shared" si="21"/>
        <v>0</v>
      </c>
      <c r="K114" s="54">
        <f t="shared" si="21"/>
        <v>0</v>
      </c>
      <c r="L114" s="54">
        <f t="shared" si="21"/>
        <v>0</v>
      </c>
      <c r="M114" s="54">
        <f t="shared" si="21"/>
        <v>0</v>
      </c>
      <c r="N114" s="54">
        <f t="shared" si="21"/>
        <v>0</v>
      </c>
      <c r="O114" s="54">
        <f t="shared" si="21"/>
        <v>0</v>
      </c>
      <c r="P114" s="54">
        <f t="shared" si="21"/>
        <v>0</v>
      </c>
      <c r="Q114" s="54">
        <f t="shared" si="21"/>
        <v>0</v>
      </c>
      <c r="R114" s="54">
        <f t="shared" si="21"/>
        <v>0</v>
      </c>
      <c r="S114" s="54">
        <f t="shared" si="21"/>
        <v>0</v>
      </c>
      <c r="T114" s="54">
        <f t="shared" si="21"/>
        <v>0</v>
      </c>
      <c r="U114" s="54">
        <f t="shared" si="21"/>
        <v>0</v>
      </c>
      <c r="V114" s="54">
        <f t="shared" si="21"/>
        <v>0</v>
      </c>
      <c r="W114" s="54">
        <f t="shared" si="21"/>
        <v>0</v>
      </c>
      <c r="X114" s="54">
        <f t="shared" si="21"/>
        <v>0</v>
      </c>
      <c r="Y114" s="54">
        <f t="shared" si="21"/>
        <v>0</v>
      </c>
      <c r="Z114" s="54">
        <f t="shared" si="21"/>
        <v>0</v>
      </c>
      <c r="AA114" s="54">
        <f t="shared" si="21"/>
        <v>0</v>
      </c>
      <c r="AB114" s="54">
        <f t="shared" si="21"/>
        <v>0</v>
      </c>
      <c r="AC114" s="54">
        <f t="shared" si="21"/>
        <v>0</v>
      </c>
      <c r="AD114" s="54">
        <f t="shared" si="21"/>
        <v>0</v>
      </c>
      <c r="AE114" s="54">
        <f t="shared" si="21"/>
        <v>0</v>
      </c>
      <c r="AF114" s="54">
        <f t="shared" si="21"/>
        <v>0</v>
      </c>
      <c r="AG114" s="53">
        <f t="shared" si="21"/>
        <v>0</v>
      </c>
    </row>
    <row r="115" spans="1:34" s="51" customFormat="1" x14ac:dyDescent="0.25">
      <c r="A115" s="58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7"/>
    </row>
    <row r="116" spans="1:34" s="51" customFormat="1" x14ac:dyDescent="0.25">
      <c r="A116" s="56" t="s">
        <v>19</v>
      </c>
      <c r="B116" s="55"/>
      <c r="C116" s="54">
        <f t="shared" ref="C116:I116" si="22">C104+C109+C114</f>
        <v>-99449.999999999985</v>
      </c>
      <c r="D116" s="54">
        <f t="shared" si="22"/>
        <v>39837.106503999996</v>
      </c>
      <c r="E116" s="54">
        <f t="shared" si="22"/>
        <v>11408.095971479999</v>
      </c>
      <c r="F116" s="54">
        <f t="shared" si="22"/>
        <v>11351.932991622598</v>
      </c>
      <c r="G116" s="54">
        <f t="shared" si="22"/>
        <v>11296.117370414486</v>
      </c>
      <c r="H116" s="54">
        <f t="shared" si="22"/>
        <v>11240.648949343664</v>
      </c>
      <c r="I116" s="54">
        <f t="shared" si="22"/>
        <v>11185.527605967411</v>
      </c>
      <c r="J116" s="54">
        <f t="shared" ref="J116:AG116" si="23">(J104+J109+J114)</f>
        <v>11130.753254493151</v>
      </c>
      <c r="K116" s="54">
        <f t="shared" si="23"/>
        <v>11076.325846372436</v>
      </c>
      <c r="L116" s="54">
        <f t="shared" si="23"/>
        <v>11022.245370908398</v>
      </c>
      <c r="M116" s="54">
        <f t="shared" si="23"/>
        <v>10968.511855876872</v>
      </c>
      <c r="N116" s="54">
        <f t="shared" si="23"/>
        <v>10915.125368161496</v>
      </c>
      <c r="O116" s="54">
        <f t="shared" si="23"/>
        <v>10862.086014403078</v>
      </c>
      <c r="P116" s="54">
        <f t="shared" si="23"/>
        <v>10809.393941663504</v>
      </c>
      <c r="Q116" s="54">
        <f t="shared" si="23"/>
        <v>10757.049338104511</v>
      </c>
      <c r="R116" s="54">
        <f t="shared" si="23"/>
        <v>7455.0524336815834</v>
      </c>
      <c r="S116" s="54">
        <f t="shared" si="23"/>
        <v>10653.403500853343</v>
      </c>
      <c r="T116" s="54">
        <f t="shared" si="23"/>
        <v>10602.102855306668</v>
      </c>
      <c r="U116" s="54">
        <f t="shared" si="23"/>
        <v>10551.150856697961</v>
      </c>
      <c r="V116" s="54">
        <f t="shared" si="23"/>
        <v>10500.547909410805</v>
      </c>
      <c r="W116" s="54">
        <f t="shared" si="23"/>
        <v>10450.294463330385</v>
      </c>
      <c r="X116" s="54">
        <f t="shared" si="23"/>
        <v>3528.556848166354</v>
      </c>
      <c r="Y116" s="54">
        <f t="shared" si="23"/>
        <v>3513.3631109688617</v>
      </c>
      <c r="Z116" s="54">
        <f t="shared" si="23"/>
        <v>3498.3487097920788</v>
      </c>
      <c r="AA116" s="54">
        <f t="shared" si="23"/>
        <v>3483.5151435985072</v>
      </c>
      <c r="AB116" s="54">
        <f t="shared" si="23"/>
        <v>3468.8639566931211</v>
      </c>
      <c r="AC116" s="54">
        <f t="shared" si="23"/>
        <v>3454.396739627276</v>
      </c>
      <c r="AD116" s="54">
        <f t="shared" si="23"/>
        <v>3440.1151301218074</v>
      </c>
      <c r="AE116" s="54">
        <f t="shared" si="23"/>
        <v>3426.0208140097225</v>
      </c>
      <c r="AF116" s="54">
        <f t="shared" si="23"/>
        <v>3412.1155261989038</v>
      </c>
      <c r="AG116" s="53">
        <f t="shared" si="23"/>
        <v>3398.4010516552062</v>
      </c>
      <c r="AH116" s="52"/>
    </row>
    <row r="117" spans="1:34" s="45" customFormat="1" x14ac:dyDescent="0.25">
      <c r="A117" s="48" t="s">
        <v>18</v>
      </c>
      <c r="B117" s="47"/>
      <c r="C117" s="47">
        <f>C116</f>
        <v>-99449.999999999985</v>
      </c>
      <c r="D117" s="47">
        <f t="shared" ref="D117:AG117" si="24">C117+D116</f>
        <v>-59612.89349599999</v>
      </c>
      <c r="E117" s="47">
        <f t="shared" si="24"/>
        <v>-48204.797524519992</v>
      </c>
      <c r="F117" s="47">
        <f t="shared" si="24"/>
        <v>-36852.864532897394</v>
      </c>
      <c r="G117" s="47">
        <f t="shared" si="24"/>
        <v>-25556.747162482909</v>
      </c>
      <c r="H117" s="47">
        <f t="shared" si="24"/>
        <v>-14316.098213139245</v>
      </c>
      <c r="I117" s="47">
        <f t="shared" si="24"/>
        <v>-3130.5706071718341</v>
      </c>
      <c r="J117" s="47">
        <f t="shared" si="24"/>
        <v>8000.1826473213168</v>
      </c>
      <c r="K117" s="47">
        <f t="shared" si="24"/>
        <v>19076.508493693753</v>
      </c>
      <c r="L117" s="47">
        <f t="shared" si="24"/>
        <v>30098.753864602149</v>
      </c>
      <c r="M117" s="47">
        <f t="shared" si="24"/>
        <v>41067.265720479023</v>
      </c>
      <c r="N117" s="47">
        <f t="shared" si="24"/>
        <v>51982.391088640521</v>
      </c>
      <c r="O117" s="47">
        <f t="shared" si="24"/>
        <v>62844.477103043595</v>
      </c>
      <c r="P117" s="47">
        <f t="shared" si="24"/>
        <v>73653.871044707106</v>
      </c>
      <c r="Q117" s="47">
        <f t="shared" si="24"/>
        <v>84410.920382811615</v>
      </c>
      <c r="R117" s="47">
        <f t="shared" si="24"/>
        <v>91865.972816493202</v>
      </c>
      <c r="S117" s="47">
        <f t="shared" si="24"/>
        <v>102519.37631734654</v>
      </c>
      <c r="T117" s="47">
        <f t="shared" si="24"/>
        <v>113121.47917265321</v>
      </c>
      <c r="U117" s="47">
        <f t="shared" si="24"/>
        <v>123672.63002935117</v>
      </c>
      <c r="V117" s="47">
        <f t="shared" si="24"/>
        <v>134173.17793876198</v>
      </c>
      <c r="W117" s="47">
        <f t="shared" si="24"/>
        <v>144623.47240209236</v>
      </c>
      <c r="X117" s="47">
        <f t="shared" si="24"/>
        <v>148152.02925025873</v>
      </c>
      <c r="Y117" s="47">
        <f t="shared" si="24"/>
        <v>151665.3923612276</v>
      </c>
      <c r="Z117" s="47">
        <f t="shared" si="24"/>
        <v>155163.74107101967</v>
      </c>
      <c r="AA117" s="47">
        <f t="shared" si="24"/>
        <v>158647.25621461819</v>
      </c>
      <c r="AB117" s="47">
        <f t="shared" si="24"/>
        <v>162116.12017131131</v>
      </c>
      <c r="AC117" s="47">
        <f t="shared" si="24"/>
        <v>165570.51691093858</v>
      </c>
      <c r="AD117" s="47">
        <f t="shared" si="24"/>
        <v>169010.63204106039</v>
      </c>
      <c r="AE117" s="47">
        <f t="shared" si="24"/>
        <v>172436.6528550701</v>
      </c>
      <c r="AF117" s="47">
        <f t="shared" si="24"/>
        <v>175848.76838126901</v>
      </c>
      <c r="AG117" s="49">
        <f t="shared" si="24"/>
        <v>179247.16943292422</v>
      </c>
      <c r="AH117" s="46"/>
    </row>
    <row r="118" spans="1:34" s="45" customFormat="1" x14ac:dyDescent="0.25">
      <c r="A118" s="48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9"/>
      <c r="AH118" s="46"/>
    </row>
    <row r="119" spans="1:34" s="42" customFormat="1" x14ac:dyDescent="0.25">
      <c r="A119" s="44" t="s">
        <v>17</v>
      </c>
      <c r="B119" s="43" t="str">
        <f>IF(AND(B117&gt;0,A117&lt;=0), B112-(B117/B116), " ")</f>
        <v xml:space="preserve"> </v>
      </c>
      <c r="C119" s="43" t="str">
        <f t="shared" ref="C119:AG119" si="25">IF(AND(C117&gt;0,B117&lt;=0), C77-(C117/C116), " ")</f>
        <v xml:space="preserve"> </v>
      </c>
      <c r="D119" s="43" t="str">
        <f t="shared" si="25"/>
        <v xml:space="preserve"> </v>
      </c>
      <c r="E119" s="43" t="str">
        <f t="shared" si="25"/>
        <v xml:space="preserve"> </v>
      </c>
      <c r="F119" s="43" t="str">
        <f t="shared" si="25"/>
        <v xml:space="preserve"> </v>
      </c>
      <c r="G119" s="43" t="str">
        <f t="shared" si="25"/>
        <v xml:space="preserve"> </v>
      </c>
      <c r="H119" s="43" t="str">
        <f t="shared" si="25"/>
        <v xml:space="preserve"> </v>
      </c>
      <c r="I119" s="43" t="str">
        <f t="shared" si="25"/>
        <v xml:space="preserve"> </v>
      </c>
      <c r="J119" s="43">
        <f t="shared" si="25"/>
        <v>6.2812541555449641</v>
      </c>
      <c r="K119" s="43" t="str">
        <f t="shared" si="25"/>
        <v xml:space="preserve"> </v>
      </c>
      <c r="L119" s="43" t="str">
        <f t="shared" si="25"/>
        <v xml:space="preserve"> </v>
      </c>
      <c r="M119" s="43" t="str">
        <f t="shared" si="25"/>
        <v xml:space="preserve"> </v>
      </c>
      <c r="N119" s="43" t="str">
        <f t="shared" si="25"/>
        <v xml:space="preserve"> </v>
      </c>
      <c r="O119" s="43" t="str">
        <f t="shared" si="25"/>
        <v xml:space="preserve"> </v>
      </c>
      <c r="P119" s="43" t="str">
        <f t="shared" si="25"/>
        <v xml:space="preserve"> </v>
      </c>
      <c r="Q119" s="43" t="str">
        <f t="shared" si="25"/>
        <v xml:space="preserve"> </v>
      </c>
      <c r="R119" s="43" t="str">
        <f t="shared" si="25"/>
        <v xml:space="preserve"> </v>
      </c>
      <c r="S119" s="43" t="str">
        <f t="shared" si="25"/>
        <v xml:space="preserve"> </v>
      </c>
      <c r="T119" s="43" t="str">
        <f t="shared" si="25"/>
        <v xml:space="preserve"> </v>
      </c>
      <c r="U119" s="43" t="str">
        <f t="shared" si="25"/>
        <v xml:space="preserve"> </v>
      </c>
      <c r="V119" s="43" t="str">
        <f t="shared" si="25"/>
        <v xml:space="preserve"> </v>
      </c>
      <c r="W119" s="43" t="str">
        <f t="shared" si="25"/>
        <v xml:space="preserve"> </v>
      </c>
      <c r="X119" s="43" t="str">
        <f t="shared" si="25"/>
        <v xml:space="preserve"> </v>
      </c>
      <c r="Y119" s="43" t="str">
        <f t="shared" si="25"/>
        <v xml:space="preserve"> </v>
      </c>
      <c r="Z119" s="43" t="str">
        <f t="shared" si="25"/>
        <v xml:space="preserve"> </v>
      </c>
      <c r="AA119" s="43" t="str">
        <f t="shared" si="25"/>
        <v xml:space="preserve"> </v>
      </c>
      <c r="AB119" s="43" t="str">
        <f t="shared" si="25"/>
        <v xml:space="preserve"> </v>
      </c>
      <c r="AC119" s="43" t="str">
        <f t="shared" si="25"/>
        <v xml:space="preserve"> </v>
      </c>
      <c r="AD119" s="43" t="str">
        <f t="shared" si="25"/>
        <v xml:space="preserve"> </v>
      </c>
      <c r="AE119" s="43" t="str">
        <f t="shared" si="25"/>
        <v xml:space="preserve"> </v>
      </c>
      <c r="AF119" s="43" t="str">
        <f t="shared" si="25"/>
        <v xml:space="preserve"> </v>
      </c>
      <c r="AG119" s="247" t="str">
        <f t="shared" si="25"/>
        <v xml:space="preserve"> </v>
      </c>
    </row>
    <row r="120" spans="1:34" s="37" customFormat="1" x14ac:dyDescent="0.25">
      <c r="A120" s="41" t="s">
        <v>16</v>
      </c>
      <c r="B120" s="40">
        <f>MIN(D119:AG119)</f>
        <v>6.2812541555449641</v>
      </c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8"/>
    </row>
    <row r="121" spans="1:34" s="37" customFormat="1" x14ac:dyDescent="0.25">
      <c r="A121" s="41"/>
      <c r="B121" s="40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8"/>
    </row>
    <row r="122" spans="1:34" ht="26.25" customHeight="1" x14ac:dyDescent="0.4">
      <c r="A122" s="257" t="s">
        <v>15</v>
      </c>
      <c r="B122" s="258"/>
      <c r="C122" s="258"/>
      <c r="D122" s="258"/>
      <c r="E122" s="258"/>
      <c r="F122" s="258"/>
      <c r="G122" s="258"/>
      <c r="H122" s="258"/>
      <c r="I122" s="258"/>
      <c r="J122" s="258"/>
      <c r="K122" s="258"/>
      <c r="L122" s="258"/>
      <c r="M122" s="258"/>
      <c r="N122" s="260"/>
      <c r="O122" s="260"/>
      <c r="P122" s="260"/>
      <c r="Q122" s="260"/>
      <c r="R122" s="260"/>
      <c r="S122" s="260"/>
      <c r="T122" s="260"/>
      <c r="U122" s="260"/>
      <c r="V122" s="260"/>
      <c r="W122" s="260"/>
      <c r="X122" s="248"/>
      <c r="Y122" s="248"/>
      <c r="Z122" s="248"/>
      <c r="AA122" s="248"/>
      <c r="AB122" s="248"/>
      <c r="AC122" s="248"/>
      <c r="AD122" s="248"/>
      <c r="AE122" s="248"/>
      <c r="AF122" s="248"/>
      <c r="AG122" s="261"/>
    </row>
    <row r="123" spans="1:34" x14ac:dyDescent="0.25">
      <c r="A123" s="34"/>
      <c r="B123" s="5"/>
      <c r="C123" s="5"/>
      <c r="D123" s="33" t="s">
        <v>14</v>
      </c>
      <c r="E123" s="33" t="s">
        <v>14</v>
      </c>
      <c r="F123" s="33" t="s">
        <v>14</v>
      </c>
      <c r="G123" s="33" t="s">
        <v>14</v>
      </c>
      <c r="H123" s="33" t="s">
        <v>14</v>
      </c>
      <c r="I123" s="33" t="s">
        <v>14</v>
      </c>
      <c r="J123" s="33" t="s">
        <v>14</v>
      </c>
      <c r="K123" s="33" t="s">
        <v>14</v>
      </c>
      <c r="L123" s="33" t="s">
        <v>14</v>
      </c>
      <c r="M123" s="33" t="s">
        <v>14</v>
      </c>
      <c r="N123" s="33" t="s">
        <v>14</v>
      </c>
      <c r="O123" s="33" t="s">
        <v>14</v>
      </c>
      <c r="P123" s="33" t="s">
        <v>14</v>
      </c>
      <c r="Q123" s="33" t="s">
        <v>14</v>
      </c>
      <c r="R123" s="33" t="s">
        <v>14</v>
      </c>
      <c r="S123" s="33" t="s">
        <v>14</v>
      </c>
      <c r="T123" s="33" t="s">
        <v>14</v>
      </c>
      <c r="U123" s="33" t="s">
        <v>14</v>
      </c>
      <c r="V123" s="33" t="s">
        <v>14</v>
      </c>
      <c r="W123" s="33" t="s">
        <v>14</v>
      </c>
      <c r="X123" s="33" t="s">
        <v>14</v>
      </c>
      <c r="Y123" s="33" t="s">
        <v>14</v>
      </c>
      <c r="Z123" s="33" t="s">
        <v>14</v>
      </c>
      <c r="AA123" s="33" t="s">
        <v>14</v>
      </c>
      <c r="AB123" s="33" t="s">
        <v>14</v>
      </c>
      <c r="AC123" s="33" t="s">
        <v>14</v>
      </c>
      <c r="AD123" s="33" t="s">
        <v>14</v>
      </c>
      <c r="AE123" s="33" t="s">
        <v>14</v>
      </c>
      <c r="AF123" s="33" t="s">
        <v>14</v>
      </c>
      <c r="AG123" s="32" t="s">
        <v>14</v>
      </c>
    </row>
    <row r="124" spans="1:34" s="23" customFormat="1" x14ac:dyDescent="0.25">
      <c r="A124" s="26" t="s">
        <v>13</v>
      </c>
      <c r="B124" s="16"/>
      <c r="C124" s="16"/>
      <c r="D124" s="25">
        <v>1</v>
      </c>
      <c r="E124" s="25">
        <v>2</v>
      </c>
      <c r="F124" s="25">
        <v>3</v>
      </c>
      <c r="G124" s="25">
        <v>4</v>
      </c>
      <c r="H124" s="25">
        <v>5</v>
      </c>
      <c r="I124" s="25">
        <v>6</v>
      </c>
      <c r="J124" s="25">
        <v>7</v>
      </c>
      <c r="K124" s="25">
        <v>8</v>
      </c>
      <c r="L124" s="25">
        <v>9</v>
      </c>
      <c r="M124" s="25">
        <v>10</v>
      </c>
      <c r="N124" s="25">
        <v>11</v>
      </c>
      <c r="O124" s="25">
        <v>12</v>
      </c>
      <c r="P124" s="25">
        <v>13</v>
      </c>
      <c r="Q124" s="25">
        <v>14</v>
      </c>
      <c r="R124" s="25">
        <v>15</v>
      </c>
      <c r="S124" s="25">
        <v>16</v>
      </c>
      <c r="T124" s="25">
        <v>17</v>
      </c>
      <c r="U124" s="25">
        <v>18</v>
      </c>
      <c r="V124" s="25">
        <v>19</v>
      </c>
      <c r="W124" s="25">
        <v>20</v>
      </c>
      <c r="X124" s="25">
        <v>21</v>
      </c>
      <c r="Y124" s="25">
        <v>22</v>
      </c>
      <c r="Z124" s="25">
        <v>23</v>
      </c>
      <c r="AA124" s="25">
        <v>24</v>
      </c>
      <c r="AB124" s="25">
        <v>25</v>
      </c>
      <c r="AC124" s="25">
        <v>26</v>
      </c>
      <c r="AD124" s="25">
        <v>27</v>
      </c>
      <c r="AE124" s="25">
        <v>28</v>
      </c>
      <c r="AF124" s="25">
        <v>29</v>
      </c>
      <c r="AG124" s="24">
        <v>30</v>
      </c>
    </row>
    <row r="125" spans="1:34" s="23" customFormat="1" x14ac:dyDescent="0.25">
      <c r="A125" s="22" t="s">
        <v>9</v>
      </c>
      <c r="B125" s="16"/>
      <c r="C125" s="16"/>
      <c r="D125" s="16">
        <f t="shared" ref="D125:AG128" si="26">D133+D141</f>
        <v>0</v>
      </c>
      <c r="E125" s="16">
        <f t="shared" si="26"/>
        <v>0</v>
      </c>
      <c r="F125" s="16">
        <f t="shared" si="26"/>
        <v>0</v>
      </c>
      <c r="G125" s="16">
        <f t="shared" si="26"/>
        <v>0</v>
      </c>
      <c r="H125" s="16">
        <f t="shared" si="26"/>
        <v>0</v>
      </c>
      <c r="I125" s="16">
        <f t="shared" si="26"/>
        <v>0</v>
      </c>
      <c r="J125" s="16">
        <f t="shared" si="26"/>
        <v>0</v>
      </c>
      <c r="K125" s="16">
        <f t="shared" si="26"/>
        <v>0</v>
      </c>
      <c r="L125" s="16">
        <f t="shared" si="26"/>
        <v>0</v>
      </c>
      <c r="M125" s="16">
        <f t="shared" si="26"/>
        <v>0</v>
      </c>
      <c r="N125" s="16">
        <f t="shared" si="26"/>
        <v>0</v>
      </c>
      <c r="O125" s="16">
        <f t="shared" si="26"/>
        <v>0</v>
      </c>
      <c r="P125" s="16">
        <f t="shared" si="26"/>
        <v>0</v>
      </c>
      <c r="Q125" s="16">
        <f t="shared" si="26"/>
        <v>0</v>
      </c>
      <c r="R125" s="16">
        <f t="shared" si="26"/>
        <v>0</v>
      </c>
      <c r="S125" s="16">
        <f t="shared" si="26"/>
        <v>0</v>
      </c>
      <c r="T125" s="16">
        <f t="shared" si="26"/>
        <v>0</v>
      </c>
      <c r="U125" s="16">
        <f t="shared" si="26"/>
        <v>0</v>
      </c>
      <c r="V125" s="16">
        <f t="shared" si="26"/>
        <v>0</v>
      </c>
      <c r="W125" s="16">
        <f t="shared" si="26"/>
        <v>0</v>
      </c>
      <c r="X125" s="16">
        <f t="shared" si="26"/>
        <v>0</v>
      </c>
      <c r="Y125" s="16">
        <f t="shared" si="26"/>
        <v>0</v>
      </c>
      <c r="Z125" s="16">
        <f t="shared" si="26"/>
        <v>0</v>
      </c>
      <c r="AA125" s="16">
        <f t="shared" si="26"/>
        <v>0</v>
      </c>
      <c r="AB125" s="16">
        <f t="shared" si="26"/>
        <v>0</v>
      </c>
      <c r="AC125" s="16">
        <f t="shared" si="26"/>
        <v>0</v>
      </c>
      <c r="AD125" s="16">
        <f t="shared" si="26"/>
        <v>0</v>
      </c>
      <c r="AE125" s="16">
        <f t="shared" si="26"/>
        <v>0</v>
      </c>
      <c r="AF125" s="16">
        <f t="shared" si="26"/>
        <v>0</v>
      </c>
      <c r="AG125" s="21">
        <f t="shared" si="26"/>
        <v>0</v>
      </c>
    </row>
    <row r="126" spans="1:34" s="23" customFormat="1" x14ac:dyDescent="0.25">
      <c r="A126" s="22" t="s">
        <v>8</v>
      </c>
      <c r="B126" s="16"/>
      <c r="C126" s="16"/>
      <c r="D126" s="16">
        <f t="shared" si="26"/>
        <v>0</v>
      </c>
      <c r="E126" s="16">
        <f t="shared" si="26"/>
        <v>0</v>
      </c>
      <c r="F126" s="16">
        <f t="shared" si="26"/>
        <v>0</v>
      </c>
      <c r="G126" s="16">
        <f t="shared" si="26"/>
        <v>0</v>
      </c>
      <c r="H126" s="16">
        <f t="shared" si="26"/>
        <v>0</v>
      </c>
      <c r="I126" s="16">
        <f t="shared" si="26"/>
        <v>0</v>
      </c>
      <c r="J126" s="16">
        <f t="shared" si="26"/>
        <v>0</v>
      </c>
      <c r="K126" s="16">
        <f t="shared" si="26"/>
        <v>0</v>
      </c>
      <c r="L126" s="16">
        <f t="shared" si="26"/>
        <v>0</v>
      </c>
      <c r="M126" s="16">
        <f t="shared" si="26"/>
        <v>0</v>
      </c>
      <c r="N126" s="16">
        <f t="shared" si="26"/>
        <v>0</v>
      </c>
      <c r="O126" s="16">
        <f t="shared" si="26"/>
        <v>0</v>
      </c>
      <c r="P126" s="16">
        <f t="shared" si="26"/>
        <v>0</v>
      </c>
      <c r="Q126" s="16">
        <f t="shared" si="26"/>
        <v>0</v>
      </c>
      <c r="R126" s="16">
        <f t="shared" si="26"/>
        <v>0</v>
      </c>
      <c r="S126" s="16">
        <f t="shared" si="26"/>
        <v>0</v>
      </c>
      <c r="T126" s="16">
        <f t="shared" si="26"/>
        <v>0</v>
      </c>
      <c r="U126" s="16">
        <f t="shared" si="26"/>
        <v>0</v>
      </c>
      <c r="V126" s="16">
        <f t="shared" si="26"/>
        <v>0</v>
      </c>
      <c r="W126" s="16">
        <f t="shared" si="26"/>
        <v>0</v>
      </c>
      <c r="X126" s="16">
        <f t="shared" si="26"/>
        <v>0</v>
      </c>
      <c r="Y126" s="16">
        <f t="shared" si="26"/>
        <v>0</v>
      </c>
      <c r="Z126" s="16">
        <f t="shared" si="26"/>
        <v>0</v>
      </c>
      <c r="AA126" s="16">
        <f t="shared" si="26"/>
        <v>0</v>
      </c>
      <c r="AB126" s="16">
        <f t="shared" si="26"/>
        <v>0</v>
      </c>
      <c r="AC126" s="16">
        <f t="shared" si="26"/>
        <v>0</v>
      </c>
      <c r="AD126" s="16">
        <f t="shared" si="26"/>
        <v>0</v>
      </c>
      <c r="AE126" s="16">
        <f t="shared" si="26"/>
        <v>0</v>
      </c>
      <c r="AF126" s="16">
        <f t="shared" si="26"/>
        <v>0</v>
      </c>
      <c r="AG126" s="21">
        <f t="shared" si="26"/>
        <v>0</v>
      </c>
    </row>
    <row r="127" spans="1:34" s="12" customFormat="1" x14ac:dyDescent="0.25">
      <c r="A127" s="22" t="s">
        <v>7</v>
      </c>
      <c r="B127" s="16"/>
      <c r="C127" s="16"/>
      <c r="D127" s="16">
        <f t="shared" si="26"/>
        <v>0</v>
      </c>
      <c r="E127" s="16">
        <f t="shared" si="26"/>
        <v>0</v>
      </c>
      <c r="F127" s="16">
        <f t="shared" si="26"/>
        <v>0</v>
      </c>
      <c r="G127" s="16">
        <f t="shared" si="26"/>
        <v>0</v>
      </c>
      <c r="H127" s="16">
        <f t="shared" si="26"/>
        <v>0</v>
      </c>
      <c r="I127" s="16">
        <f t="shared" si="26"/>
        <v>0</v>
      </c>
      <c r="J127" s="16">
        <f t="shared" si="26"/>
        <v>0</v>
      </c>
      <c r="K127" s="16">
        <f t="shared" si="26"/>
        <v>0</v>
      </c>
      <c r="L127" s="16">
        <f t="shared" si="26"/>
        <v>0</v>
      </c>
      <c r="M127" s="16">
        <f t="shared" si="26"/>
        <v>0</v>
      </c>
      <c r="N127" s="16">
        <f t="shared" si="26"/>
        <v>0</v>
      </c>
      <c r="O127" s="16">
        <f t="shared" si="26"/>
        <v>0</v>
      </c>
      <c r="P127" s="16">
        <f t="shared" si="26"/>
        <v>0</v>
      </c>
      <c r="Q127" s="16">
        <f t="shared" si="26"/>
        <v>0</v>
      </c>
      <c r="R127" s="16">
        <f t="shared" si="26"/>
        <v>0</v>
      </c>
      <c r="S127" s="16">
        <f t="shared" si="26"/>
        <v>0</v>
      </c>
      <c r="T127" s="16">
        <f t="shared" si="26"/>
        <v>0</v>
      </c>
      <c r="U127" s="16">
        <f t="shared" si="26"/>
        <v>0</v>
      </c>
      <c r="V127" s="16">
        <f t="shared" si="26"/>
        <v>0</v>
      </c>
      <c r="W127" s="16">
        <f t="shared" si="26"/>
        <v>0</v>
      </c>
      <c r="X127" s="16">
        <f t="shared" si="26"/>
        <v>0</v>
      </c>
      <c r="Y127" s="16">
        <f t="shared" si="26"/>
        <v>0</v>
      </c>
      <c r="Z127" s="16">
        <f t="shared" si="26"/>
        <v>0</v>
      </c>
      <c r="AA127" s="16">
        <f t="shared" si="26"/>
        <v>0</v>
      </c>
      <c r="AB127" s="16">
        <f t="shared" si="26"/>
        <v>0</v>
      </c>
      <c r="AC127" s="16">
        <f t="shared" si="26"/>
        <v>0</v>
      </c>
      <c r="AD127" s="16">
        <f t="shared" si="26"/>
        <v>0</v>
      </c>
      <c r="AE127" s="16">
        <f t="shared" si="26"/>
        <v>0</v>
      </c>
      <c r="AF127" s="16">
        <f t="shared" si="26"/>
        <v>0</v>
      </c>
      <c r="AG127" s="21">
        <f t="shared" si="26"/>
        <v>0</v>
      </c>
    </row>
    <row r="128" spans="1:34" s="28" customFormat="1" x14ac:dyDescent="0.25">
      <c r="A128" s="22" t="s">
        <v>6</v>
      </c>
      <c r="B128" s="16"/>
      <c r="C128" s="16"/>
      <c r="D128" s="16">
        <f t="shared" si="26"/>
        <v>0</v>
      </c>
      <c r="E128" s="16">
        <f t="shared" si="26"/>
        <v>0</v>
      </c>
      <c r="F128" s="16">
        <f t="shared" si="26"/>
        <v>0</v>
      </c>
      <c r="G128" s="16">
        <f t="shared" si="26"/>
        <v>0</v>
      </c>
      <c r="H128" s="16">
        <f t="shared" si="26"/>
        <v>0</v>
      </c>
      <c r="I128" s="16">
        <f t="shared" si="26"/>
        <v>0</v>
      </c>
      <c r="J128" s="16">
        <f t="shared" si="26"/>
        <v>0</v>
      </c>
      <c r="K128" s="16">
        <f t="shared" si="26"/>
        <v>0</v>
      </c>
      <c r="L128" s="16">
        <f t="shared" si="26"/>
        <v>0</v>
      </c>
      <c r="M128" s="16">
        <f t="shared" si="26"/>
        <v>0</v>
      </c>
      <c r="N128" s="16">
        <f t="shared" si="26"/>
        <v>0</v>
      </c>
      <c r="O128" s="16">
        <f t="shared" si="26"/>
        <v>0</v>
      </c>
      <c r="P128" s="16">
        <f t="shared" si="26"/>
        <v>0</v>
      </c>
      <c r="Q128" s="16">
        <f t="shared" si="26"/>
        <v>0</v>
      </c>
      <c r="R128" s="16">
        <f t="shared" si="26"/>
        <v>0</v>
      </c>
      <c r="S128" s="16">
        <f t="shared" si="26"/>
        <v>0</v>
      </c>
      <c r="T128" s="16">
        <f t="shared" si="26"/>
        <v>0</v>
      </c>
      <c r="U128" s="16">
        <f t="shared" si="26"/>
        <v>0</v>
      </c>
      <c r="V128" s="16">
        <f t="shared" si="26"/>
        <v>0</v>
      </c>
      <c r="W128" s="16">
        <f t="shared" si="26"/>
        <v>0</v>
      </c>
      <c r="X128" s="16">
        <f t="shared" si="26"/>
        <v>0</v>
      </c>
      <c r="Y128" s="16">
        <f t="shared" si="26"/>
        <v>0</v>
      </c>
      <c r="Z128" s="16">
        <f t="shared" si="26"/>
        <v>0</v>
      </c>
      <c r="AA128" s="16">
        <f t="shared" si="26"/>
        <v>0</v>
      </c>
      <c r="AB128" s="16">
        <f t="shared" si="26"/>
        <v>0</v>
      </c>
      <c r="AC128" s="16">
        <f t="shared" si="26"/>
        <v>0</v>
      </c>
      <c r="AD128" s="16">
        <f t="shared" si="26"/>
        <v>0</v>
      </c>
      <c r="AE128" s="16">
        <f t="shared" si="26"/>
        <v>0</v>
      </c>
      <c r="AF128" s="16">
        <f t="shared" si="26"/>
        <v>0</v>
      </c>
      <c r="AG128" s="21">
        <f t="shared" si="26"/>
        <v>0</v>
      </c>
    </row>
    <row r="129" spans="1:34" s="12" customFormat="1" x14ac:dyDescent="0.25">
      <c r="A129" s="17" t="s">
        <v>5</v>
      </c>
      <c r="B129" s="19"/>
      <c r="C129" s="19"/>
      <c r="D129" s="19">
        <f t="shared" ref="D129:AG129" si="27">D125+D127</f>
        <v>0</v>
      </c>
      <c r="E129" s="19">
        <f t="shared" si="27"/>
        <v>0</v>
      </c>
      <c r="F129" s="19">
        <f t="shared" si="27"/>
        <v>0</v>
      </c>
      <c r="G129" s="19">
        <f t="shared" si="27"/>
        <v>0</v>
      </c>
      <c r="H129" s="19">
        <f t="shared" si="27"/>
        <v>0</v>
      </c>
      <c r="I129" s="19">
        <f t="shared" si="27"/>
        <v>0</v>
      </c>
      <c r="J129" s="19">
        <f t="shared" si="27"/>
        <v>0</v>
      </c>
      <c r="K129" s="19">
        <f t="shared" si="27"/>
        <v>0</v>
      </c>
      <c r="L129" s="19">
        <f t="shared" si="27"/>
        <v>0</v>
      </c>
      <c r="M129" s="19">
        <f t="shared" si="27"/>
        <v>0</v>
      </c>
      <c r="N129" s="19">
        <f t="shared" si="27"/>
        <v>0</v>
      </c>
      <c r="O129" s="19">
        <f t="shared" si="27"/>
        <v>0</v>
      </c>
      <c r="P129" s="19">
        <f t="shared" si="27"/>
        <v>0</v>
      </c>
      <c r="Q129" s="19">
        <f t="shared" si="27"/>
        <v>0</v>
      </c>
      <c r="R129" s="19">
        <f t="shared" si="27"/>
        <v>0</v>
      </c>
      <c r="S129" s="19">
        <f t="shared" si="27"/>
        <v>0</v>
      </c>
      <c r="T129" s="19">
        <f t="shared" si="27"/>
        <v>0</v>
      </c>
      <c r="U129" s="19">
        <f t="shared" si="27"/>
        <v>0</v>
      </c>
      <c r="V129" s="19">
        <f t="shared" si="27"/>
        <v>0</v>
      </c>
      <c r="W129" s="19">
        <f t="shared" si="27"/>
        <v>0</v>
      </c>
      <c r="X129" s="19">
        <f t="shared" si="27"/>
        <v>0</v>
      </c>
      <c r="Y129" s="19">
        <f t="shared" si="27"/>
        <v>0</v>
      </c>
      <c r="Z129" s="19">
        <f t="shared" si="27"/>
        <v>0</v>
      </c>
      <c r="AA129" s="19">
        <f t="shared" si="27"/>
        <v>0</v>
      </c>
      <c r="AB129" s="19">
        <f t="shared" si="27"/>
        <v>0</v>
      </c>
      <c r="AC129" s="19">
        <f t="shared" si="27"/>
        <v>0</v>
      </c>
      <c r="AD129" s="19">
        <f t="shared" si="27"/>
        <v>0</v>
      </c>
      <c r="AE129" s="19">
        <f t="shared" si="27"/>
        <v>0</v>
      </c>
      <c r="AF129" s="19">
        <f t="shared" si="27"/>
        <v>0</v>
      </c>
      <c r="AG129" s="18">
        <f t="shared" si="27"/>
        <v>0</v>
      </c>
    </row>
    <row r="130" spans="1:34" s="12" customFormat="1" x14ac:dyDescent="0.25">
      <c r="A130" s="17" t="s">
        <v>12</v>
      </c>
      <c r="B130" s="19"/>
      <c r="C130" s="19"/>
      <c r="D130" s="15">
        <f t="shared" ref="D130:AG130" si="28">IF(D125&gt;0,-D91/D126,0)</f>
        <v>0</v>
      </c>
      <c r="E130" s="15">
        <f t="shared" si="28"/>
        <v>0</v>
      </c>
      <c r="F130" s="15">
        <f t="shared" si="28"/>
        <v>0</v>
      </c>
      <c r="G130" s="15">
        <f t="shared" si="28"/>
        <v>0</v>
      </c>
      <c r="H130" s="15">
        <f t="shared" si="28"/>
        <v>0</v>
      </c>
      <c r="I130" s="15">
        <f t="shared" si="28"/>
        <v>0</v>
      </c>
      <c r="J130" s="15">
        <f t="shared" si="28"/>
        <v>0</v>
      </c>
      <c r="K130" s="15">
        <f t="shared" si="28"/>
        <v>0</v>
      </c>
      <c r="L130" s="15">
        <f t="shared" si="28"/>
        <v>0</v>
      </c>
      <c r="M130" s="15">
        <f t="shared" si="28"/>
        <v>0</v>
      </c>
      <c r="N130" s="15">
        <f t="shared" si="28"/>
        <v>0</v>
      </c>
      <c r="O130" s="15">
        <f t="shared" si="28"/>
        <v>0</v>
      </c>
      <c r="P130" s="15">
        <f t="shared" si="28"/>
        <v>0</v>
      </c>
      <c r="Q130" s="15">
        <f t="shared" si="28"/>
        <v>0</v>
      </c>
      <c r="R130" s="15">
        <f t="shared" si="28"/>
        <v>0</v>
      </c>
      <c r="S130" s="15">
        <f t="shared" si="28"/>
        <v>0</v>
      </c>
      <c r="T130" s="15">
        <f t="shared" si="28"/>
        <v>0</v>
      </c>
      <c r="U130" s="15">
        <f t="shared" si="28"/>
        <v>0</v>
      </c>
      <c r="V130" s="15">
        <f t="shared" si="28"/>
        <v>0</v>
      </c>
      <c r="W130" s="15">
        <f t="shared" si="28"/>
        <v>0</v>
      </c>
      <c r="X130" s="15">
        <f t="shared" si="28"/>
        <v>0</v>
      </c>
      <c r="Y130" s="15">
        <f t="shared" si="28"/>
        <v>0</v>
      </c>
      <c r="Z130" s="15">
        <f t="shared" si="28"/>
        <v>0</v>
      </c>
      <c r="AA130" s="15">
        <f t="shared" si="28"/>
        <v>0</v>
      </c>
      <c r="AB130" s="15">
        <f t="shared" si="28"/>
        <v>0</v>
      </c>
      <c r="AC130" s="15">
        <f t="shared" si="28"/>
        <v>0</v>
      </c>
      <c r="AD130" s="15">
        <f t="shared" si="28"/>
        <v>0</v>
      </c>
      <c r="AE130" s="15">
        <f t="shared" si="28"/>
        <v>0</v>
      </c>
      <c r="AF130" s="15">
        <f t="shared" si="28"/>
        <v>0</v>
      </c>
      <c r="AG130" s="14">
        <f t="shared" si="28"/>
        <v>0</v>
      </c>
    </row>
    <row r="131" spans="1:34" s="12" customFormat="1" x14ac:dyDescent="0.25">
      <c r="A131" s="31"/>
      <c r="B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21"/>
    </row>
    <row r="132" spans="1:34" s="12" customFormat="1" x14ac:dyDescent="0.25">
      <c r="A132" s="26" t="s">
        <v>11</v>
      </c>
      <c r="B132" s="16"/>
      <c r="C132" s="16"/>
      <c r="D132" s="30">
        <v>1</v>
      </c>
      <c r="E132" s="30">
        <v>2</v>
      </c>
      <c r="F132" s="30">
        <v>3</v>
      </c>
      <c r="G132" s="30">
        <v>4</v>
      </c>
      <c r="H132" s="30">
        <v>5</v>
      </c>
      <c r="I132" s="30">
        <v>6</v>
      </c>
      <c r="J132" s="30">
        <v>7</v>
      </c>
      <c r="K132" s="30">
        <v>8</v>
      </c>
      <c r="L132" s="30">
        <v>9</v>
      </c>
      <c r="M132" s="30">
        <v>10</v>
      </c>
      <c r="N132" s="30">
        <v>11</v>
      </c>
      <c r="O132" s="30">
        <v>12</v>
      </c>
      <c r="P132" s="30">
        <v>13</v>
      </c>
      <c r="Q132" s="30">
        <v>14</v>
      </c>
      <c r="R132" s="30">
        <v>15</v>
      </c>
      <c r="S132" s="30">
        <v>16</v>
      </c>
      <c r="T132" s="30">
        <v>17</v>
      </c>
      <c r="U132" s="30">
        <v>18</v>
      </c>
      <c r="V132" s="30">
        <v>19</v>
      </c>
      <c r="W132" s="30">
        <v>20</v>
      </c>
      <c r="X132" s="30">
        <v>21</v>
      </c>
      <c r="Y132" s="30">
        <v>22</v>
      </c>
      <c r="Z132" s="30">
        <v>23</v>
      </c>
      <c r="AA132" s="30">
        <v>24</v>
      </c>
      <c r="AB132" s="30">
        <v>25</v>
      </c>
      <c r="AC132" s="30">
        <v>26</v>
      </c>
      <c r="AD132" s="30">
        <v>27</v>
      </c>
      <c r="AE132" s="30">
        <v>28</v>
      </c>
      <c r="AF132" s="30">
        <v>29</v>
      </c>
      <c r="AG132" s="29">
        <v>30</v>
      </c>
    </row>
    <row r="133" spans="1:34" s="12" customFormat="1" x14ac:dyDescent="0.25">
      <c r="A133" s="22" t="s">
        <v>9</v>
      </c>
      <c r="B133" s="16"/>
      <c r="C133" s="16"/>
      <c r="D133" s="16">
        <f>$J$27</f>
        <v>0</v>
      </c>
      <c r="E133" s="16">
        <f t="shared" ref="E133:AG133" si="29">D$137</f>
        <v>0</v>
      </c>
      <c r="F133" s="16">
        <f t="shared" si="29"/>
        <v>0</v>
      </c>
      <c r="G133" s="16">
        <f t="shared" si="29"/>
        <v>0</v>
      </c>
      <c r="H133" s="16">
        <f t="shared" si="29"/>
        <v>0</v>
      </c>
      <c r="I133" s="16">
        <f t="shared" si="29"/>
        <v>0</v>
      </c>
      <c r="J133" s="16">
        <f t="shared" si="29"/>
        <v>0</v>
      </c>
      <c r="K133" s="16">
        <f t="shared" si="29"/>
        <v>0</v>
      </c>
      <c r="L133" s="16">
        <f t="shared" si="29"/>
        <v>0</v>
      </c>
      <c r="M133" s="16">
        <f t="shared" si="29"/>
        <v>0</v>
      </c>
      <c r="N133" s="16">
        <f t="shared" si="29"/>
        <v>0</v>
      </c>
      <c r="O133" s="16">
        <f t="shared" si="29"/>
        <v>0</v>
      </c>
      <c r="P133" s="16">
        <f t="shared" si="29"/>
        <v>0</v>
      </c>
      <c r="Q133" s="16">
        <f t="shared" si="29"/>
        <v>0</v>
      </c>
      <c r="R133" s="16">
        <f t="shared" si="29"/>
        <v>0</v>
      </c>
      <c r="S133" s="16">
        <f t="shared" si="29"/>
        <v>0</v>
      </c>
      <c r="T133" s="16">
        <f t="shared" si="29"/>
        <v>0</v>
      </c>
      <c r="U133" s="16">
        <f t="shared" si="29"/>
        <v>0</v>
      </c>
      <c r="V133" s="16">
        <f t="shared" si="29"/>
        <v>0</v>
      </c>
      <c r="W133" s="16">
        <f t="shared" si="29"/>
        <v>0</v>
      </c>
      <c r="X133" s="16">
        <f t="shared" si="29"/>
        <v>0</v>
      </c>
      <c r="Y133" s="16">
        <f t="shared" si="29"/>
        <v>0</v>
      </c>
      <c r="Z133" s="16">
        <f t="shared" si="29"/>
        <v>0</v>
      </c>
      <c r="AA133" s="16">
        <f t="shared" si="29"/>
        <v>0</v>
      </c>
      <c r="AB133" s="16">
        <f t="shared" si="29"/>
        <v>0</v>
      </c>
      <c r="AC133" s="16">
        <f t="shared" si="29"/>
        <v>0</v>
      </c>
      <c r="AD133" s="16">
        <f t="shared" si="29"/>
        <v>0</v>
      </c>
      <c r="AE133" s="16">
        <f t="shared" si="29"/>
        <v>0</v>
      </c>
      <c r="AF133" s="16">
        <f t="shared" si="29"/>
        <v>0</v>
      </c>
      <c r="AG133" s="21">
        <f t="shared" si="29"/>
        <v>0</v>
      </c>
    </row>
    <row r="134" spans="1:34" s="12" customFormat="1" x14ac:dyDescent="0.25">
      <c r="A134" s="22" t="s">
        <v>8</v>
      </c>
      <c r="B134" s="16"/>
      <c r="C134" s="16"/>
      <c r="D134" s="16">
        <f t="shared" ref="D134:AG134" si="30">IF(D$124&lt;=$J$29,PMT($J$28,$J$29,$D$133),0)</f>
        <v>0</v>
      </c>
      <c r="E134" s="16">
        <f t="shared" si="30"/>
        <v>0</v>
      </c>
      <c r="F134" s="16">
        <f t="shared" si="30"/>
        <v>0</v>
      </c>
      <c r="G134" s="16">
        <f t="shared" si="30"/>
        <v>0</v>
      </c>
      <c r="H134" s="16">
        <f t="shared" si="30"/>
        <v>0</v>
      </c>
      <c r="I134" s="16">
        <f t="shared" si="30"/>
        <v>0</v>
      </c>
      <c r="J134" s="16">
        <f t="shared" si="30"/>
        <v>0</v>
      </c>
      <c r="K134" s="16">
        <f t="shared" si="30"/>
        <v>0</v>
      </c>
      <c r="L134" s="16">
        <f t="shared" si="30"/>
        <v>0</v>
      </c>
      <c r="M134" s="16">
        <f t="shared" si="30"/>
        <v>0</v>
      </c>
      <c r="N134" s="16">
        <f t="shared" si="30"/>
        <v>0</v>
      </c>
      <c r="O134" s="16">
        <f t="shared" si="30"/>
        <v>0</v>
      </c>
      <c r="P134" s="16">
        <f t="shared" si="30"/>
        <v>0</v>
      </c>
      <c r="Q134" s="16">
        <f t="shared" si="30"/>
        <v>0</v>
      </c>
      <c r="R134" s="16">
        <f t="shared" si="30"/>
        <v>0</v>
      </c>
      <c r="S134" s="16">
        <f t="shared" si="30"/>
        <v>0</v>
      </c>
      <c r="T134" s="16">
        <f t="shared" si="30"/>
        <v>0</v>
      </c>
      <c r="U134" s="16">
        <f t="shared" si="30"/>
        <v>0</v>
      </c>
      <c r="V134" s="16">
        <f t="shared" si="30"/>
        <v>0</v>
      </c>
      <c r="W134" s="16">
        <f t="shared" si="30"/>
        <v>0</v>
      </c>
      <c r="X134" s="16">
        <f t="shared" si="30"/>
        <v>0</v>
      </c>
      <c r="Y134" s="16">
        <f t="shared" si="30"/>
        <v>0</v>
      </c>
      <c r="Z134" s="16">
        <f t="shared" si="30"/>
        <v>0</v>
      </c>
      <c r="AA134" s="16">
        <f t="shared" si="30"/>
        <v>0</v>
      </c>
      <c r="AB134" s="16">
        <f t="shared" si="30"/>
        <v>0</v>
      </c>
      <c r="AC134" s="16">
        <f t="shared" si="30"/>
        <v>0</v>
      </c>
      <c r="AD134" s="16">
        <f t="shared" si="30"/>
        <v>0</v>
      </c>
      <c r="AE134" s="16">
        <f t="shared" si="30"/>
        <v>0</v>
      </c>
      <c r="AF134" s="16">
        <f t="shared" si="30"/>
        <v>0</v>
      </c>
      <c r="AG134" s="21">
        <f t="shared" si="30"/>
        <v>0</v>
      </c>
    </row>
    <row r="135" spans="1:34" s="12" customFormat="1" x14ac:dyDescent="0.25">
      <c r="A135" s="22" t="s">
        <v>7</v>
      </c>
      <c r="B135" s="16"/>
      <c r="C135" s="16"/>
      <c r="D135" s="16">
        <f t="shared" ref="D135:AG135" si="31">D134-D136</f>
        <v>0</v>
      </c>
      <c r="E135" s="16">
        <f t="shared" si="31"/>
        <v>0</v>
      </c>
      <c r="F135" s="16">
        <f t="shared" si="31"/>
        <v>0</v>
      </c>
      <c r="G135" s="16">
        <f t="shared" si="31"/>
        <v>0</v>
      </c>
      <c r="H135" s="16">
        <f t="shared" si="31"/>
        <v>0</v>
      </c>
      <c r="I135" s="16">
        <f t="shared" si="31"/>
        <v>0</v>
      </c>
      <c r="J135" s="16">
        <f t="shared" si="31"/>
        <v>0</v>
      </c>
      <c r="K135" s="16">
        <f t="shared" si="31"/>
        <v>0</v>
      </c>
      <c r="L135" s="16">
        <f t="shared" si="31"/>
        <v>0</v>
      </c>
      <c r="M135" s="16">
        <f t="shared" si="31"/>
        <v>0</v>
      </c>
      <c r="N135" s="16">
        <f t="shared" si="31"/>
        <v>0</v>
      </c>
      <c r="O135" s="16">
        <f t="shared" si="31"/>
        <v>0</v>
      </c>
      <c r="P135" s="16">
        <f t="shared" si="31"/>
        <v>0</v>
      </c>
      <c r="Q135" s="16">
        <f t="shared" si="31"/>
        <v>0</v>
      </c>
      <c r="R135" s="16">
        <f t="shared" si="31"/>
        <v>0</v>
      </c>
      <c r="S135" s="16">
        <f t="shared" si="31"/>
        <v>0</v>
      </c>
      <c r="T135" s="16">
        <f t="shared" si="31"/>
        <v>0</v>
      </c>
      <c r="U135" s="16">
        <f t="shared" si="31"/>
        <v>0</v>
      </c>
      <c r="V135" s="16">
        <f t="shared" si="31"/>
        <v>0</v>
      </c>
      <c r="W135" s="16">
        <f t="shared" si="31"/>
        <v>0</v>
      </c>
      <c r="X135" s="16">
        <f t="shared" si="31"/>
        <v>0</v>
      </c>
      <c r="Y135" s="16">
        <f t="shared" si="31"/>
        <v>0</v>
      </c>
      <c r="Z135" s="16">
        <f t="shared" si="31"/>
        <v>0</v>
      </c>
      <c r="AA135" s="16">
        <f t="shared" si="31"/>
        <v>0</v>
      </c>
      <c r="AB135" s="16">
        <f t="shared" si="31"/>
        <v>0</v>
      </c>
      <c r="AC135" s="16">
        <f t="shared" si="31"/>
        <v>0</v>
      </c>
      <c r="AD135" s="16">
        <f t="shared" si="31"/>
        <v>0</v>
      </c>
      <c r="AE135" s="16">
        <f t="shared" si="31"/>
        <v>0</v>
      </c>
      <c r="AF135" s="16">
        <f t="shared" si="31"/>
        <v>0</v>
      </c>
      <c r="AG135" s="21">
        <f t="shared" si="31"/>
        <v>0</v>
      </c>
    </row>
    <row r="136" spans="1:34" s="28" customFormat="1" x14ac:dyDescent="0.25">
      <c r="A136" s="22" t="s">
        <v>6</v>
      </c>
      <c r="B136" s="16"/>
      <c r="C136" s="16"/>
      <c r="D136" s="16">
        <f t="shared" ref="D136:AG136" si="32">IF(D$124&lt;=$J$29,-D$133*$J$28,0)</f>
        <v>0</v>
      </c>
      <c r="E136" s="16">
        <f t="shared" si="32"/>
        <v>0</v>
      </c>
      <c r="F136" s="16">
        <f t="shared" si="32"/>
        <v>0</v>
      </c>
      <c r="G136" s="16">
        <f t="shared" si="32"/>
        <v>0</v>
      </c>
      <c r="H136" s="16">
        <f t="shared" si="32"/>
        <v>0</v>
      </c>
      <c r="I136" s="16">
        <f t="shared" si="32"/>
        <v>0</v>
      </c>
      <c r="J136" s="16">
        <f t="shared" si="32"/>
        <v>0</v>
      </c>
      <c r="K136" s="16">
        <f t="shared" si="32"/>
        <v>0</v>
      </c>
      <c r="L136" s="16">
        <f t="shared" si="32"/>
        <v>0</v>
      </c>
      <c r="M136" s="16">
        <f t="shared" si="32"/>
        <v>0</v>
      </c>
      <c r="N136" s="16">
        <f t="shared" si="32"/>
        <v>0</v>
      </c>
      <c r="O136" s="16">
        <f t="shared" si="32"/>
        <v>0</v>
      </c>
      <c r="P136" s="16">
        <f t="shared" si="32"/>
        <v>0</v>
      </c>
      <c r="Q136" s="16">
        <f t="shared" si="32"/>
        <v>0</v>
      </c>
      <c r="R136" s="16">
        <f t="shared" si="32"/>
        <v>0</v>
      </c>
      <c r="S136" s="16">
        <f t="shared" si="32"/>
        <v>0</v>
      </c>
      <c r="T136" s="16">
        <f t="shared" si="32"/>
        <v>0</v>
      </c>
      <c r="U136" s="16">
        <f t="shared" si="32"/>
        <v>0</v>
      </c>
      <c r="V136" s="16">
        <f t="shared" si="32"/>
        <v>0</v>
      </c>
      <c r="W136" s="16">
        <f t="shared" si="32"/>
        <v>0</v>
      </c>
      <c r="X136" s="16">
        <f t="shared" si="32"/>
        <v>0</v>
      </c>
      <c r="Y136" s="16">
        <f t="shared" si="32"/>
        <v>0</v>
      </c>
      <c r="Z136" s="16">
        <f t="shared" si="32"/>
        <v>0</v>
      </c>
      <c r="AA136" s="16">
        <f t="shared" si="32"/>
        <v>0</v>
      </c>
      <c r="AB136" s="16">
        <f t="shared" si="32"/>
        <v>0</v>
      </c>
      <c r="AC136" s="16">
        <f t="shared" si="32"/>
        <v>0</v>
      </c>
      <c r="AD136" s="16">
        <f t="shared" si="32"/>
        <v>0</v>
      </c>
      <c r="AE136" s="16">
        <f t="shared" si="32"/>
        <v>0</v>
      </c>
      <c r="AF136" s="16">
        <f t="shared" si="32"/>
        <v>0</v>
      </c>
      <c r="AG136" s="21">
        <f t="shared" si="32"/>
        <v>0</v>
      </c>
    </row>
    <row r="137" spans="1:34" s="12" customFormat="1" x14ac:dyDescent="0.25">
      <c r="A137" s="17" t="s">
        <v>5</v>
      </c>
      <c r="B137" s="19"/>
      <c r="C137" s="19"/>
      <c r="D137" s="19">
        <f t="shared" ref="D137:AG137" si="33">D133+D135</f>
        <v>0</v>
      </c>
      <c r="E137" s="19">
        <f t="shared" si="33"/>
        <v>0</v>
      </c>
      <c r="F137" s="19">
        <f t="shared" si="33"/>
        <v>0</v>
      </c>
      <c r="G137" s="19">
        <f t="shared" si="33"/>
        <v>0</v>
      </c>
      <c r="H137" s="19">
        <f t="shared" si="33"/>
        <v>0</v>
      </c>
      <c r="I137" s="19">
        <f t="shared" si="33"/>
        <v>0</v>
      </c>
      <c r="J137" s="19">
        <f t="shared" si="33"/>
        <v>0</v>
      </c>
      <c r="K137" s="19">
        <f t="shared" si="33"/>
        <v>0</v>
      </c>
      <c r="L137" s="19">
        <f t="shared" si="33"/>
        <v>0</v>
      </c>
      <c r="M137" s="19">
        <f t="shared" si="33"/>
        <v>0</v>
      </c>
      <c r="N137" s="19">
        <f t="shared" si="33"/>
        <v>0</v>
      </c>
      <c r="O137" s="19">
        <f t="shared" si="33"/>
        <v>0</v>
      </c>
      <c r="P137" s="19">
        <f t="shared" si="33"/>
        <v>0</v>
      </c>
      <c r="Q137" s="19">
        <f t="shared" si="33"/>
        <v>0</v>
      </c>
      <c r="R137" s="19">
        <f t="shared" si="33"/>
        <v>0</v>
      </c>
      <c r="S137" s="19">
        <f t="shared" si="33"/>
        <v>0</v>
      </c>
      <c r="T137" s="19">
        <f t="shared" si="33"/>
        <v>0</v>
      </c>
      <c r="U137" s="19">
        <f t="shared" si="33"/>
        <v>0</v>
      </c>
      <c r="V137" s="19">
        <f t="shared" si="33"/>
        <v>0</v>
      </c>
      <c r="W137" s="19">
        <f t="shared" si="33"/>
        <v>0</v>
      </c>
      <c r="X137" s="19">
        <f t="shared" si="33"/>
        <v>0</v>
      </c>
      <c r="Y137" s="19">
        <f t="shared" si="33"/>
        <v>0</v>
      </c>
      <c r="Z137" s="19">
        <f t="shared" si="33"/>
        <v>0</v>
      </c>
      <c r="AA137" s="19">
        <f t="shared" si="33"/>
        <v>0</v>
      </c>
      <c r="AB137" s="19">
        <f t="shared" si="33"/>
        <v>0</v>
      </c>
      <c r="AC137" s="19">
        <f t="shared" si="33"/>
        <v>0</v>
      </c>
      <c r="AD137" s="19">
        <f t="shared" si="33"/>
        <v>0</v>
      </c>
      <c r="AE137" s="19">
        <f t="shared" si="33"/>
        <v>0</v>
      </c>
      <c r="AF137" s="19">
        <f t="shared" si="33"/>
        <v>0</v>
      </c>
      <c r="AG137" s="18">
        <f t="shared" si="33"/>
        <v>0</v>
      </c>
    </row>
    <row r="138" spans="1:34" s="12" customFormat="1" x14ac:dyDescent="0.25">
      <c r="A138" s="17" t="s">
        <v>4</v>
      </c>
      <c r="B138" s="16"/>
      <c r="D138" s="15">
        <f t="shared" ref="D138:AG138" si="34">IF(D133&gt;0,-D91/D134,0)</f>
        <v>0</v>
      </c>
      <c r="E138" s="15">
        <f t="shared" si="34"/>
        <v>0</v>
      </c>
      <c r="F138" s="15">
        <f t="shared" si="34"/>
        <v>0</v>
      </c>
      <c r="G138" s="15">
        <f t="shared" si="34"/>
        <v>0</v>
      </c>
      <c r="H138" s="15">
        <f t="shared" si="34"/>
        <v>0</v>
      </c>
      <c r="I138" s="15">
        <f t="shared" si="34"/>
        <v>0</v>
      </c>
      <c r="J138" s="15">
        <f t="shared" si="34"/>
        <v>0</v>
      </c>
      <c r="K138" s="15">
        <f t="shared" si="34"/>
        <v>0</v>
      </c>
      <c r="L138" s="15">
        <f t="shared" si="34"/>
        <v>0</v>
      </c>
      <c r="M138" s="15">
        <f t="shared" si="34"/>
        <v>0</v>
      </c>
      <c r="N138" s="15">
        <f t="shared" si="34"/>
        <v>0</v>
      </c>
      <c r="O138" s="15">
        <f t="shared" si="34"/>
        <v>0</v>
      </c>
      <c r="P138" s="15">
        <f t="shared" si="34"/>
        <v>0</v>
      </c>
      <c r="Q138" s="15">
        <f t="shared" si="34"/>
        <v>0</v>
      </c>
      <c r="R138" s="15">
        <f t="shared" si="34"/>
        <v>0</v>
      </c>
      <c r="S138" s="15">
        <f t="shared" si="34"/>
        <v>0</v>
      </c>
      <c r="T138" s="15">
        <f t="shared" si="34"/>
        <v>0</v>
      </c>
      <c r="U138" s="15">
        <f t="shared" si="34"/>
        <v>0</v>
      </c>
      <c r="V138" s="15">
        <f t="shared" si="34"/>
        <v>0</v>
      </c>
      <c r="W138" s="15">
        <f t="shared" si="34"/>
        <v>0</v>
      </c>
      <c r="X138" s="15">
        <f t="shared" si="34"/>
        <v>0</v>
      </c>
      <c r="Y138" s="15">
        <f t="shared" si="34"/>
        <v>0</v>
      </c>
      <c r="Z138" s="15">
        <f t="shared" si="34"/>
        <v>0</v>
      </c>
      <c r="AA138" s="15">
        <f t="shared" si="34"/>
        <v>0</v>
      </c>
      <c r="AB138" s="15">
        <f t="shared" si="34"/>
        <v>0</v>
      </c>
      <c r="AC138" s="15">
        <f t="shared" si="34"/>
        <v>0</v>
      </c>
      <c r="AD138" s="15">
        <f t="shared" si="34"/>
        <v>0</v>
      </c>
      <c r="AE138" s="15">
        <f t="shared" si="34"/>
        <v>0</v>
      </c>
      <c r="AF138" s="15">
        <f t="shared" si="34"/>
        <v>0</v>
      </c>
      <c r="AG138" s="14">
        <f t="shared" si="34"/>
        <v>0</v>
      </c>
      <c r="AH138" s="13"/>
    </row>
    <row r="139" spans="1:34" s="23" customFormat="1" x14ac:dyDescent="0.25">
      <c r="A139" s="27"/>
      <c r="B139" s="16"/>
      <c r="C139" s="12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21"/>
    </row>
    <row r="140" spans="1:34" s="23" customFormat="1" x14ac:dyDescent="0.25">
      <c r="A140" s="26" t="s">
        <v>10</v>
      </c>
      <c r="B140" s="16"/>
      <c r="C140" s="16"/>
      <c r="D140" s="25">
        <v>1</v>
      </c>
      <c r="E140" s="25">
        <v>2</v>
      </c>
      <c r="F140" s="25">
        <v>3</v>
      </c>
      <c r="G140" s="25">
        <v>4</v>
      </c>
      <c r="H140" s="25">
        <v>5</v>
      </c>
      <c r="I140" s="25">
        <v>6</v>
      </c>
      <c r="J140" s="25">
        <v>7</v>
      </c>
      <c r="K140" s="25">
        <v>8</v>
      </c>
      <c r="L140" s="25">
        <v>9</v>
      </c>
      <c r="M140" s="25">
        <v>10</v>
      </c>
      <c r="N140" s="25">
        <v>11</v>
      </c>
      <c r="O140" s="25">
        <v>12</v>
      </c>
      <c r="P140" s="25">
        <v>13</v>
      </c>
      <c r="Q140" s="25">
        <v>14</v>
      </c>
      <c r="R140" s="25">
        <v>15</v>
      </c>
      <c r="S140" s="25">
        <v>16</v>
      </c>
      <c r="T140" s="25">
        <v>17</v>
      </c>
      <c r="U140" s="25">
        <v>18</v>
      </c>
      <c r="V140" s="25">
        <v>19</v>
      </c>
      <c r="W140" s="25">
        <v>20</v>
      </c>
      <c r="X140" s="25">
        <v>21</v>
      </c>
      <c r="Y140" s="25">
        <v>22</v>
      </c>
      <c r="Z140" s="25">
        <v>23</v>
      </c>
      <c r="AA140" s="25">
        <v>24</v>
      </c>
      <c r="AB140" s="25">
        <v>25</v>
      </c>
      <c r="AC140" s="25">
        <v>26</v>
      </c>
      <c r="AD140" s="25">
        <v>27</v>
      </c>
      <c r="AE140" s="25">
        <v>28</v>
      </c>
      <c r="AF140" s="25">
        <v>29</v>
      </c>
      <c r="AG140" s="24">
        <v>30</v>
      </c>
    </row>
    <row r="141" spans="1:34" s="23" customFormat="1" x14ac:dyDescent="0.25">
      <c r="A141" s="22" t="s">
        <v>9</v>
      </c>
      <c r="B141" s="16"/>
      <c r="C141" s="16"/>
      <c r="D141" s="16">
        <f>$J$31</f>
        <v>0</v>
      </c>
      <c r="E141" s="16">
        <f t="shared" ref="E141:AG141" si="35">D$145</f>
        <v>0</v>
      </c>
      <c r="F141" s="16">
        <f t="shared" si="35"/>
        <v>0</v>
      </c>
      <c r="G141" s="16">
        <f t="shared" si="35"/>
        <v>0</v>
      </c>
      <c r="H141" s="16">
        <f t="shared" si="35"/>
        <v>0</v>
      </c>
      <c r="I141" s="16">
        <f t="shared" si="35"/>
        <v>0</v>
      </c>
      <c r="J141" s="16">
        <f t="shared" si="35"/>
        <v>0</v>
      </c>
      <c r="K141" s="16">
        <f t="shared" si="35"/>
        <v>0</v>
      </c>
      <c r="L141" s="16">
        <f t="shared" si="35"/>
        <v>0</v>
      </c>
      <c r="M141" s="16">
        <f t="shared" si="35"/>
        <v>0</v>
      </c>
      <c r="N141" s="16">
        <f t="shared" si="35"/>
        <v>0</v>
      </c>
      <c r="O141" s="16">
        <f t="shared" si="35"/>
        <v>0</v>
      </c>
      <c r="P141" s="16">
        <f t="shared" si="35"/>
        <v>0</v>
      </c>
      <c r="Q141" s="16">
        <f t="shared" si="35"/>
        <v>0</v>
      </c>
      <c r="R141" s="16">
        <f t="shared" si="35"/>
        <v>0</v>
      </c>
      <c r="S141" s="16">
        <f t="shared" si="35"/>
        <v>0</v>
      </c>
      <c r="T141" s="16">
        <f t="shared" si="35"/>
        <v>0</v>
      </c>
      <c r="U141" s="16">
        <f t="shared" si="35"/>
        <v>0</v>
      </c>
      <c r="V141" s="16">
        <f t="shared" si="35"/>
        <v>0</v>
      </c>
      <c r="W141" s="16">
        <f t="shared" si="35"/>
        <v>0</v>
      </c>
      <c r="X141" s="16">
        <f t="shared" si="35"/>
        <v>0</v>
      </c>
      <c r="Y141" s="16">
        <f t="shared" si="35"/>
        <v>0</v>
      </c>
      <c r="Z141" s="16">
        <f t="shared" si="35"/>
        <v>0</v>
      </c>
      <c r="AA141" s="16">
        <f t="shared" si="35"/>
        <v>0</v>
      </c>
      <c r="AB141" s="16">
        <f t="shared" si="35"/>
        <v>0</v>
      </c>
      <c r="AC141" s="16">
        <f t="shared" si="35"/>
        <v>0</v>
      </c>
      <c r="AD141" s="16">
        <f t="shared" si="35"/>
        <v>0</v>
      </c>
      <c r="AE141" s="16">
        <f t="shared" si="35"/>
        <v>0</v>
      </c>
      <c r="AF141" s="16">
        <f t="shared" si="35"/>
        <v>0</v>
      </c>
      <c r="AG141" s="21">
        <f t="shared" si="35"/>
        <v>0</v>
      </c>
    </row>
    <row r="142" spans="1:34" s="23" customFormat="1" x14ac:dyDescent="0.25">
      <c r="A142" s="22" t="s">
        <v>8</v>
      </c>
      <c r="B142" s="16"/>
      <c r="C142" s="16"/>
      <c r="D142" s="16">
        <f t="shared" ref="D142:AG142" si="36">IF(D$124&lt;=$J$33,PMT($J$32,$J$33,$D$141),0)</f>
        <v>0</v>
      </c>
      <c r="E142" s="16">
        <f t="shared" si="36"/>
        <v>0</v>
      </c>
      <c r="F142" s="16">
        <f t="shared" si="36"/>
        <v>0</v>
      </c>
      <c r="G142" s="16">
        <f t="shared" si="36"/>
        <v>0</v>
      </c>
      <c r="H142" s="16">
        <f t="shared" si="36"/>
        <v>0</v>
      </c>
      <c r="I142" s="16">
        <f t="shared" si="36"/>
        <v>0</v>
      </c>
      <c r="J142" s="16">
        <f t="shared" si="36"/>
        <v>0</v>
      </c>
      <c r="K142" s="16">
        <f t="shared" si="36"/>
        <v>0</v>
      </c>
      <c r="L142" s="16">
        <f t="shared" si="36"/>
        <v>0</v>
      </c>
      <c r="M142" s="16">
        <f t="shared" si="36"/>
        <v>0</v>
      </c>
      <c r="N142" s="16">
        <f t="shared" si="36"/>
        <v>0</v>
      </c>
      <c r="O142" s="16">
        <f t="shared" si="36"/>
        <v>0</v>
      </c>
      <c r="P142" s="16">
        <f t="shared" si="36"/>
        <v>0</v>
      </c>
      <c r="Q142" s="16">
        <f t="shared" si="36"/>
        <v>0</v>
      </c>
      <c r="R142" s="16">
        <f t="shared" si="36"/>
        <v>0</v>
      </c>
      <c r="S142" s="16">
        <f t="shared" si="36"/>
        <v>0</v>
      </c>
      <c r="T142" s="16">
        <f t="shared" si="36"/>
        <v>0</v>
      </c>
      <c r="U142" s="16">
        <f t="shared" si="36"/>
        <v>0</v>
      </c>
      <c r="V142" s="16">
        <f t="shared" si="36"/>
        <v>0</v>
      </c>
      <c r="W142" s="16">
        <f t="shared" si="36"/>
        <v>0</v>
      </c>
      <c r="X142" s="16">
        <f t="shared" si="36"/>
        <v>0</v>
      </c>
      <c r="Y142" s="16">
        <f t="shared" si="36"/>
        <v>0</v>
      </c>
      <c r="Z142" s="16">
        <f t="shared" si="36"/>
        <v>0</v>
      </c>
      <c r="AA142" s="16">
        <f t="shared" si="36"/>
        <v>0</v>
      </c>
      <c r="AB142" s="16">
        <f t="shared" si="36"/>
        <v>0</v>
      </c>
      <c r="AC142" s="16">
        <f t="shared" si="36"/>
        <v>0</v>
      </c>
      <c r="AD142" s="16">
        <f t="shared" si="36"/>
        <v>0</v>
      </c>
      <c r="AE142" s="16">
        <f t="shared" si="36"/>
        <v>0</v>
      </c>
      <c r="AF142" s="16">
        <f t="shared" si="36"/>
        <v>0</v>
      </c>
      <c r="AG142" s="21">
        <f t="shared" si="36"/>
        <v>0</v>
      </c>
    </row>
    <row r="143" spans="1:34" s="23" customFormat="1" x14ac:dyDescent="0.25">
      <c r="A143" s="22" t="s">
        <v>7</v>
      </c>
      <c r="B143" s="16"/>
      <c r="C143" s="16"/>
      <c r="D143" s="16">
        <f t="shared" ref="D143:AG143" si="37">D142-D144</f>
        <v>0</v>
      </c>
      <c r="E143" s="16">
        <f t="shared" si="37"/>
        <v>0</v>
      </c>
      <c r="F143" s="16">
        <f t="shared" si="37"/>
        <v>0</v>
      </c>
      <c r="G143" s="16">
        <f t="shared" si="37"/>
        <v>0</v>
      </c>
      <c r="H143" s="16">
        <f t="shared" si="37"/>
        <v>0</v>
      </c>
      <c r="I143" s="16">
        <f t="shared" si="37"/>
        <v>0</v>
      </c>
      <c r="J143" s="16">
        <f t="shared" si="37"/>
        <v>0</v>
      </c>
      <c r="K143" s="16">
        <f t="shared" si="37"/>
        <v>0</v>
      </c>
      <c r="L143" s="16">
        <f t="shared" si="37"/>
        <v>0</v>
      </c>
      <c r="M143" s="16">
        <f t="shared" si="37"/>
        <v>0</v>
      </c>
      <c r="N143" s="16">
        <f t="shared" si="37"/>
        <v>0</v>
      </c>
      <c r="O143" s="16">
        <f t="shared" si="37"/>
        <v>0</v>
      </c>
      <c r="P143" s="16">
        <f t="shared" si="37"/>
        <v>0</v>
      </c>
      <c r="Q143" s="16">
        <f t="shared" si="37"/>
        <v>0</v>
      </c>
      <c r="R143" s="16">
        <f t="shared" si="37"/>
        <v>0</v>
      </c>
      <c r="S143" s="16">
        <f t="shared" si="37"/>
        <v>0</v>
      </c>
      <c r="T143" s="16">
        <f t="shared" si="37"/>
        <v>0</v>
      </c>
      <c r="U143" s="16">
        <f t="shared" si="37"/>
        <v>0</v>
      </c>
      <c r="V143" s="16">
        <f t="shared" si="37"/>
        <v>0</v>
      </c>
      <c r="W143" s="16">
        <f t="shared" si="37"/>
        <v>0</v>
      </c>
      <c r="X143" s="16">
        <f t="shared" si="37"/>
        <v>0</v>
      </c>
      <c r="Y143" s="16">
        <f t="shared" si="37"/>
        <v>0</v>
      </c>
      <c r="Z143" s="16">
        <f t="shared" si="37"/>
        <v>0</v>
      </c>
      <c r="AA143" s="16">
        <f t="shared" si="37"/>
        <v>0</v>
      </c>
      <c r="AB143" s="16">
        <f t="shared" si="37"/>
        <v>0</v>
      </c>
      <c r="AC143" s="16">
        <f t="shared" si="37"/>
        <v>0</v>
      </c>
      <c r="AD143" s="16">
        <f t="shared" si="37"/>
        <v>0</v>
      </c>
      <c r="AE143" s="16">
        <f t="shared" si="37"/>
        <v>0</v>
      </c>
      <c r="AF143" s="16">
        <f t="shared" si="37"/>
        <v>0</v>
      </c>
      <c r="AG143" s="21">
        <f t="shared" si="37"/>
        <v>0</v>
      </c>
    </row>
    <row r="144" spans="1:34" s="20" customFormat="1" x14ac:dyDescent="0.25">
      <c r="A144" s="22" t="s">
        <v>6</v>
      </c>
      <c r="B144" s="16"/>
      <c r="C144" s="16"/>
      <c r="D144" s="16">
        <f t="shared" ref="D144:AG144" si="38">IF(D$124&lt;=$J$33,-D$141*$J$32,0)</f>
        <v>0</v>
      </c>
      <c r="E144" s="16">
        <f t="shared" si="38"/>
        <v>0</v>
      </c>
      <c r="F144" s="16">
        <f t="shared" si="38"/>
        <v>0</v>
      </c>
      <c r="G144" s="16">
        <f t="shared" si="38"/>
        <v>0</v>
      </c>
      <c r="H144" s="16">
        <f t="shared" si="38"/>
        <v>0</v>
      </c>
      <c r="I144" s="16">
        <f t="shared" si="38"/>
        <v>0</v>
      </c>
      <c r="J144" s="16">
        <f t="shared" si="38"/>
        <v>0</v>
      </c>
      <c r="K144" s="16">
        <f t="shared" si="38"/>
        <v>0</v>
      </c>
      <c r="L144" s="16">
        <f t="shared" si="38"/>
        <v>0</v>
      </c>
      <c r="M144" s="16">
        <f t="shared" si="38"/>
        <v>0</v>
      </c>
      <c r="N144" s="16">
        <f t="shared" si="38"/>
        <v>0</v>
      </c>
      <c r="O144" s="16">
        <f t="shared" si="38"/>
        <v>0</v>
      </c>
      <c r="P144" s="16">
        <f t="shared" si="38"/>
        <v>0</v>
      </c>
      <c r="Q144" s="16">
        <f t="shared" si="38"/>
        <v>0</v>
      </c>
      <c r="R144" s="16">
        <f t="shared" si="38"/>
        <v>0</v>
      </c>
      <c r="S144" s="16">
        <f t="shared" si="38"/>
        <v>0</v>
      </c>
      <c r="T144" s="16">
        <f t="shared" si="38"/>
        <v>0</v>
      </c>
      <c r="U144" s="16">
        <f t="shared" si="38"/>
        <v>0</v>
      </c>
      <c r="V144" s="16">
        <f t="shared" si="38"/>
        <v>0</v>
      </c>
      <c r="W144" s="16">
        <f t="shared" si="38"/>
        <v>0</v>
      </c>
      <c r="X144" s="16">
        <f t="shared" si="38"/>
        <v>0</v>
      </c>
      <c r="Y144" s="16">
        <f t="shared" si="38"/>
        <v>0</v>
      </c>
      <c r="Z144" s="16">
        <f t="shared" si="38"/>
        <v>0</v>
      </c>
      <c r="AA144" s="16">
        <f t="shared" si="38"/>
        <v>0</v>
      </c>
      <c r="AB144" s="16">
        <f t="shared" si="38"/>
        <v>0</v>
      </c>
      <c r="AC144" s="16">
        <f t="shared" si="38"/>
        <v>0</v>
      </c>
      <c r="AD144" s="16">
        <f t="shared" si="38"/>
        <v>0</v>
      </c>
      <c r="AE144" s="16">
        <f t="shared" si="38"/>
        <v>0</v>
      </c>
      <c r="AF144" s="16">
        <f t="shared" si="38"/>
        <v>0</v>
      </c>
      <c r="AG144" s="21">
        <f t="shared" si="38"/>
        <v>0</v>
      </c>
    </row>
    <row r="145" spans="1:34" s="12" customFormat="1" x14ac:dyDescent="0.25">
      <c r="A145" s="17" t="s">
        <v>5</v>
      </c>
      <c r="B145" s="19"/>
      <c r="C145" s="19"/>
      <c r="D145" s="19">
        <f t="shared" ref="D145:AG145" si="39">D141+D143</f>
        <v>0</v>
      </c>
      <c r="E145" s="19">
        <f t="shared" si="39"/>
        <v>0</v>
      </c>
      <c r="F145" s="19">
        <f t="shared" si="39"/>
        <v>0</v>
      </c>
      <c r="G145" s="19">
        <f t="shared" si="39"/>
        <v>0</v>
      </c>
      <c r="H145" s="19">
        <f t="shared" si="39"/>
        <v>0</v>
      </c>
      <c r="I145" s="19">
        <f t="shared" si="39"/>
        <v>0</v>
      </c>
      <c r="J145" s="19">
        <f t="shared" si="39"/>
        <v>0</v>
      </c>
      <c r="K145" s="19">
        <f t="shared" si="39"/>
        <v>0</v>
      </c>
      <c r="L145" s="19">
        <f t="shared" si="39"/>
        <v>0</v>
      </c>
      <c r="M145" s="19">
        <f t="shared" si="39"/>
        <v>0</v>
      </c>
      <c r="N145" s="19">
        <f t="shared" si="39"/>
        <v>0</v>
      </c>
      <c r="O145" s="19">
        <f t="shared" si="39"/>
        <v>0</v>
      </c>
      <c r="P145" s="19">
        <f t="shared" si="39"/>
        <v>0</v>
      </c>
      <c r="Q145" s="19">
        <f t="shared" si="39"/>
        <v>0</v>
      </c>
      <c r="R145" s="19">
        <f t="shared" si="39"/>
        <v>0</v>
      </c>
      <c r="S145" s="19">
        <f t="shared" si="39"/>
        <v>0</v>
      </c>
      <c r="T145" s="19">
        <f t="shared" si="39"/>
        <v>0</v>
      </c>
      <c r="U145" s="19">
        <f t="shared" si="39"/>
        <v>0</v>
      </c>
      <c r="V145" s="19">
        <f t="shared" si="39"/>
        <v>0</v>
      </c>
      <c r="W145" s="19">
        <f t="shared" si="39"/>
        <v>0</v>
      </c>
      <c r="X145" s="19">
        <f t="shared" si="39"/>
        <v>0</v>
      </c>
      <c r="Y145" s="19">
        <f t="shared" si="39"/>
        <v>0</v>
      </c>
      <c r="Z145" s="19">
        <f t="shared" si="39"/>
        <v>0</v>
      </c>
      <c r="AA145" s="19">
        <f t="shared" si="39"/>
        <v>0</v>
      </c>
      <c r="AB145" s="19">
        <f t="shared" si="39"/>
        <v>0</v>
      </c>
      <c r="AC145" s="19">
        <f t="shared" si="39"/>
        <v>0</v>
      </c>
      <c r="AD145" s="19">
        <f t="shared" si="39"/>
        <v>0</v>
      </c>
      <c r="AE145" s="19">
        <f t="shared" si="39"/>
        <v>0</v>
      </c>
      <c r="AF145" s="19">
        <f t="shared" si="39"/>
        <v>0</v>
      </c>
      <c r="AG145" s="18">
        <f t="shared" si="39"/>
        <v>0</v>
      </c>
    </row>
    <row r="146" spans="1:34" s="12" customFormat="1" x14ac:dyDescent="0.25">
      <c r="A146" s="17" t="s">
        <v>4</v>
      </c>
      <c r="B146" s="16"/>
      <c r="D146" s="15">
        <f t="shared" ref="D146:AG146" si="40">IF(D141&gt;0,-D91/D142,0)</f>
        <v>0</v>
      </c>
      <c r="E146" s="15">
        <f t="shared" si="40"/>
        <v>0</v>
      </c>
      <c r="F146" s="15">
        <f t="shared" si="40"/>
        <v>0</v>
      </c>
      <c r="G146" s="15">
        <f t="shared" si="40"/>
        <v>0</v>
      </c>
      <c r="H146" s="15">
        <f t="shared" si="40"/>
        <v>0</v>
      </c>
      <c r="I146" s="15">
        <f t="shared" si="40"/>
        <v>0</v>
      </c>
      <c r="J146" s="15">
        <f t="shared" si="40"/>
        <v>0</v>
      </c>
      <c r="K146" s="15">
        <f t="shared" si="40"/>
        <v>0</v>
      </c>
      <c r="L146" s="15">
        <f t="shared" si="40"/>
        <v>0</v>
      </c>
      <c r="M146" s="15">
        <f t="shared" si="40"/>
        <v>0</v>
      </c>
      <c r="N146" s="15">
        <f t="shared" si="40"/>
        <v>0</v>
      </c>
      <c r="O146" s="15">
        <f t="shared" si="40"/>
        <v>0</v>
      </c>
      <c r="P146" s="15">
        <f t="shared" si="40"/>
        <v>0</v>
      </c>
      <c r="Q146" s="15">
        <f t="shared" si="40"/>
        <v>0</v>
      </c>
      <c r="R146" s="15">
        <f t="shared" si="40"/>
        <v>0</v>
      </c>
      <c r="S146" s="15">
        <f t="shared" si="40"/>
        <v>0</v>
      </c>
      <c r="T146" s="15">
        <f t="shared" si="40"/>
        <v>0</v>
      </c>
      <c r="U146" s="15">
        <f t="shared" si="40"/>
        <v>0</v>
      </c>
      <c r="V146" s="15">
        <f t="shared" si="40"/>
        <v>0</v>
      </c>
      <c r="W146" s="15">
        <f t="shared" si="40"/>
        <v>0</v>
      </c>
      <c r="X146" s="15">
        <f t="shared" si="40"/>
        <v>0</v>
      </c>
      <c r="Y146" s="15">
        <f t="shared" si="40"/>
        <v>0</v>
      </c>
      <c r="Z146" s="15">
        <f t="shared" si="40"/>
        <v>0</v>
      </c>
      <c r="AA146" s="15">
        <f t="shared" si="40"/>
        <v>0</v>
      </c>
      <c r="AB146" s="15">
        <f t="shared" si="40"/>
        <v>0</v>
      </c>
      <c r="AC146" s="15">
        <f t="shared" si="40"/>
        <v>0</v>
      </c>
      <c r="AD146" s="15">
        <f t="shared" si="40"/>
        <v>0</v>
      </c>
      <c r="AE146" s="15">
        <f t="shared" si="40"/>
        <v>0</v>
      </c>
      <c r="AF146" s="15">
        <f t="shared" si="40"/>
        <v>0</v>
      </c>
      <c r="AG146" s="14">
        <f t="shared" si="40"/>
        <v>0</v>
      </c>
      <c r="AH146" s="13"/>
    </row>
    <row r="147" spans="1:34" ht="16.5" thickBot="1" x14ac:dyDescent="0.3">
      <c r="A147" s="11"/>
      <c r="B147" s="10"/>
      <c r="C147" s="9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7"/>
    </row>
    <row r="148" spans="1:34" x14ac:dyDescent="0.25">
      <c r="A148" s="6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</row>
  </sheetData>
  <pageMargins left="0.7" right="0.7" top="0.75" bottom="0.75" header="0.3" footer="0.3"/>
  <pageSetup scale="41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148"/>
  <sheetViews>
    <sheetView zoomScale="70" zoomScaleNormal="70" workbookViewId="0">
      <selection activeCell="H31" sqref="H31"/>
    </sheetView>
  </sheetViews>
  <sheetFormatPr defaultColWidth="9.140625" defaultRowHeight="15.75" x14ac:dyDescent="0.25"/>
  <cols>
    <col min="1" max="1" width="55.5703125" style="2" customWidth="1"/>
    <col min="2" max="2" width="15.5703125" style="4" customWidth="1"/>
    <col min="3" max="18" width="15.5703125" style="2" customWidth="1"/>
    <col min="19" max="19" width="15.5703125" style="3" customWidth="1"/>
    <col min="20" max="33" width="15.5703125" style="2" customWidth="1"/>
    <col min="34" max="34" width="11.7109375" style="2" customWidth="1"/>
    <col min="35" max="16384" width="9.140625" style="2"/>
  </cols>
  <sheetData>
    <row r="1" spans="1:33" s="256" customFormat="1" ht="42" x14ac:dyDescent="0.65">
      <c r="A1" s="251" t="s">
        <v>135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4"/>
      <c r="Y1" s="254"/>
      <c r="Z1" s="254"/>
      <c r="AA1" s="254"/>
      <c r="AB1" s="254"/>
      <c r="AC1" s="254"/>
      <c r="AD1" s="254"/>
      <c r="AE1" s="254"/>
      <c r="AF1" s="254"/>
      <c r="AG1" s="255"/>
    </row>
    <row r="2" spans="1:33" ht="16.5" thickBot="1" x14ac:dyDescent="0.3">
      <c r="A2" s="34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3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35"/>
    </row>
    <row r="3" spans="1:33" ht="16.5" thickBot="1" x14ac:dyDescent="0.3">
      <c r="A3" s="63" t="s">
        <v>107</v>
      </c>
      <c r="B3" s="246" t="s">
        <v>151</v>
      </c>
      <c r="C3" s="244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3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35"/>
    </row>
    <row r="4" spans="1:33" ht="16.5" thickBot="1" x14ac:dyDescent="0.3">
      <c r="A4" s="63" t="s">
        <v>106</v>
      </c>
      <c r="B4" s="319">
        <f>'Summary and Key Inputs '!B4</f>
        <v>43210</v>
      </c>
      <c r="C4" s="320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3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35"/>
    </row>
    <row r="5" spans="1:33" x14ac:dyDescent="0.25">
      <c r="A5" s="34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3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35"/>
    </row>
    <row r="6" spans="1:33" s="65" customFormat="1" ht="26.25" x14ac:dyDescent="0.4">
      <c r="A6" s="257" t="s">
        <v>111</v>
      </c>
      <c r="B6" s="258"/>
      <c r="C6" s="259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48"/>
      <c r="Y6" s="248"/>
      <c r="Z6" s="248"/>
      <c r="AA6" s="248"/>
      <c r="AB6" s="248"/>
      <c r="AC6" s="248"/>
      <c r="AD6" s="248"/>
      <c r="AE6" s="248"/>
      <c r="AF6" s="248"/>
      <c r="AG6" s="261"/>
    </row>
    <row r="7" spans="1:33" x14ac:dyDescent="0.25">
      <c r="A7" s="63"/>
      <c r="B7" s="99"/>
      <c r="C7" s="6"/>
      <c r="D7" s="6"/>
      <c r="E7" s="6"/>
      <c r="F7" s="208"/>
      <c r="G7" s="84"/>
      <c r="H7" s="84"/>
      <c r="I7" s="84"/>
      <c r="J7" s="84"/>
      <c r="K7" s="84"/>
      <c r="L7" s="6"/>
      <c r="M7" s="6"/>
      <c r="N7" s="6"/>
      <c r="O7" s="6"/>
      <c r="P7" s="6"/>
      <c r="Q7" s="6"/>
      <c r="R7" s="6"/>
      <c r="S7" s="3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35"/>
    </row>
    <row r="8" spans="1:33" x14ac:dyDescent="0.25">
      <c r="A8" s="63" t="s">
        <v>2</v>
      </c>
      <c r="B8" s="327">
        <f>B43</f>
        <v>30</v>
      </c>
      <c r="C8" s="6" t="s">
        <v>59</v>
      </c>
      <c r="D8" s="6"/>
      <c r="E8" s="6"/>
      <c r="F8" s="84"/>
      <c r="G8" s="84"/>
      <c r="H8" s="84"/>
      <c r="I8" s="84"/>
      <c r="J8" s="84"/>
      <c r="K8" s="84"/>
      <c r="L8" s="6"/>
      <c r="M8" s="6"/>
      <c r="N8" s="6"/>
      <c r="O8" s="6"/>
      <c r="P8" s="6"/>
      <c r="Q8" s="6"/>
      <c r="R8" s="6"/>
      <c r="S8" s="3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35"/>
    </row>
    <row r="9" spans="1:33" x14ac:dyDescent="0.25">
      <c r="A9" s="63"/>
      <c r="B9" s="99"/>
      <c r="C9" s="6"/>
      <c r="D9" s="6"/>
      <c r="E9" s="6"/>
      <c r="F9" s="204"/>
      <c r="G9" s="84"/>
      <c r="H9" s="84"/>
      <c r="I9" s="47"/>
      <c r="J9" s="84"/>
      <c r="K9" s="84"/>
      <c r="L9" s="6"/>
      <c r="M9" s="6"/>
      <c r="N9" s="6"/>
      <c r="O9" s="6"/>
      <c r="P9" s="6"/>
      <c r="Q9" s="6"/>
      <c r="R9" s="6"/>
      <c r="S9" s="3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35"/>
    </row>
    <row r="10" spans="1:33" x14ac:dyDescent="0.25">
      <c r="A10" s="241" t="s">
        <v>105</v>
      </c>
      <c r="B10" s="262">
        <f>IRR(C116:AG116,0.1)</f>
        <v>9.6494594631691299E-2</v>
      </c>
      <c r="C10" s="6"/>
      <c r="D10" s="6"/>
      <c r="E10" s="6"/>
      <c r="F10" s="263"/>
      <c r="G10" s="208"/>
      <c r="H10" s="208"/>
      <c r="I10" s="67"/>
      <c r="J10" s="84"/>
      <c r="K10" s="84"/>
      <c r="L10" s="6"/>
      <c r="M10" s="6"/>
      <c r="N10" s="6"/>
      <c r="O10" s="6"/>
      <c r="P10" s="6"/>
      <c r="Q10" s="6"/>
      <c r="R10" s="6"/>
      <c r="S10" s="3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35"/>
    </row>
    <row r="11" spans="1:33" x14ac:dyDescent="0.25">
      <c r="A11" s="241" t="s">
        <v>104</v>
      </c>
      <c r="B11" s="243">
        <f>-D116/C116</f>
        <v>0.11528010562091505</v>
      </c>
      <c r="C11" s="6"/>
      <c r="D11" s="6"/>
      <c r="E11" s="6"/>
      <c r="F11" s="204"/>
      <c r="G11" s="208"/>
      <c r="H11" s="208"/>
      <c r="I11" s="264"/>
      <c r="J11" s="84"/>
      <c r="K11" s="84"/>
      <c r="L11" s="6"/>
      <c r="M11" s="6"/>
      <c r="N11" s="6"/>
      <c r="O11" s="6"/>
      <c r="P11" s="6"/>
      <c r="Q11" s="6"/>
      <c r="R11" s="6"/>
      <c r="S11" s="3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35"/>
    </row>
    <row r="12" spans="1:33" x14ac:dyDescent="0.25">
      <c r="A12" s="237" t="s">
        <v>103</v>
      </c>
      <c r="B12" s="242">
        <f>B120</f>
        <v>8.843384554914886</v>
      </c>
      <c r="C12" s="84" t="s">
        <v>59</v>
      </c>
      <c r="D12" s="6"/>
      <c r="E12" s="6"/>
      <c r="F12" s="204"/>
      <c r="G12" s="84"/>
      <c r="H12" s="84"/>
      <c r="I12" s="264"/>
      <c r="J12" s="84"/>
      <c r="K12" s="84"/>
      <c r="L12" s="6"/>
      <c r="M12" s="6"/>
      <c r="N12" s="6"/>
      <c r="O12" s="6"/>
      <c r="P12" s="6"/>
      <c r="Q12" s="6"/>
      <c r="R12" s="6"/>
      <c r="S12" s="3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35"/>
    </row>
    <row r="13" spans="1:33" x14ac:dyDescent="0.25">
      <c r="A13" s="237" t="s">
        <v>147</v>
      </c>
      <c r="B13" s="272">
        <f>J39</f>
        <v>99449.999999999985</v>
      </c>
      <c r="C13" s="84"/>
      <c r="D13" s="6"/>
      <c r="E13" s="6"/>
      <c r="F13" s="204"/>
      <c r="G13" s="84"/>
      <c r="H13" s="84"/>
      <c r="I13" s="264"/>
      <c r="J13" s="84"/>
      <c r="K13" s="84"/>
      <c r="L13" s="6"/>
      <c r="M13" s="6"/>
      <c r="N13" s="6"/>
      <c r="O13" s="6"/>
      <c r="P13" s="6"/>
      <c r="Q13" s="6"/>
      <c r="R13" s="6"/>
      <c r="S13" s="3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35"/>
    </row>
    <row r="14" spans="1:33" x14ac:dyDescent="0.25">
      <c r="A14" s="237" t="s">
        <v>145</v>
      </c>
      <c r="B14" s="272">
        <f>AVERAGE(D116:AG116)</f>
        <v>8344.1556477641407</v>
      </c>
      <c r="C14" s="84"/>
      <c r="D14" s="6"/>
      <c r="E14" s="6"/>
      <c r="F14" s="204"/>
      <c r="G14" s="84"/>
      <c r="H14" s="84"/>
      <c r="I14" s="264"/>
      <c r="J14" s="84"/>
      <c r="K14" s="84"/>
      <c r="L14" s="6"/>
      <c r="M14" s="6"/>
      <c r="N14" s="6"/>
      <c r="O14" s="6"/>
      <c r="P14" s="6"/>
      <c r="Q14" s="6"/>
      <c r="R14" s="6"/>
      <c r="S14" s="3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35"/>
    </row>
    <row r="15" spans="1:33" x14ac:dyDescent="0.25">
      <c r="A15" s="241" t="s">
        <v>146</v>
      </c>
      <c r="B15" s="272">
        <f>SUM(D116:AG116)</f>
        <v>250324.66943292422</v>
      </c>
      <c r="C15" s="6"/>
      <c r="D15" s="84"/>
      <c r="E15" s="84"/>
      <c r="F15" s="263"/>
      <c r="G15" s="208"/>
      <c r="H15" s="208"/>
      <c r="I15" s="67"/>
      <c r="J15" s="84"/>
      <c r="K15" s="84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35"/>
    </row>
    <row r="16" spans="1:33" x14ac:dyDescent="0.25">
      <c r="A16" s="31"/>
      <c r="B16" s="12"/>
      <c r="C16" s="6"/>
      <c r="D16" s="6"/>
      <c r="E16" s="6"/>
      <c r="F16" s="6"/>
      <c r="G16" s="6"/>
      <c r="H16" s="6"/>
      <c r="I16" s="6"/>
      <c r="J16" s="6"/>
      <c r="K16" s="6"/>
      <c r="L16" s="6"/>
      <c r="M16" s="3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35"/>
    </row>
    <row r="17" spans="1:33" s="65" customFormat="1" ht="26.25" x14ac:dyDescent="0.4">
      <c r="A17" s="257" t="s">
        <v>112</v>
      </c>
      <c r="B17" s="258"/>
      <c r="C17" s="259"/>
      <c r="D17" s="258"/>
      <c r="E17" s="258"/>
      <c r="F17" s="258"/>
      <c r="G17" s="258"/>
      <c r="H17" s="258"/>
      <c r="I17" s="258"/>
      <c r="J17" s="258"/>
      <c r="K17" s="258"/>
      <c r="L17" s="258"/>
      <c r="M17" s="258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48"/>
      <c r="Y17" s="248"/>
      <c r="Z17" s="248"/>
      <c r="AA17" s="248"/>
      <c r="AB17" s="248"/>
      <c r="AC17" s="248"/>
      <c r="AD17" s="248"/>
      <c r="AE17" s="248"/>
      <c r="AF17" s="248"/>
      <c r="AG17" s="261"/>
    </row>
    <row r="18" spans="1:33" x14ac:dyDescent="0.25">
      <c r="A18" s="63"/>
      <c r="B18" s="99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3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35"/>
    </row>
    <row r="19" spans="1:33" x14ac:dyDescent="0.25">
      <c r="A19" s="63" t="s">
        <v>94</v>
      </c>
      <c r="B19" s="54"/>
      <c r="C19" s="226"/>
      <c r="D19" s="175"/>
      <c r="E19" s="6"/>
      <c r="F19" s="221" t="s">
        <v>100</v>
      </c>
      <c r="G19" s="6"/>
      <c r="H19" s="84"/>
      <c r="I19" s="84"/>
      <c r="J19" s="208"/>
      <c r="K19" s="84"/>
      <c r="L19" s="84"/>
      <c r="M19" s="84"/>
      <c r="N19" s="84"/>
      <c r="O19" s="84"/>
      <c r="P19" s="6"/>
      <c r="Q19" s="84"/>
      <c r="R19" s="84"/>
      <c r="S19" s="170"/>
      <c r="T19" s="84"/>
      <c r="U19" s="84"/>
      <c r="V19" s="84"/>
      <c r="W19" s="6"/>
      <c r="X19" s="6"/>
      <c r="Y19" s="6"/>
      <c r="Z19" s="6"/>
      <c r="AA19" s="6"/>
      <c r="AB19" s="6"/>
      <c r="AC19" s="182"/>
      <c r="AD19" s="182"/>
      <c r="AE19" s="182"/>
      <c r="AF19" s="182"/>
      <c r="AG19" s="239"/>
    </row>
    <row r="20" spans="1:33" x14ac:dyDescent="0.25">
      <c r="A20" s="210" t="s">
        <v>91</v>
      </c>
      <c r="B20" s="314">
        <f>'Summary and Key Inputs '!B56</f>
        <v>32500</v>
      </c>
      <c r="C20" s="140" t="s">
        <v>92</v>
      </c>
      <c r="D20" s="175"/>
      <c r="E20" s="175"/>
      <c r="F20" s="225" t="s">
        <v>98</v>
      </c>
      <c r="G20" s="6"/>
      <c r="H20" s="84"/>
      <c r="I20" s="84"/>
      <c r="J20" s="361">
        <v>0</v>
      </c>
      <c r="K20" s="226"/>
      <c r="L20" s="140"/>
      <c r="M20" s="158"/>
      <c r="N20" s="140"/>
      <c r="O20" s="140"/>
      <c r="P20" s="6"/>
      <c r="Q20" s="84"/>
      <c r="R20" s="6"/>
      <c r="S20" s="3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35"/>
    </row>
    <row r="21" spans="1:33" x14ac:dyDescent="0.25">
      <c r="A21" s="210" t="s">
        <v>91</v>
      </c>
      <c r="B21" s="222">
        <f>B20*0.8</f>
        <v>26000</v>
      </c>
      <c r="C21" s="140" t="s">
        <v>90</v>
      </c>
      <c r="D21" s="175"/>
      <c r="E21" s="175"/>
      <c r="F21" s="225" t="s">
        <v>97</v>
      </c>
      <c r="G21" s="6"/>
      <c r="H21" s="84"/>
      <c r="I21" s="84"/>
      <c r="J21" s="235">
        <v>0</v>
      </c>
      <c r="K21" s="140"/>
      <c r="L21" s="140"/>
      <c r="M21" s="158"/>
      <c r="N21" s="140"/>
      <c r="O21" s="140"/>
      <c r="P21" s="6"/>
      <c r="Q21" s="84"/>
      <c r="R21" s="6"/>
      <c r="S21" s="3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35"/>
    </row>
    <row r="22" spans="1:33" x14ac:dyDescent="0.25">
      <c r="A22" s="219" t="s">
        <v>89</v>
      </c>
      <c r="B22" s="217">
        <f>B24+B25+B26+B27</f>
        <v>3.0599999999999996</v>
      </c>
      <c r="C22" s="140"/>
      <c r="D22" s="175"/>
      <c r="E22" s="175"/>
      <c r="F22" s="225" t="s">
        <v>96</v>
      </c>
      <c r="G22" s="6"/>
      <c r="H22" s="6"/>
      <c r="I22" s="6"/>
      <c r="J22" s="309">
        <f>J20+(J21*(1-J20))</f>
        <v>0</v>
      </c>
      <c r="K22" s="140"/>
      <c r="L22" s="140"/>
      <c r="M22" s="158"/>
      <c r="N22" s="140"/>
      <c r="O22" s="140"/>
      <c r="P22" s="6"/>
      <c r="Q22" s="84"/>
      <c r="R22" s="6"/>
      <c r="S22" s="3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35"/>
    </row>
    <row r="23" spans="1:33" s="228" customFormat="1" x14ac:dyDescent="0.25">
      <c r="A23" s="203" t="s">
        <v>88</v>
      </c>
      <c r="B23" s="217">
        <f>B24+B25</f>
        <v>2.8699999999999997</v>
      </c>
      <c r="C23" s="140"/>
      <c r="D23" s="175"/>
      <c r="E23" s="233"/>
      <c r="F23" s="232" t="s">
        <v>95</v>
      </c>
      <c r="G23" s="149"/>
      <c r="H23" s="230"/>
      <c r="I23" s="230"/>
      <c r="J23" s="310">
        <v>0</v>
      </c>
      <c r="K23" s="193"/>
      <c r="L23" s="193"/>
      <c r="M23" s="231"/>
      <c r="N23" s="193"/>
      <c r="O23" s="193"/>
      <c r="P23" s="149"/>
      <c r="Q23" s="230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229"/>
    </row>
    <row r="24" spans="1:33" x14ac:dyDescent="0.25">
      <c r="A24" s="206" t="s">
        <v>87</v>
      </c>
      <c r="B24" s="217">
        <f>'Summary and Key Inputs '!L107</f>
        <v>2.7199999999999998</v>
      </c>
      <c r="C24" s="170"/>
      <c r="D24" s="215"/>
      <c r="E24" s="175"/>
      <c r="F24" s="225" t="s">
        <v>93</v>
      </c>
      <c r="G24" s="6"/>
      <c r="H24" s="84"/>
      <c r="I24" s="84"/>
      <c r="J24" s="224">
        <v>0</v>
      </c>
      <c r="K24" s="223">
        <v>0</v>
      </c>
      <c r="L24" s="223">
        <v>0</v>
      </c>
      <c r="M24" s="223">
        <v>0</v>
      </c>
      <c r="N24" s="223">
        <v>0</v>
      </c>
      <c r="O24" s="223">
        <v>0</v>
      </c>
      <c r="P24" s="6"/>
      <c r="Q24" s="6"/>
      <c r="R24" s="6"/>
      <c r="S24" s="3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35"/>
    </row>
    <row r="25" spans="1:33" x14ac:dyDescent="0.25">
      <c r="A25" s="206" t="s">
        <v>86</v>
      </c>
      <c r="B25" s="217">
        <f>'Summary and Key Inputs '!L112</f>
        <v>0.15000000000000002</v>
      </c>
      <c r="C25" s="36"/>
      <c r="D25" s="215"/>
      <c r="E25" s="182"/>
      <c r="F25" s="6"/>
      <c r="G25" s="6"/>
      <c r="H25" s="6"/>
      <c r="I25" s="6"/>
      <c r="J25" s="221"/>
      <c r="K25" s="6"/>
      <c r="L25" s="6"/>
      <c r="M25" s="6"/>
      <c r="N25" s="6"/>
      <c r="O25" s="185"/>
      <c r="P25" s="6"/>
      <c r="Q25" s="216"/>
      <c r="R25" s="6"/>
      <c r="S25" s="3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35"/>
    </row>
    <row r="26" spans="1:33" x14ac:dyDescent="0.25">
      <c r="A26" s="213" t="s">
        <v>85</v>
      </c>
      <c r="B26" s="321">
        <f>'Summary and Key Inputs '!G109</f>
        <v>0</v>
      </c>
      <c r="C26" s="36"/>
      <c r="D26" s="140"/>
      <c r="E26" s="182"/>
      <c r="F26" s="209" t="s">
        <v>84</v>
      </c>
      <c r="G26" s="6"/>
      <c r="H26" s="6"/>
      <c r="I26" s="6"/>
      <c r="J26" s="208"/>
      <c r="K26" s="212"/>
      <c r="L26" s="185"/>
      <c r="M26" s="6"/>
      <c r="N26" s="6"/>
      <c r="O26" s="185"/>
      <c r="P26" s="6"/>
      <c r="Q26" s="216"/>
      <c r="R26" s="6"/>
      <c r="S26" s="3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35"/>
    </row>
    <row r="27" spans="1:33" x14ac:dyDescent="0.25">
      <c r="A27" s="203" t="s">
        <v>83</v>
      </c>
      <c r="B27" s="322">
        <f>'Summary and Key Inputs '!G105</f>
        <v>0.19</v>
      </c>
      <c r="C27" s="36"/>
      <c r="D27" s="140"/>
      <c r="E27" s="182"/>
      <c r="F27" s="204" t="s">
        <v>78</v>
      </c>
      <c r="G27" s="84"/>
      <c r="H27" s="84"/>
      <c r="I27" s="6"/>
      <c r="J27" s="207"/>
      <c r="K27" s="6"/>
      <c r="L27" s="185"/>
      <c r="M27" s="6"/>
      <c r="N27" s="6"/>
      <c r="O27" s="185"/>
      <c r="P27" s="6"/>
      <c r="Q27" s="216"/>
      <c r="R27" s="6"/>
      <c r="S27" s="3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35"/>
    </row>
    <row r="28" spans="1:33" x14ac:dyDescent="0.25">
      <c r="A28" s="197" t="s">
        <v>82</v>
      </c>
      <c r="B28" s="211">
        <f>B24+B27</f>
        <v>2.9099999999999997</v>
      </c>
      <c r="C28" s="36"/>
      <c r="D28" s="140"/>
      <c r="E28" s="182"/>
      <c r="F28" s="204" t="s">
        <v>76</v>
      </c>
      <c r="G28" s="84"/>
      <c r="H28" s="84"/>
      <c r="I28" s="84"/>
      <c r="J28" s="172"/>
      <c r="K28" s="6"/>
      <c r="L28" s="185"/>
      <c r="M28" s="6"/>
      <c r="N28" s="6"/>
      <c r="O28" s="185"/>
      <c r="P28" s="6"/>
      <c r="Q28" s="216"/>
      <c r="R28" s="6"/>
      <c r="S28" s="3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35"/>
    </row>
    <row r="29" spans="1:33" x14ac:dyDescent="0.25">
      <c r="A29" s="197" t="s">
        <v>108</v>
      </c>
      <c r="B29" s="211">
        <f>B28+B25</f>
        <v>3.0599999999999996</v>
      </c>
      <c r="C29" s="36"/>
      <c r="D29" s="140"/>
      <c r="E29" s="182"/>
      <c r="F29" s="204" t="s">
        <v>74</v>
      </c>
      <c r="G29" s="84"/>
      <c r="H29" s="84"/>
      <c r="I29" s="84"/>
      <c r="J29" s="171"/>
      <c r="K29" s="140" t="s">
        <v>73</v>
      </c>
      <c r="L29" s="185"/>
      <c r="M29" s="185"/>
      <c r="N29" s="185"/>
      <c r="O29" s="185"/>
      <c r="P29" s="6"/>
      <c r="Q29" s="216"/>
      <c r="R29" s="6"/>
      <c r="S29" s="3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35"/>
    </row>
    <row r="30" spans="1:33" x14ac:dyDescent="0.25">
      <c r="A30" s="210" t="s">
        <v>81</v>
      </c>
      <c r="B30" s="202">
        <f>B22*B20</f>
        <v>99449.999999999985</v>
      </c>
      <c r="C30" s="36"/>
      <c r="D30" s="140"/>
      <c r="E30" s="214"/>
      <c r="F30" s="209" t="s">
        <v>80</v>
      </c>
      <c r="G30" s="6"/>
      <c r="H30" s="6"/>
      <c r="I30" s="6"/>
      <c r="J30" s="208"/>
      <c r="K30" s="6"/>
      <c r="L30" s="6"/>
      <c r="M30" s="185"/>
      <c r="N30" s="185"/>
      <c r="O30" s="185"/>
      <c r="P30" s="6"/>
      <c r="Q30" s="6"/>
      <c r="R30" s="6"/>
      <c r="S30" s="3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35"/>
    </row>
    <row r="31" spans="1:33" x14ac:dyDescent="0.25">
      <c r="A31" s="203" t="s">
        <v>79</v>
      </c>
      <c r="B31" s="202">
        <f>(B23*B20)</f>
        <v>93274.999999999985</v>
      </c>
      <c r="C31" s="36"/>
      <c r="D31" s="140"/>
      <c r="E31" s="214"/>
      <c r="F31" s="204" t="s">
        <v>78</v>
      </c>
      <c r="G31" s="84"/>
      <c r="H31" s="84"/>
      <c r="I31" s="6"/>
      <c r="J31" s="207"/>
      <c r="K31" s="6"/>
      <c r="L31" s="6"/>
      <c r="M31" s="185"/>
      <c r="N31" s="185"/>
      <c r="O31" s="374"/>
      <c r="P31" s="6"/>
      <c r="Q31" s="6"/>
      <c r="R31" s="6"/>
      <c r="S31" s="3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35"/>
    </row>
    <row r="32" spans="1:33" x14ac:dyDescent="0.25">
      <c r="A32" s="206" t="s">
        <v>77</v>
      </c>
      <c r="B32" s="202">
        <f>B24*B20</f>
        <v>88399.999999999985</v>
      </c>
      <c r="C32" s="36"/>
      <c r="D32" s="140"/>
      <c r="E32" s="84"/>
      <c r="F32" s="204" t="s">
        <v>76</v>
      </c>
      <c r="G32" s="84"/>
      <c r="H32" s="84"/>
      <c r="I32" s="84"/>
      <c r="J32" s="172"/>
      <c r="K32" s="140"/>
      <c r="L32" s="185"/>
      <c r="M32" s="185"/>
      <c r="N32" s="185"/>
      <c r="O32" s="374"/>
      <c r="P32" s="6"/>
      <c r="Q32" s="6"/>
      <c r="R32" s="6"/>
      <c r="S32" s="3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35"/>
    </row>
    <row r="33" spans="1:33" x14ac:dyDescent="0.25">
      <c r="A33" s="206" t="s">
        <v>75</v>
      </c>
      <c r="B33" s="202">
        <f>B25*B20</f>
        <v>4875.0000000000009</v>
      </c>
      <c r="C33" s="205"/>
      <c r="D33" s="140"/>
      <c r="E33" s="84"/>
      <c r="F33" s="204" t="s">
        <v>74</v>
      </c>
      <c r="G33" s="84"/>
      <c r="H33" s="84"/>
      <c r="I33" s="84"/>
      <c r="J33" s="171"/>
      <c r="K33" s="140" t="s">
        <v>73</v>
      </c>
      <c r="L33" s="185"/>
      <c r="M33" s="185"/>
      <c r="N33" s="185"/>
      <c r="O33" s="375"/>
      <c r="P33" s="6"/>
      <c r="Q33" s="6"/>
      <c r="R33" s="6"/>
      <c r="S33" s="3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35"/>
    </row>
    <row r="34" spans="1:33" x14ac:dyDescent="0.25">
      <c r="A34" s="203" t="s">
        <v>72</v>
      </c>
      <c r="B34" s="202">
        <f>B26*B20</f>
        <v>0</v>
      </c>
      <c r="C34" s="36"/>
      <c r="D34" s="140"/>
      <c r="E34" s="84"/>
      <c r="F34" s="6"/>
      <c r="G34" s="6"/>
      <c r="H34" s="6"/>
      <c r="I34" s="6"/>
      <c r="J34" s="6"/>
      <c r="K34" s="140"/>
      <c r="L34" s="185"/>
      <c r="M34" s="185"/>
      <c r="N34" s="185"/>
      <c r="O34" s="376"/>
      <c r="P34" s="6"/>
      <c r="Q34" s="6"/>
      <c r="R34" s="6"/>
      <c r="S34" s="3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35"/>
    </row>
    <row r="35" spans="1:33" x14ac:dyDescent="0.25">
      <c r="A35" s="203" t="s">
        <v>71</v>
      </c>
      <c r="B35" s="202">
        <f>B27*B20</f>
        <v>6175</v>
      </c>
      <c r="C35" s="201"/>
      <c r="D35" s="200"/>
      <c r="E35" s="84"/>
      <c r="F35" s="199" t="s">
        <v>70</v>
      </c>
      <c r="G35" s="149"/>
      <c r="H35" s="149"/>
      <c r="I35" s="149"/>
      <c r="J35" s="198"/>
      <c r="K35" s="149"/>
      <c r="L35" s="185"/>
      <c r="M35" s="185"/>
      <c r="N35" s="185"/>
      <c r="O35" s="185"/>
      <c r="P35" s="6"/>
      <c r="Q35" s="6"/>
      <c r="R35" s="6"/>
      <c r="S35" s="3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35"/>
    </row>
    <row r="36" spans="1:33" x14ac:dyDescent="0.25">
      <c r="A36" s="197" t="s">
        <v>69</v>
      </c>
      <c r="B36" s="196">
        <f>B28*B20</f>
        <v>94574.999999999985</v>
      </c>
      <c r="C36" s="195"/>
      <c r="D36" s="140"/>
      <c r="E36" s="84"/>
      <c r="F36" s="194" t="s">
        <v>68</v>
      </c>
      <c r="G36" s="193"/>
      <c r="H36" s="193"/>
      <c r="I36" s="193"/>
      <c r="J36" s="192">
        <f>J27</f>
        <v>0</v>
      </c>
      <c r="K36" s="191">
        <f>J36/J$39</f>
        <v>0</v>
      </c>
      <c r="L36" s="185"/>
      <c r="M36" s="185"/>
      <c r="N36" s="185"/>
      <c r="O36" s="185"/>
      <c r="P36" s="6"/>
      <c r="Q36" s="6"/>
      <c r="R36" s="6"/>
      <c r="S36" s="3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35"/>
    </row>
    <row r="37" spans="1:33" x14ac:dyDescent="0.25">
      <c r="A37" s="190" t="s">
        <v>67</v>
      </c>
      <c r="B37" s="189">
        <f>B31+B34+B35</f>
        <v>99449.999999999985</v>
      </c>
      <c r="C37" s="6"/>
      <c r="D37" s="175"/>
      <c r="E37" s="84"/>
      <c r="F37" s="187" t="s">
        <v>66</v>
      </c>
      <c r="G37" s="140"/>
      <c r="H37" s="140"/>
      <c r="I37" s="140"/>
      <c r="J37" s="186">
        <f>J31</f>
        <v>0</v>
      </c>
      <c r="K37" s="180">
        <f>J37/J$39</f>
        <v>0</v>
      </c>
      <c r="L37" s="185"/>
      <c r="M37" s="185"/>
      <c r="N37" s="185"/>
      <c r="O37" s="185"/>
      <c r="P37" s="6"/>
      <c r="Q37" s="6"/>
      <c r="R37" s="6"/>
      <c r="S37" s="3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35"/>
    </row>
    <row r="38" spans="1:33" ht="17.25" x14ac:dyDescent="0.3">
      <c r="A38" s="22" t="s">
        <v>65</v>
      </c>
      <c r="B38" s="184">
        <f>B36/B31</f>
        <v>1.0139372822299653</v>
      </c>
      <c r="C38" s="140"/>
      <c r="D38" s="183"/>
      <c r="E38" s="84"/>
      <c r="F38" s="179" t="s">
        <v>64</v>
      </c>
      <c r="G38" s="6"/>
      <c r="H38" s="6"/>
      <c r="I38" s="6"/>
      <c r="J38" s="181">
        <f>J39-J36-J37</f>
        <v>99449.999999999985</v>
      </c>
      <c r="K38" s="180">
        <f>J38/J$39</f>
        <v>1</v>
      </c>
      <c r="L38" s="185"/>
      <c r="M38" s="185"/>
      <c r="N38" s="185"/>
      <c r="O38" s="185"/>
      <c r="P38" s="6"/>
      <c r="Q38" s="6"/>
      <c r="R38" s="6"/>
      <c r="S38" s="3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35"/>
    </row>
    <row r="39" spans="1:33" x14ac:dyDescent="0.25">
      <c r="A39" s="34"/>
      <c r="B39" s="6"/>
      <c r="C39" s="140"/>
      <c r="D39" s="170"/>
      <c r="E39" s="84"/>
      <c r="F39" s="179" t="s">
        <v>26</v>
      </c>
      <c r="G39" s="6"/>
      <c r="H39" s="6"/>
      <c r="I39" s="6"/>
      <c r="J39" s="178">
        <f>B37</f>
        <v>99449.999999999985</v>
      </c>
      <c r="K39" s="177">
        <f>J39/J$39</f>
        <v>1</v>
      </c>
      <c r="L39" s="185"/>
      <c r="M39" s="185"/>
      <c r="N39" s="185"/>
      <c r="O39" s="185"/>
      <c r="P39" s="6"/>
      <c r="Q39" s="6"/>
      <c r="R39" s="6"/>
      <c r="S39" s="3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35"/>
    </row>
    <row r="40" spans="1:33" x14ac:dyDescent="0.25">
      <c r="A40" s="63" t="s">
        <v>63</v>
      </c>
      <c r="B40" s="176"/>
      <c r="C40" s="140"/>
      <c r="D40" s="6"/>
      <c r="E40" s="84"/>
      <c r="P40" s="6"/>
      <c r="Q40" s="6"/>
      <c r="R40" s="6"/>
      <c r="S40" s="3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35"/>
    </row>
    <row r="41" spans="1:33" x14ac:dyDescent="0.25">
      <c r="A41" s="22" t="s">
        <v>62</v>
      </c>
      <c r="B41" s="323">
        <f>'Summary and Key Inputs '!B97</f>
        <v>0.14499999999999999</v>
      </c>
      <c r="C41" s="140" t="s">
        <v>61</v>
      </c>
      <c r="D41" s="6"/>
      <c r="E41" s="182"/>
      <c r="F41" s="6"/>
      <c r="G41" s="6"/>
      <c r="H41" s="6"/>
      <c r="I41" s="6"/>
      <c r="J41" s="6"/>
      <c r="K41" s="6"/>
      <c r="L41" s="6"/>
      <c r="M41" s="185"/>
      <c r="N41" s="185"/>
      <c r="O41" s="185"/>
      <c r="P41" s="6"/>
      <c r="Q41" s="6"/>
      <c r="R41" s="6"/>
      <c r="S41" s="3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35"/>
    </row>
    <row r="42" spans="1:33" x14ac:dyDescent="0.25">
      <c r="A42" s="22" t="s">
        <v>60</v>
      </c>
      <c r="B42" s="223">
        <f>'Summary and Key Inputs '!B98</f>
        <v>5.0000000000000001E-3</v>
      </c>
      <c r="C42" s="159" t="s">
        <v>51</v>
      </c>
      <c r="D42" s="6"/>
      <c r="E42" s="182"/>
      <c r="F42" s="6"/>
      <c r="G42" s="6"/>
      <c r="H42" s="6"/>
      <c r="I42" s="6"/>
      <c r="J42" s="6"/>
      <c r="K42" s="6"/>
      <c r="L42" s="140"/>
      <c r="M42" s="185"/>
      <c r="N42" s="185"/>
      <c r="O42" s="185"/>
      <c r="P42" s="6"/>
      <c r="Q42" s="6"/>
      <c r="R42" s="6"/>
      <c r="S42" s="3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35"/>
    </row>
    <row r="43" spans="1:33" x14ac:dyDescent="0.25">
      <c r="A43" s="22" t="s">
        <v>132</v>
      </c>
      <c r="B43" s="330">
        <f>'Summary and Key Inputs '!B55</f>
        <v>30</v>
      </c>
      <c r="C43" s="159" t="s">
        <v>59</v>
      </c>
      <c r="D43" s="6"/>
      <c r="E43" s="188"/>
      <c r="F43" s="6"/>
      <c r="G43" s="6"/>
      <c r="H43" s="6"/>
      <c r="I43" s="6"/>
      <c r="J43" s="6"/>
      <c r="K43" s="6"/>
      <c r="L43" s="140"/>
      <c r="M43" s="140"/>
      <c r="N43" s="185"/>
      <c r="O43" s="140"/>
      <c r="P43" s="6"/>
      <c r="Q43" s="6"/>
      <c r="R43" s="6"/>
      <c r="S43" s="3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35"/>
    </row>
    <row r="44" spans="1:33" ht="17.25" x14ac:dyDescent="0.3">
      <c r="A44" s="286" t="s">
        <v>196</v>
      </c>
      <c r="B44" s="305">
        <f>'Summary and Key Inputs '!B89</f>
        <v>0.22401599999999999</v>
      </c>
      <c r="C44" s="140" t="s">
        <v>58</v>
      </c>
      <c r="D44" s="168"/>
      <c r="E44" s="182"/>
      <c r="F44" s="6"/>
      <c r="G44" s="6"/>
      <c r="H44" s="6"/>
      <c r="I44" s="6"/>
      <c r="J44" s="6"/>
      <c r="K44" s="6"/>
      <c r="L44" s="140"/>
      <c r="M44" s="158"/>
      <c r="N44" s="158"/>
      <c r="O44" s="140"/>
      <c r="P44" s="6"/>
      <c r="Q44" s="174"/>
      <c r="R44" s="6"/>
      <c r="S44" s="3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35"/>
    </row>
    <row r="45" spans="1:33" x14ac:dyDescent="0.25">
      <c r="A45" s="286" t="s">
        <v>197</v>
      </c>
      <c r="B45" s="305">
        <f>'Summary and Key Inputs '!B90</f>
        <v>0.06</v>
      </c>
      <c r="C45" s="140" t="s">
        <v>51</v>
      </c>
      <c r="D45" s="160"/>
      <c r="E45" s="1"/>
      <c r="F45" s="6"/>
      <c r="G45" s="6"/>
      <c r="H45" s="6"/>
      <c r="I45" s="6"/>
      <c r="J45" s="6"/>
      <c r="K45" s="6"/>
      <c r="L45" s="6"/>
      <c r="M45" s="158"/>
      <c r="N45" s="140"/>
      <c r="O45" s="140"/>
      <c r="P45" s="6"/>
      <c r="Q45" s="174"/>
      <c r="R45" s="6"/>
      <c r="S45" s="3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35"/>
    </row>
    <row r="46" spans="1:33" x14ac:dyDescent="0.25">
      <c r="A46" s="286" t="s">
        <v>198</v>
      </c>
      <c r="B46" s="305">
        <f>SUM(B44:B45)</f>
        <v>0.28401599999999999</v>
      </c>
      <c r="C46" s="140" t="s">
        <v>58</v>
      </c>
      <c r="D46" s="162"/>
      <c r="E46" s="175"/>
      <c r="F46" s="6"/>
      <c r="G46" s="6"/>
      <c r="H46" s="6"/>
      <c r="I46" s="6"/>
      <c r="J46" s="6"/>
      <c r="K46" s="6"/>
      <c r="L46" s="6"/>
      <c r="M46" s="158"/>
      <c r="N46" s="140"/>
      <c r="O46" s="140"/>
      <c r="P46" s="6"/>
      <c r="Q46" s="174"/>
      <c r="R46" s="6"/>
      <c r="S46" s="3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35"/>
    </row>
    <row r="47" spans="1:33" x14ac:dyDescent="0.25">
      <c r="A47" s="286" t="s">
        <v>163</v>
      </c>
      <c r="B47" s="305">
        <f>'Summary and Key Inputs '!B117</f>
        <v>0.1</v>
      </c>
      <c r="C47" s="140"/>
      <c r="D47" s="160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35"/>
    </row>
    <row r="48" spans="1:33" x14ac:dyDescent="0.25">
      <c r="A48" s="154"/>
      <c r="B48" s="153"/>
      <c r="C48" s="152"/>
      <c r="D48" s="151"/>
      <c r="E48" s="6"/>
      <c r="F48" s="6"/>
      <c r="G48" s="6"/>
      <c r="H48" s="6"/>
      <c r="I48" s="6"/>
      <c r="J48" s="6"/>
      <c r="K48" s="6"/>
      <c r="L48" s="170"/>
      <c r="M48" s="169"/>
      <c r="N48" s="169"/>
      <c r="O48" s="47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35"/>
    </row>
    <row r="49" spans="1:33" x14ac:dyDescent="0.25">
      <c r="A49" s="26" t="s">
        <v>57</v>
      </c>
      <c r="B49" s="19"/>
      <c r="C49" s="12"/>
      <c r="D49" s="12"/>
      <c r="E49" s="6"/>
      <c r="F49" s="6"/>
      <c r="G49" s="6"/>
      <c r="H49" s="6"/>
      <c r="I49" s="6"/>
      <c r="J49" s="6"/>
      <c r="K49" s="6"/>
      <c r="L49" s="6"/>
      <c r="M49" s="6"/>
      <c r="N49" s="140"/>
      <c r="O49" s="140"/>
      <c r="P49" s="6"/>
      <c r="Q49" s="47"/>
      <c r="R49" s="47"/>
      <c r="S49" s="170"/>
      <c r="T49" s="169"/>
      <c r="U49" s="169"/>
      <c r="V49" s="47"/>
      <c r="W49" s="84"/>
      <c r="X49" s="84"/>
      <c r="Y49" s="6"/>
      <c r="Z49" s="6"/>
      <c r="AA49" s="6"/>
      <c r="AB49" s="6"/>
      <c r="AC49" s="6"/>
      <c r="AD49" s="6"/>
      <c r="AE49" s="6"/>
      <c r="AF49" s="6"/>
      <c r="AG49" s="35"/>
    </row>
    <row r="50" spans="1:33" ht="17.25" x14ac:dyDescent="0.3">
      <c r="A50" s="315"/>
      <c r="B50" s="216" t="s">
        <v>160</v>
      </c>
      <c r="C50" s="6" t="s">
        <v>190</v>
      </c>
      <c r="D50" s="132"/>
      <c r="E50" s="168"/>
      <c r="F50" s="6"/>
      <c r="G50" s="6"/>
      <c r="H50" s="6"/>
      <c r="I50" s="6"/>
      <c r="J50" s="6"/>
      <c r="K50" s="6"/>
      <c r="L50" s="140"/>
      <c r="M50" s="140"/>
      <c r="N50" s="140"/>
      <c r="O50" s="140"/>
      <c r="P50" s="6"/>
      <c r="Q50" s="47"/>
      <c r="R50" s="150"/>
      <c r="S50" s="167"/>
      <c r="T50" s="6"/>
      <c r="U50" s="166"/>
      <c r="V50" s="165"/>
      <c r="W50" s="164"/>
      <c r="X50" s="164"/>
      <c r="Y50" s="6"/>
      <c r="Z50" s="6"/>
      <c r="AA50" s="6"/>
      <c r="AB50" s="6"/>
      <c r="AC50" s="6"/>
      <c r="AD50" s="6"/>
      <c r="AE50" s="163"/>
      <c r="AF50" s="6"/>
      <c r="AG50" s="35"/>
    </row>
    <row r="51" spans="1:33" x14ac:dyDescent="0.25">
      <c r="A51" s="22" t="s">
        <v>189</v>
      </c>
      <c r="B51" s="324">
        <f>'Summary and Key Inputs '!Q97</f>
        <v>5.0000000000000001E-3</v>
      </c>
      <c r="C51" s="272">
        <f>'Summary and Key Inputs '!R97</f>
        <v>162.5</v>
      </c>
      <c r="D51" s="132"/>
      <c r="E51" s="159"/>
      <c r="F51" s="6"/>
      <c r="G51" s="6"/>
      <c r="H51" s="6"/>
      <c r="I51" s="6"/>
      <c r="J51" s="6"/>
      <c r="K51" s="6"/>
      <c r="L51" s="6"/>
      <c r="M51" s="158"/>
      <c r="N51" s="140"/>
      <c r="O51" s="140"/>
      <c r="P51" s="6"/>
      <c r="Q51" s="47"/>
      <c r="R51" s="150"/>
      <c r="S51" s="157"/>
      <c r="T51" s="6"/>
      <c r="U51" s="6"/>
      <c r="V51" s="109"/>
      <c r="W51" s="6"/>
      <c r="X51" s="147"/>
      <c r="Y51" s="156"/>
      <c r="Z51" s="36"/>
      <c r="AA51" s="36"/>
      <c r="AB51" s="36"/>
      <c r="AC51" s="36"/>
      <c r="AD51" s="36"/>
      <c r="AE51" s="36"/>
      <c r="AF51" s="36"/>
      <c r="AG51" s="155"/>
    </row>
    <row r="52" spans="1:33" x14ac:dyDescent="0.25">
      <c r="A52" s="22" t="s">
        <v>55</v>
      </c>
      <c r="B52" s="324">
        <f>'Summary and Key Inputs '!Q98</f>
        <v>8.0000000000000002E-3</v>
      </c>
      <c r="C52" s="272">
        <f>'Summary and Key Inputs '!R98</f>
        <v>260</v>
      </c>
      <c r="D52" s="12"/>
      <c r="E52" s="159"/>
      <c r="F52" s="6"/>
      <c r="G52" s="6"/>
      <c r="H52" s="6"/>
      <c r="I52" s="6"/>
      <c r="J52" s="6"/>
      <c r="K52" s="6"/>
      <c r="L52" s="6"/>
      <c r="M52" s="158"/>
      <c r="N52" s="140"/>
      <c r="O52" s="140"/>
      <c r="P52" s="6"/>
      <c r="Q52" s="47"/>
      <c r="R52" s="150"/>
      <c r="S52" s="157"/>
      <c r="T52" s="6"/>
      <c r="U52" s="6"/>
      <c r="V52" s="109"/>
      <c r="W52" s="6"/>
      <c r="X52" s="147"/>
      <c r="Y52" s="156"/>
      <c r="Z52" s="36"/>
      <c r="AA52" s="36"/>
      <c r="AB52" s="36"/>
      <c r="AC52" s="36"/>
      <c r="AD52" s="36"/>
      <c r="AE52" s="36"/>
      <c r="AF52" s="36"/>
      <c r="AG52" s="155"/>
    </row>
    <row r="53" spans="1:33" x14ac:dyDescent="0.25">
      <c r="A53" s="22" t="s">
        <v>53</v>
      </c>
      <c r="B53" s="324">
        <f>'Summary and Key Inputs '!Q99</f>
        <v>0.01</v>
      </c>
      <c r="C53" s="272">
        <f>'Summary and Key Inputs '!R99</f>
        <v>325</v>
      </c>
      <c r="D53" s="12"/>
      <c r="E53" s="159"/>
      <c r="F53" s="6"/>
      <c r="G53" s="6"/>
      <c r="H53" s="6"/>
      <c r="I53" s="6"/>
      <c r="J53" s="6"/>
      <c r="K53" s="6"/>
      <c r="L53" s="6"/>
      <c r="M53" s="158"/>
      <c r="N53" s="140"/>
      <c r="O53" s="140"/>
      <c r="P53" s="6"/>
      <c r="Q53" s="47"/>
      <c r="R53" s="150"/>
      <c r="S53" s="157"/>
      <c r="T53" s="6"/>
      <c r="U53" s="6"/>
      <c r="V53" s="109"/>
      <c r="W53" s="6"/>
      <c r="X53" s="147"/>
      <c r="Y53" s="156"/>
      <c r="Z53" s="36"/>
      <c r="AA53" s="36"/>
      <c r="AB53" s="36"/>
      <c r="AC53" s="36"/>
      <c r="AD53" s="36"/>
      <c r="AE53" s="36"/>
      <c r="AF53" s="36"/>
      <c r="AG53" s="155"/>
    </row>
    <row r="54" spans="1:33" x14ac:dyDescent="0.25">
      <c r="A54" s="22" t="s">
        <v>40</v>
      </c>
      <c r="B54" s="324">
        <f>'Summary and Key Inputs '!Q100</f>
        <v>0</v>
      </c>
      <c r="C54" s="272">
        <f>'Summary and Key Inputs '!R100</f>
        <v>0</v>
      </c>
      <c r="D54" s="12"/>
      <c r="E54" s="159"/>
      <c r="F54" s="6"/>
      <c r="G54" s="6"/>
      <c r="H54" s="6"/>
      <c r="I54" s="6"/>
      <c r="J54" s="6"/>
      <c r="K54" s="6"/>
      <c r="L54" s="6"/>
      <c r="M54" s="158"/>
      <c r="N54" s="140"/>
      <c r="O54" s="140"/>
      <c r="P54" s="6"/>
      <c r="Q54" s="47"/>
      <c r="R54" s="150"/>
      <c r="S54" s="157"/>
      <c r="T54" s="6"/>
      <c r="U54" s="6"/>
      <c r="V54" s="109"/>
      <c r="W54" s="6"/>
      <c r="X54" s="147"/>
      <c r="Y54" s="156"/>
      <c r="Z54" s="36"/>
      <c r="AA54" s="36"/>
      <c r="AB54" s="36"/>
      <c r="AC54" s="36"/>
      <c r="AD54" s="36"/>
      <c r="AE54" s="36"/>
      <c r="AF54" s="36"/>
      <c r="AG54" s="155"/>
    </row>
    <row r="55" spans="1:33" x14ac:dyDescent="0.25">
      <c r="A55" s="22" t="s">
        <v>124</v>
      </c>
      <c r="B55" s="324">
        <f>'Summary and Key Inputs '!Q101</f>
        <v>0</v>
      </c>
      <c r="C55" s="272">
        <f>'Summary and Key Inputs '!R101</f>
        <v>0</v>
      </c>
      <c r="D55" s="12"/>
      <c r="E55" s="119"/>
      <c r="F55" s="6"/>
      <c r="G55" s="6"/>
      <c r="H55" s="6"/>
      <c r="I55" s="6"/>
      <c r="J55" s="6"/>
      <c r="K55" s="6"/>
      <c r="L55" s="149"/>
      <c r="M55" s="149"/>
      <c r="N55" s="140"/>
      <c r="O55" s="140"/>
      <c r="P55" s="6"/>
      <c r="Q55" s="47"/>
      <c r="R55" s="148"/>
      <c r="S55" s="147"/>
      <c r="T55" s="145"/>
      <c r="U55" s="146"/>
      <c r="V55" s="145"/>
      <c r="W55" s="145"/>
      <c r="X55" s="145"/>
      <c r="Y55" s="144"/>
      <c r="Z55" s="143"/>
      <c r="AA55" s="143"/>
      <c r="AB55" s="143"/>
      <c r="AC55" s="143"/>
      <c r="AD55" s="143"/>
      <c r="AE55" s="143"/>
      <c r="AF55" s="143"/>
      <c r="AG55" s="142"/>
    </row>
    <row r="56" spans="1:33" s="137" customFormat="1" x14ac:dyDescent="0.25">
      <c r="A56" s="34"/>
      <c r="B56" s="6"/>
      <c r="C56" s="6"/>
      <c r="D56" s="6"/>
      <c r="E56" s="119"/>
      <c r="F56" s="140"/>
      <c r="G56" s="140"/>
      <c r="H56" s="140"/>
      <c r="I56" s="140"/>
      <c r="J56" s="140"/>
      <c r="K56" s="140"/>
      <c r="L56" s="6"/>
      <c r="M56" s="6"/>
      <c r="N56" s="140"/>
      <c r="O56" s="140"/>
      <c r="P56" s="140"/>
      <c r="Q56" s="141"/>
      <c r="R56" s="140"/>
      <c r="S56" s="140"/>
      <c r="T56" s="140"/>
      <c r="U56" s="140"/>
      <c r="V56" s="140"/>
      <c r="W56" s="140"/>
      <c r="X56" s="140"/>
      <c r="Y56" s="140"/>
      <c r="Z56" s="140"/>
      <c r="AA56" s="139"/>
      <c r="AB56" s="139"/>
      <c r="AC56" s="139"/>
      <c r="AD56" s="139"/>
      <c r="AE56" s="139"/>
      <c r="AF56" s="139"/>
      <c r="AG56" s="138"/>
    </row>
    <row r="57" spans="1:33" s="129" customFormat="1" x14ac:dyDescent="0.25">
      <c r="A57" s="22" t="s">
        <v>56</v>
      </c>
      <c r="B57" s="224">
        <f>'Summary and Key Inputs '!Q103</f>
        <v>1.4999999999999999E-2</v>
      </c>
      <c r="C57" s="6" t="s">
        <v>51</v>
      </c>
      <c r="D57" s="12"/>
      <c r="E57" s="119"/>
      <c r="F57" s="136"/>
      <c r="G57" s="119"/>
      <c r="H57" s="135"/>
      <c r="I57" s="126"/>
      <c r="J57" s="126"/>
      <c r="K57" s="126"/>
      <c r="L57" s="12"/>
      <c r="M57" s="12"/>
      <c r="N57" s="132"/>
      <c r="O57" s="134"/>
      <c r="P57" s="132"/>
      <c r="Q57" s="133"/>
      <c r="R57" s="132"/>
      <c r="S57" s="132"/>
      <c r="T57" s="132"/>
      <c r="U57" s="132"/>
      <c r="V57" s="132"/>
      <c r="W57" s="132"/>
      <c r="X57" s="132"/>
      <c r="Y57" s="132"/>
      <c r="Z57" s="132"/>
      <c r="AA57" s="131"/>
      <c r="AB57" s="131"/>
      <c r="AC57" s="131"/>
      <c r="AD57" s="131"/>
      <c r="AE57" s="131"/>
      <c r="AF57" s="131"/>
      <c r="AG57" s="130"/>
    </row>
    <row r="58" spans="1:33" s="129" customFormat="1" x14ac:dyDescent="0.25">
      <c r="A58" s="22" t="s">
        <v>54</v>
      </c>
      <c r="B58" s="224">
        <f>'Summary and Key Inputs '!Q104</f>
        <v>0.02</v>
      </c>
      <c r="C58" s="6" t="s">
        <v>51</v>
      </c>
      <c r="D58" s="12"/>
      <c r="E58" s="12"/>
      <c r="F58" s="136"/>
      <c r="G58" s="119"/>
      <c r="H58" s="135"/>
      <c r="I58" s="126"/>
      <c r="J58" s="126"/>
      <c r="K58" s="126"/>
      <c r="L58" s="12"/>
      <c r="M58" s="12"/>
      <c r="N58" s="132"/>
      <c r="O58" s="134"/>
      <c r="P58" s="132"/>
      <c r="Q58" s="133"/>
      <c r="R58" s="132"/>
      <c r="S58" s="132"/>
      <c r="T58" s="132"/>
      <c r="U58" s="132"/>
      <c r="V58" s="132"/>
      <c r="W58" s="132"/>
      <c r="X58" s="132"/>
      <c r="Y58" s="132"/>
      <c r="Z58" s="132"/>
      <c r="AA58" s="131"/>
      <c r="AB58" s="131"/>
      <c r="AC58" s="131"/>
      <c r="AD58" s="131"/>
      <c r="AE58" s="131"/>
      <c r="AF58" s="131"/>
      <c r="AG58" s="130"/>
    </row>
    <row r="59" spans="1:33" s="23" customFormat="1" x14ac:dyDescent="0.25">
      <c r="A59" s="22" t="s">
        <v>52</v>
      </c>
      <c r="B59" s="224">
        <f>'Summary and Key Inputs '!Q105</f>
        <v>0</v>
      </c>
      <c r="C59" s="6" t="s">
        <v>51</v>
      </c>
      <c r="D59" s="12"/>
      <c r="E59" s="119"/>
      <c r="F59" s="12"/>
      <c r="G59" s="12"/>
      <c r="H59" s="100"/>
      <c r="I59" s="128"/>
      <c r="J59" s="12"/>
      <c r="K59" s="119"/>
      <c r="L59" s="12"/>
      <c r="M59" s="127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14"/>
    </row>
    <row r="60" spans="1:33" s="23" customFormat="1" x14ac:dyDescent="0.25">
      <c r="A60" s="22" t="s">
        <v>50</v>
      </c>
      <c r="B60" s="224">
        <f>'Summary and Key Inputs '!Q106</f>
        <v>0</v>
      </c>
      <c r="C60" s="6" t="s">
        <v>51</v>
      </c>
      <c r="D60" s="12"/>
      <c r="E60" s="119"/>
      <c r="F60" s="12"/>
      <c r="G60" s="12"/>
      <c r="H60" s="100"/>
      <c r="I60" s="12"/>
      <c r="J60" s="12"/>
      <c r="K60" s="119"/>
      <c r="L60" s="12"/>
      <c r="M60" s="127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14"/>
    </row>
    <row r="61" spans="1:33" s="23" customFormat="1" x14ac:dyDescent="0.25">
      <c r="A61" s="22" t="s">
        <v>123</v>
      </c>
      <c r="B61" s="224">
        <f>'Summary and Key Inputs '!Q107</f>
        <v>0</v>
      </c>
      <c r="C61" s="6" t="s">
        <v>51</v>
      </c>
      <c r="D61" s="12"/>
      <c r="E61" s="119"/>
      <c r="F61" s="12"/>
      <c r="G61" s="12"/>
      <c r="H61" s="100"/>
      <c r="I61" s="12"/>
      <c r="J61" s="12"/>
      <c r="K61" s="119"/>
      <c r="L61" s="12"/>
      <c r="M61" s="127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14"/>
    </row>
    <row r="62" spans="1:33" s="23" customFormat="1" x14ac:dyDescent="0.25">
      <c r="A62" s="34"/>
      <c r="B62" s="6"/>
      <c r="C62" s="6"/>
      <c r="D62" s="6"/>
      <c r="E62" s="119"/>
      <c r="F62" s="12"/>
      <c r="G62" s="12"/>
      <c r="H62" s="100"/>
      <c r="I62" s="12"/>
      <c r="J62" s="12"/>
      <c r="K62" s="119"/>
      <c r="L62" s="12"/>
      <c r="M62" s="127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14"/>
    </row>
    <row r="63" spans="1:33" s="23" customFormat="1" x14ac:dyDescent="0.25">
      <c r="A63" s="34"/>
      <c r="B63" s="216" t="s">
        <v>160</v>
      </c>
      <c r="C63" s="6" t="s">
        <v>202</v>
      </c>
      <c r="D63" s="12"/>
      <c r="E63" s="119"/>
      <c r="F63" s="126"/>
      <c r="G63" s="126"/>
      <c r="H63" s="125"/>
      <c r="I63" s="12"/>
      <c r="J63" s="12"/>
      <c r="K63" s="119"/>
      <c r="L63" s="119"/>
      <c r="M63" s="120"/>
      <c r="N63" s="119"/>
      <c r="O63" s="119"/>
      <c r="P63" s="119"/>
      <c r="Q63" s="119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14"/>
    </row>
    <row r="64" spans="1:33" s="23" customFormat="1" x14ac:dyDescent="0.25">
      <c r="A64" s="22" t="s">
        <v>49</v>
      </c>
      <c r="B64" s="297">
        <f>'Summary and Key Inputs '!Q110</f>
        <v>0.1</v>
      </c>
      <c r="C64" s="326">
        <f>'Summary and Key Inputs '!R110</f>
        <v>3250</v>
      </c>
      <c r="D64" s="12"/>
      <c r="E64" s="12"/>
      <c r="F64" s="12"/>
      <c r="G64" s="12"/>
      <c r="H64" s="12"/>
      <c r="I64" s="12"/>
      <c r="J64" s="12"/>
      <c r="K64" s="124"/>
      <c r="L64" s="123"/>
      <c r="M64" s="123"/>
      <c r="N64" s="119"/>
      <c r="O64" s="119"/>
      <c r="P64" s="119"/>
      <c r="Q64" s="119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14"/>
    </row>
    <row r="65" spans="1:34" s="23" customFormat="1" x14ac:dyDescent="0.25">
      <c r="A65" s="22" t="s">
        <v>48</v>
      </c>
      <c r="B65" s="314">
        <f>'Summary and Key Inputs '!Q111</f>
        <v>15</v>
      </c>
      <c r="C65" s="84"/>
      <c r="D65" s="12"/>
      <c r="E65" s="12"/>
      <c r="F65" s="12"/>
      <c r="G65" s="118"/>
      <c r="H65" s="12"/>
      <c r="I65" s="117"/>
      <c r="J65" s="12"/>
      <c r="K65" s="110"/>
      <c r="L65" s="116"/>
      <c r="M65" s="115"/>
      <c r="N65" s="115"/>
      <c r="O65" s="115"/>
      <c r="P65" s="115"/>
      <c r="Q65" s="115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14"/>
    </row>
    <row r="66" spans="1:34" s="23" customFormat="1" x14ac:dyDescent="0.25">
      <c r="E66" s="12"/>
      <c r="F66" s="12"/>
      <c r="G66" s="118"/>
      <c r="H66" s="12"/>
      <c r="I66" s="117"/>
      <c r="J66" s="12"/>
      <c r="K66" s="110"/>
      <c r="L66" s="116"/>
      <c r="M66" s="115"/>
      <c r="N66" s="115"/>
      <c r="O66" s="115"/>
      <c r="P66" s="115"/>
      <c r="Q66" s="115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14"/>
    </row>
    <row r="67" spans="1:34" s="23" customFormat="1" x14ac:dyDescent="0.25">
      <c r="E67" s="111"/>
      <c r="F67" s="12"/>
      <c r="G67" s="118"/>
      <c r="H67" s="12"/>
      <c r="I67" s="117"/>
      <c r="J67" s="12"/>
      <c r="K67" s="110"/>
      <c r="L67" s="116"/>
      <c r="M67" s="115"/>
      <c r="N67" s="115"/>
      <c r="O67" s="115"/>
      <c r="P67" s="115"/>
      <c r="Q67" s="115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14"/>
    </row>
    <row r="68" spans="1:34" s="23" customFormat="1" x14ac:dyDescent="0.25">
      <c r="E68" s="12"/>
      <c r="F68" s="12"/>
      <c r="G68" s="118"/>
      <c r="H68" s="12"/>
      <c r="I68" s="12"/>
      <c r="J68" s="119"/>
      <c r="K68" s="110"/>
      <c r="L68" s="113"/>
      <c r="M68" s="112"/>
      <c r="N68" s="112"/>
      <c r="O68" s="112"/>
      <c r="P68" s="112"/>
      <c r="Q68" s="1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14"/>
    </row>
    <row r="69" spans="1:34" x14ac:dyDescent="0.25">
      <c r="A69" s="34"/>
      <c r="B69" s="6"/>
      <c r="C69" s="6"/>
      <c r="D69" s="6"/>
      <c r="E69" s="6"/>
      <c r="F69" s="107"/>
      <c r="G69" s="6"/>
      <c r="H69" s="6"/>
      <c r="I69" s="6"/>
      <c r="J69" s="6"/>
      <c r="K69" s="6"/>
      <c r="L69" s="6"/>
      <c r="M69" s="6"/>
      <c r="N69" s="6"/>
      <c r="O69" s="107"/>
      <c r="P69" s="107"/>
      <c r="Q69" s="110"/>
      <c r="R69" s="109"/>
      <c r="S69" s="108"/>
      <c r="T69" s="108"/>
      <c r="U69" s="108"/>
      <c r="V69" s="108"/>
      <c r="W69" s="108"/>
      <c r="X69" s="6"/>
      <c r="Y69" s="107"/>
      <c r="Z69" s="107"/>
      <c r="AA69" s="107"/>
      <c r="AB69" s="107"/>
      <c r="AC69" s="107"/>
      <c r="AD69" s="107"/>
      <c r="AE69" s="107"/>
      <c r="AF69" s="107"/>
      <c r="AG69" s="106"/>
    </row>
    <row r="70" spans="1:34" ht="26.25" x14ac:dyDescent="0.4">
      <c r="A70" s="257" t="s">
        <v>47</v>
      </c>
      <c r="B70" s="258"/>
      <c r="C70" s="258"/>
      <c r="D70" s="258"/>
      <c r="E70" s="258"/>
      <c r="F70" s="258"/>
      <c r="G70" s="258"/>
      <c r="H70" s="258"/>
      <c r="I70" s="258"/>
      <c r="J70" s="258"/>
      <c r="K70" s="258"/>
      <c r="L70" s="258"/>
      <c r="M70" s="258"/>
      <c r="N70" s="260"/>
      <c r="O70" s="260"/>
      <c r="P70" s="260"/>
      <c r="Q70" s="260"/>
      <c r="R70" s="260"/>
      <c r="S70" s="260"/>
      <c r="T70" s="260"/>
      <c r="U70" s="260"/>
      <c r="V70" s="260"/>
      <c r="W70" s="260"/>
      <c r="X70" s="248"/>
      <c r="Y70" s="248"/>
      <c r="Z70" s="248"/>
      <c r="AA70" s="248"/>
      <c r="AB70" s="248"/>
      <c r="AC70" s="248"/>
      <c r="AD70" s="248"/>
      <c r="AE70" s="248"/>
      <c r="AF70" s="248"/>
      <c r="AG70" s="261"/>
    </row>
    <row r="71" spans="1:34" x14ac:dyDescent="0.25">
      <c r="A71" s="34"/>
      <c r="B71" s="5"/>
      <c r="C71" s="33" t="s">
        <v>31</v>
      </c>
      <c r="D71" s="86" t="s">
        <v>14</v>
      </c>
      <c r="E71" s="86" t="s">
        <v>14</v>
      </c>
      <c r="F71" s="86" t="s">
        <v>14</v>
      </c>
      <c r="G71" s="86" t="s">
        <v>14</v>
      </c>
      <c r="H71" s="86" t="s">
        <v>14</v>
      </c>
      <c r="I71" s="86" t="s">
        <v>14</v>
      </c>
      <c r="J71" s="86" t="s">
        <v>14</v>
      </c>
      <c r="K71" s="86" t="s">
        <v>14</v>
      </c>
      <c r="L71" s="86" t="s">
        <v>14</v>
      </c>
      <c r="M71" s="86" t="s">
        <v>14</v>
      </c>
      <c r="N71" s="86" t="s">
        <v>14</v>
      </c>
      <c r="O71" s="86" t="s">
        <v>14</v>
      </c>
      <c r="P71" s="86" t="s">
        <v>14</v>
      </c>
      <c r="Q71" s="86" t="s">
        <v>14</v>
      </c>
      <c r="R71" s="86" t="s">
        <v>14</v>
      </c>
      <c r="S71" s="86" t="s">
        <v>14</v>
      </c>
      <c r="T71" s="89" t="s">
        <v>14</v>
      </c>
      <c r="U71" s="86" t="s">
        <v>14</v>
      </c>
      <c r="V71" s="86" t="s">
        <v>14</v>
      </c>
      <c r="W71" s="86" t="s">
        <v>14</v>
      </c>
      <c r="X71" s="86" t="s">
        <v>14</v>
      </c>
      <c r="Y71" s="86" t="s">
        <v>14</v>
      </c>
      <c r="Z71" s="86" t="s">
        <v>14</v>
      </c>
      <c r="AA71" s="86" t="s">
        <v>14</v>
      </c>
      <c r="AB71" s="86" t="s">
        <v>14</v>
      </c>
      <c r="AC71" s="86" t="s">
        <v>14</v>
      </c>
      <c r="AD71" s="86" t="s">
        <v>14</v>
      </c>
      <c r="AE71" s="86" t="s">
        <v>14</v>
      </c>
      <c r="AF71" s="86" t="s">
        <v>14</v>
      </c>
      <c r="AG71" s="85" t="s">
        <v>14</v>
      </c>
    </row>
    <row r="72" spans="1:34" x14ac:dyDescent="0.25">
      <c r="A72" s="105" t="s">
        <v>46</v>
      </c>
      <c r="B72" s="60"/>
      <c r="C72" s="104">
        <v>0</v>
      </c>
      <c r="D72" s="102">
        <v>1</v>
      </c>
      <c r="E72" s="102">
        <v>2</v>
      </c>
      <c r="F72" s="102">
        <v>3</v>
      </c>
      <c r="G72" s="102">
        <v>4</v>
      </c>
      <c r="H72" s="102">
        <v>5</v>
      </c>
      <c r="I72" s="102">
        <v>6</v>
      </c>
      <c r="J72" s="102">
        <v>7</v>
      </c>
      <c r="K72" s="102">
        <v>8</v>
      </c>
      <c r="L72" s="102">
        <v>9</v>
      </c>
      <c r="M72" s="102">
        <v>10</v>
      </c>
      <c r="N72" s="102">
        <v>11</v>
      </c>
      <c r="O72" s="102">
        <v>12</v>
      </c>
      <c r="P72" s="102">
        <v>13</v>
      </c>
      <c r="Q72" s="102">
        <v>14</v>
      </c>
      <c r="R72" s="102">
        <v>15</v>
      </c>
      <c r="S72" s="102">
        <v>16</v>
      </c>
      <c r="T72" s="103">
        <v>17</v>
      </c>
      <c r="U72" s="102">
        <v>18</v>
      </c>
      <c r="V72" s="102">
        <v>19</v>
      </c>
      <c r="W72" s="102">
        <v>20</v>
      </c>
      <c r="X72" s="102">
        <v>21</v>
      </c>
      <c r="Y72" s="102">
        <v>22</v>
      </c>
      <c r="Z72" s="102">
        <v>23</v>
      </c>
      <c r="AA72" s="102">
        <v>24</v>
      </c>
      <c r="AB72" s="102">
        <v>25</v>
      </c>
      <c r="AC72" s="102">
        <v>26</v>
      </c>
      <c r="AD72" s="102">
        <v>27</v>
      </c>
      <c r="AE72" s="102">
        <v>28</v>
      </c>
      <c r="AF72" s="102">
        <v>29</v>
      </c>
      <c r="AG72" s="101">
        <v>30</v>
      </c>
    </row>
    <row r="73" spans="1:34" s="97" customFormat="1" x14ac:dyDescent="0.25">
      <c r="A73" s="62" t="s">
        <v>45</v>
      </c>
      <c r="B73" s="5"/>
      <c r="C73" s="5"/>
      <c r="D73" s="100">
        <f>B20*8760*B41/1000</f>
        <v>41281.5</v>
      </c>
      <c r="E73" s="99">
        <f t="shared" ref="E73:AG73" si="0">IF(E72&lt;=$B$43,D73*(1-$B$42),0)</f>
        <v>41075.092499999999</v>
      </c>
      <c r="F73" s="99">
        <f t="shared" si="0"/>
        <v>40869.717037499999</v>
      </c>
      <c r="G73" s="99">
        <f t="shared" si="0"/>
        <v>40665.368452312498</v>
      </c>
      <c r="H73" s="99">
        <f t="shared" si="0"/>
        <v>40462.041610050932</v>
      </c>
      <c r="I73" s="99">
        <f t="shared" si="0"/>
        <v>40259.731402000674</v>
      </c>
      <c r="J73" s="99">
        <f t="shared" si="0"/>
        <v>40058.43274499067</v>
      </c>
      <c r="K73" s="99">
        <f t="shared" si="0"/>
        <v>39858.140581265718</v>
      </c>
      <c r="L73" s="99">
        <f t="shared" si="0"/>
        <v>39658.84987835939</v>
      </c>
      <c r="M73" s="99">
        <f t="shared" si="0"/>
        <v>39460.555628967595</v>
      </c>
      <c r="N73" s="99">
        <f t="shared" si="0"/>
        <v>39263.252850822755</v>
      </c>
      <c r="O73" s="99">
        <f t="shared" si="0"/>
        <v>39066.936586568641</v>
      </c>
      <c r="P73" s="99">
        <f t="shared" si="0"/>
        <v>38871.601903635797</v>
      </c>
      <c r="Q73" s="99">
        <f t="shared" si="0"/>
        <v>38677.243894117615</v>
      </c>
      <c r="R73" s="99">
        <f t="shared" si="0"/>
        <v>38483.857674647028</v>
      </c>
      <c r="S73" s="99">
        <f t="shared" si="0"/>
        <v>38291.438386273796</v>
      </c>
      <c r="T73" s="5">
        <f t="shared" si="0"/>
        <v>38099.981194342428</v>
      </c>
      <c r="U73" s="99">
        <f t="shared" si="0"/>
        <v>37909.481288370713</v>
      </c>
      <c r="V73" s="99">
        <f t="shared" si="0"/>
        <v>37719.933881928861</v>
      </c>
      <c r="W73" s="99">
        <f t="shared" si="0"/>
        <v>37531.334212519214</v>
      </c>
      <c r="X73" s="99">
        <f t="shared" si="0"/>
        <v>37343.677541456615</v>
      </c>
      <c r="Y73" s="99">
        <f t="shared" si="0"/>
        <v>37156.959153749332</v>
      </c>
      <c r="Z73" s="99">
        <f t="shared" si="0"/>
        <v>36971.174357980584</v>
      </c>
      <c r="AA73" s="99">
        <f t="shared" si="0"/>
        <v>36786.318486190685</v>
      </c>
      <c r="AB73" s="99">
        <f t="shared" si="0"/>
        <v>36602.386893759729</v>
      </c>
      <c r="AC73" s="99">
        <f t="shared" si="0"/>
        <v>36419.37495929093</v>
      </c>
      <c r="AD73" s="99">
        <f t="shared" si="0"/>
        <v>36237.278084494472</v>
      </c>
      <c r="AE73" s="99">
        <f t="shared" si="0"/>
        <v>36056.091694071998</v>
      </c>
      <c r="AF73" s="99">
        <f t="shared" si="0"/>
        <v>35875.811235601635</v>
      </c>
      <c r="AG73" s="98">
        <f t="shared" si="0"/>
        <v>35696.432179423624</v>
      </c>
      <c r="AH73" s="334">
        <f>SUM(D73:AG73)</f>
        <v>1152709.9962946938</v>
      </c>
    </row>
    <row r="74" spans="1:34" s="84" customFormat="1" ht="16.5" thickBot="1" x14ac:dyDescent="0.3">
      <c r="A74" s="270"/>
      <c r="B74" s="249"/>
      <c r="C74" s="249"/>
      <c r="D74" s="250"/>
      <c r="E74" s="250"/>
      <c r="F74" s="250"/>
      <c r="G74" s="250"/>
      <c r="H74" s="250"/>
      <c r="I74" s="250"/>
      <c r="J74" s="250"/>
      <c r="K74" s="250"/>
      <c r="L74" s="250"/>
      <c r="M74" s="250"/>
      <c r="N74" s="250"/>
      <c r="O74" s="250"/>
      <c r="P74" s="250"/>
      <c r="Q74" s="250"/>
      <c r="R74" s="250"/>
      <c r="S74" s="250"/>
      <c r="T74" s="250"/>
      <c r="U74" s="250"/>
      <c r="V74" s="250"/>
      <c r="W74" s="250"/>
      <c r="X74" s="250"/>
      <c r="Y74" s="250"/>
      <c r="Z74" s="250"/>
      <c r="AA74" s="250"/>
      <c r="AB74" s="250"/>
      <c r="AC74" s="250"/>
      <c r="AD74" s="250"/>
      <c r="AE74" s="250"/>
      <c r="AF74" s="250"/>
      <c r="AG74" s="271"/>
    </row>
    <row r="75" spans="1:34" ht="26.25" x14ac:dyDescent="0.4">
      <c r="A75" s="363" t="s">
        <v>44</v>
      </c>
      <c r="B75" s="364"/>
      <c r="C75" s="365"/>
      <c r="D75" s="364"/>
      <c r="E75" s="364"/>
      <c r="F75" s="364"/>
      <c r="G75" s="364"/>
      <c r="H75" s="364"/>
      <c r="I75" s="364"/>
      <c r="J75" s="364"/>
      <c r="K75" s="364"/>
      <c r="L75" s="364"/>
      <c r="M75" s="364"/>
      <c r="N75" s="366"/>
      <c r="O75" s="366"/>
      <c r="P75" s="366"/>
      <c r="Q75" s="366"/>
      <c r="R75" s="366"/>
      <c r="S75" s="366"/>
      <c r="T75" s="366"/>
      <c r="U75" s="366"/>
      <c r="V75" s="366"/>
      <c r="W75" s="366"/>
      <c r="X75" s="367"/>
      <c r="Y75" s="367"/>
      <c r="Z75" s="367"/>
      <c r="AA75" s="367"/>
      <c r="AB75" s="367"/>
      <c r="AC75" s="367"/>
      <c r="AD75" s="367"/>
      <c r="AE75" s="367"/>
      <c r="AF75" s="367"/>
      <c r="AG75" s="368"/>
    </row>
    <row r="76" spans="1:34" x14ac:dyDescent="0.25">
      <c r="A76" s="90"/>
      <c r="B76" s="5"/>
      <c r="C76" s="33" t="s">
        <v>31</v>
      </c>
      <c r="D76" s="86" t="s">
        <v>14</v>
      </c>
      <c r="E76" s="86" t="s">
        <v>14</v>
      </c>
      <c r="F76" s="86" t="s">
        <v>14</v>
      </c>
      <c r="G76" s="86" t="s">
        <v>14</v>
      </c>
      <c r="H76" s="86" t="s">
        <v>14</v>
      </c>
      <c r="I76" s="86" t="s">
        <v>14</v>
      </c>
      <c r="J76" s="86" t="s">
        <v>14</v>
      </c>
      <c r="K76" s="86" t="s">
        <v>14</v>
      </c>
      <c r="L76" s="86" t="s">
        <v>14</v>
      </c>
      <c r="M76" s="86" t="s">
        <v>14</v>
      </c>
      <c r="N76" s="86" t="s">
        <v>14</v>
      </c>
      <c r="O76" s="86" t="s">
        <v>14</v>
      </c>
      <c r="P76" s="86" t="s">
        <v>14</v>
      </c>
      <c r="Q76" s="86" t="s">
        <v>14</v>
      </c>
      <c r="R76" s="86" t="s">
        <v>14</v>
      </c>
      <c r="S76" s="86" t="s">
        <v>14</v>
      </c>
      <c r="T76" s="89" t="s">
        <v>14</v>
      </c>
      <c r="U76" s="86" t="s">
        <v>14</v>
      </c>
      <c r="V76" s="86" t="s">
        <v>14</v>
      </c>
      <c r="W76" s="86" t="s">
        <v>14</v>
      </c>
      <c r="X76" s="86" t="s">
        <v>14</v>
      </c>
      <c r="Y76" s="86" t="s">
        <v>14</v>
      </c>
      <c r="Z76" s="86" t="s">
        <v>14</v>
      </c>
      <c r="AA76" s="86" t="s">
        <v>14</v>
      </c>
      <c r="AB76" s="86" t="s">
        <v>14</v>
      </c>
      <c r="AC76" s="86" t="s">
        <v>14</v>
      </c>
      <c r="AD76" s="86" t="s">
        <v>14</v>
      </c>
      <c r="AE76" s="86" t="s">
        <v>14</v>
      </c>
      <c r="AF76" s="86" t="s">
        <v>14</v>
      </c>
      <c r="AG76" s="85" t="s">
        <v>14</v>
      </c>
    </row>
    <row r="77" spans="1:34" s="6" customFormat="1" x14ac:dyDescent="0.25">
      <c r="A77" s="63" t="s">
        <v>3</v>
      </c>
      <c r="B77" s="5"/>
      <c r="C77" s="88">
        <v>0</v>
      </c>
      <c r="D77" s="86">
        <v>1</v>
      </c>
      <c r="E77" s="86">
        <v>2</v>
      </c>
      <c r="F77" s="86">
        <v>3</v>
      </c>
      <c r="G77" s="86">
        <v>4</v>
      </c>
      <c r="H77" s="86">
        <v>5</v>
      </c>
      <c r="I77" s="86">
        <v>6</v>
      </c>
      <c r="J77" s="86">
        <v>7</v>
      </c>
      <c r="K77" s="86">
        <v>8</v>
      </c>
      <c r="L77" s="86">
        <v>9</v>
      </c>
      <c r="M77" s="86">
        <v>10</v>
      </c>
      <c r="N77" s="86">
        <v>11</v>
      </c>
      <c r="O77" s="86">
        <v>12</v>
      </c>
      <c r="P77" s="86">
        <v>13</v>
      </c>
      <c r="Q77" s="86">
        <v>14</v>
      </c>
      <c r="R77" s="86">
        <v>15</v>
      </c>
      <c r="S77" s="86">
        <v>16</v>
      </c>
      <c r="T77" s="87">
        <v>17</v>
      </c>
      <c r="U77" s="86">
        <v>18</v>
      </c>
      <c r="V77" s="86">
        <v>19</v>
      </c>
      <c r="W77" s="86">
        <v>20</v>
      </c>
      <c r="X77" s="86">
        <v>21</v>
      </c>
      <c r="Y77" s="86">
        <v>22</v>
      </c>
      <c r="Z77" s="86">
        <v>23</v>
      </c>
      <c r="AA77" s="86">
        <v>24</v>
      </c>
      <c r="AB77" s="86">
        <v>25</v>
      </c>
      <c r="AC77" s="86">
        <v>26</v>
      </c>
      <c r="AD77" s="86">
        <v>27</v>
      </c>
      <c r="AE77" s="86">
        <v>28</v>
      </c>
      <c r="AF77" s="86">
        <v>29</v>
      </c>
      <c r="AG77" s="85">
        <v>30</v>
      </c>
    </row>
    <row r="78" spans="1:34" s="84" customFormat="1" x14ac:dyDescent="0.25">
      <c r="A78" s="83" t="s">
        <v>134</v>
      </c>
      <c r="B78" s="47"/>
      <c r="C78" s="328"/>
      <c r="D78" s="47">
        <f>'Summary and Key Inputs '!D186</f>
        <v>650</v>
      </c>
      <c r="E78" s="47">
        <f>'Summary and Key Inputs '!E186</f>
        <v>663</v>
      </c>
      <c r="F78" s="47">
        <f>'Summary and Key Inputs '!F186</f>
        <v>676.26</v>
      </c>
      <c r="G78" s="47">
        <f>'Summary and Key Inputs '!G186</f>
        <v>689.78519999999992</v>
      </c>
      <c r="H78" s="47">
        <f>'Summary and Key Inputs '!H186</f>
        <v>703.58090400000003</v>
      </c>
      <c r="I78" s="47">
        <f>'Summary and Key Inputs '!I186</f>
        <v>717.65252208000004</v>
      </c>
      <c r="J78" s="47">
        <f>'Summary and Key Inputs '!J186</f>
        <v>732.00557252160002</v>
      </c>
      <c r="K78" s="47">
        <f>'Summary and Key Inputs '!K186</f>
        <v>746.64568397203186</v>
      </c>
      <c r="L78" s="47">
        <f>'Summary and Key Inputs '!L186</f>
        <v>761.57859765147259</v>
      </c>
      <c r="M78" s="47">
        <f>'Summary and Key Inputs '!M186</f>
        <v>776.81016960450199</v>
      </c>
      <c r="N78" s="47">
        <f>'Summary and Key Inputs '!N186</f>
        <v>792.34637299659209</v>
      </c>
      <c r="O78" s="47">
        <f>'Summary and Key Inputs '!O186</f>
        <v>808.19330045652384</v>
      </c>
      <c r="P78" s="47">
        <f>'Summary and Key Inputs '!P186</f>
        <v>824.35716646565447</v>
      </c>
      <c r="Q78" s="47">
        <f>'Summary and Key Inputs '!Q186</f>
        <v>840.84430979496744</v>
      </c>
      <c r="R78" s="47">
        <f>'Summary and Key Inputs '!R186</f>
        <v>857.66119599086687</v>
      </c>
      <c r="S78" s="47">
        <f>'Summary and Key Inputs '!S186</f>
        <v>874.81441991068402</v>
      </c>
      <c r="T78" s="47">
        <f>'Summary and Key Inputs '!T186</f>
        <v>892.3107083088978</v>
      </c>
      <c r="U78" s="47">
        <f>'Summary and Key Inputs '!U186</f>
        <v>910.15692247507582</v>
      </c>
      <c r="V78" s="47">
        <f>'Summary and Key Inputs '!V186</f>
        <v>928.36006092457728</v>
      </c>
      <c r="W78" s="47">
        <f>'Summary and Key Inputs '!W186</f>
        <v>946.92726214306879</v>
      </c>
      <c r="X78" s="47">
        <f>'Summary and Key Inputs '!X186</f>
        <v>965.86580738593022</v>
      </c>
      <c r="Y78" s="47">
        <f>'Summary and Key Inputs '!Y186</f>
        <v>985.18312353364877</v>
      </c>
      <c r="Z78" s="47">
        <f>'Summary and Key Inputs '!Z186</f>
        <v>1004.8867860043218</v>
      </c>
      <c r="AA78" s="47">
        <f>'Summary and Key Inputs '!AA186</f>
        <v>1024.9845217244081</v>
      </c>
      <c r="AB78" s="47">
        <f>'Summary and Key Inputs '!AB186</f>
        <v>1045.4842121588963</v>
      </c>
      <c r="AC78" s="47">
        <f>'Summary and Key Inputs '!AC186</f>
        <v>1066.3938964020742</v>
      </c>
      <c r="AD78" s="47">
        <f>'Summary and Key Inputs '!AD186</f>
        <v>1087.7217743301157</v>
      </c>
      <c r="AE78" s="47">
        <f>'Summary and Key Inputs '!AE186</f>
        <v>1109.476209816718</v>
      </c>
      <c r="AF78" s="47">
        <f>'Summary and Key Inputs '!AF186</f>
        <v>1131.6657340130525</v>
      </c>
      <c r="AG78" s="49">
        <f>'Summary and Key Inputs '!AG186</f>
        <v>1154.2990486933134</v>
      </c>
    </row>
    <row r="79" spans="1:34" s="6" customFormat="1" x14ac:dyDescent="0.25">
      <c r="A79" s="83" t="s">
        <v>162</v>
      </c>
      <c r="B79" s="47"/>
      <c r="C79" s="50"/>
      <c r="D79" s="47">
        <f t="shared" ref="D79:W79" si="1">IF(D72&lt;=$B$43,(D$73*$B$46),0)</f>
        <v>11724.606503999999</v>
      </c>
      <c r="E79" s="47">
        <f t="shared" si="1"/>
        <v>11665.98347148</v>
      </c>
      <c r="F79" s="47">
        <f t="shared" si="1"/>
        <v>11607.653554122599</v>
      </c>
      <c r="G79" s="47">
        <f t="shared" si="1"/>
        <v>11549.615286351986</v>
      </c>
      <c r="H79" s="47">
        <f t="shared" si="1"/>
        <v>11491.867209920225</v>
      </c>
      <c r="I79" s="47">
        <f t="shared" si="1"/>
        <v>11434.407873870623</v>
      </c>
      <c r="J79" s="47">
        <f t="shared" si="1"/>
        <v>11377.235834501269</v>
      </c>
      <c r="K79" s="47">
        <f t="shared" si="1"/>
        <v>11320.349655328764</v>
      </c>
      <c r="L79" s="47">
        <f t="shared" si="1"/>
        <v>11263.74790705212</v>
      </c>
      <c r="M79" s="47">
        <f t="shared" si="1"/>
        <v>11207.429167516861</v>
      </c>
      <c r="N79" s="47">
        <f t="shared" si="1"/>
        <v>11151.392021679276</v>
      </c>
      <c r="O79" s="47">
        <f t="shared" si="1"/>
        <v>11095.63506157088</v>
      </c>
      <c r="P79" s="47">
        <f t="shared" si="1"/>
        <v>11040.156886263025</v>
      </c>
      <c r="Q79" s="47">
        <f t="shared" si="1"/>
        <v>10984.956101831709</v>
      </c>
      <c r="R79" s="47">
        <f t="shared" si="1"/>
        <v>10930.031321322549</v>
      </c>
      <c r="S79" s="47">
        <f t="shared" si="1"/>
        <v>10875.381164715938</v>
      </c>
      <c r="T79" s="47">
        <f t="shared" si="1"/>
        <v>10821.004258892359</v>
      </c>
      <c r="U79" s="47">
        <f t="shared" si="1"/>
        <v>10766.899237597896</v>
      </c>
      <c r="V79" s="47">
        <f t="shared" si="1"/>
        <v>10713.064741409908</v>
      </c>
      <c r="W79" s="47">
        <f t="shared" si="1"/>
        <v>10659.499417702857</v>
      </c>
      <c r="X79" s="47"/>
      <c r="Y79" s="47"/>
      <c r="Z79" s="47"/>
      <c r="AA79" s="47"/>
      <c r="AB79" s="47"/>
      <c r="AC79" s="47"/>
      <c r="AD79" s="47"/>
      <c r="AE79" s="47"/>
      <c r="AF79" s="47"/>
      <c r="AG79" s="49"/>
    </row>
    <row r="80" spans="1:34" s="6" customFormat="1" x14ac:dyDescent="0.25">
      <c r="A80" s="74" t="s">
        <v>177</v>
      </c>
      <c r="B80" s="71"/>
      <c r="C80" s="96"/>
      <c r="D80" s="71">
        <v>0</v>
      </c>
      <c r="E80" s="71">
        <v>0</v>
      </c>
      <c r="F80" s="71">
        <v>0</v>
      </c>
      <c r="G80" s="71">
        <v>0</v>
      </c>
      <c r="H80" s="71">
        <v>0</v>
      </c>
      <c r="I80" s="71">
        <v>0</v>
      </c>
      <c r="J80" s="71">
        <v>0</v>
      </c>
      <c r="K80" s="71">
        <v>0</v>
      </c>
      <c r="L80" s="71">
        <v>0</v>
      </c>
      <c r="M80" s="71">
        <v>0</v>
      </c>
      <c r="N80" s="71">
        <v>0</v>
      </c>
      <c r="O80" s="71">
        <v>0</v>
      </c>
      <c r="P80" s="71">
        <v>0</v>
      </c>
      <c r="Q80" s="71">
        <v>0</v>
      </c>
      <c r="R80" s="71">
        <v>0</v>
      </c>
      <c r="S80" s="71">
        <v>0</v>
      </c>
      <c r="T80" s="71">
        <v>0</v>
      </c>
      <c r="U80" s="71">
        <v>0</v>
      </c>
      <c r="V80" s="71">
        <v>0</v>
      </c>
      <c r="W80" s="71">
        <v>0</v>
      </c>
      <c r="X80" s="71">
        <f t="shared" ref="X80:AG80" si="2">IF($B$43&gt;=X72,X73*$B$47,0)</f>
        <v>3734.3677541456618</v>
      </c>
      <c r="Y80" s="71">
        <f t="shared" si="2"/>
        <v>3715.6959153749335</v>
      </c>
      <c r="Z80" s="71">
        <f t="shared" si="2"/>
        <v>3697.1174357980585</v>
      </c>
      <c r="AA80" s="71">
        <f t="shared" si="2"/>
        <v>3678.6318486190685</v>
      </c>
      <c r="AB80" s="71">
        <f t="shared" si="2"/>
        <v>3660.2386893759731</v>
      </c>
      <c r="AC80" s="71">
        <f t="shared" si="2"/>
        <v>3641.9374959290931</v>
      </c>
      <c r="AD80" s="71">
        <f t="shared" si="2"/>
        <v>3623.7278084494474</v>
      </c>
      <c r="AE80" s="71">
        <f t="shared" si="2"/>
        <v>3605.6091694072002</v>
      </c>
      <c r="AF80" s="71">
        <f t="shared" si="2"/>
        <v>3587.5811235601636</v>
      </c>
      <c r="AG80" s="70">
        <f t="shared" si="2"/>
        <v>3569.6432179423628</v>
      </c>
    </row>
    <row r="81" spans="1:33" x14ac:dyDescent="0.25">
      <c r="A81" s="56" t="s">
        <v>43</v>
      </c>
      <c r="B81" s="54"/>
      <c r="C81" s="54"/>
      <c r="D81" s="54">
        <f>SUM(D78:D80)</f>
        <v>12374.606503999999</v>
      </c>
      <c r="E81" s="54">
        <f t="shared" ref="E81:AF81" si="3">SUM(E78:E80)</f>
        <v>12328.98347148</v>
      </c>
      <c r="F81" s="54">
        <f t="shared" si="3"/>
        <v>12283.913554122599</v>
      </c>
      <c r="G81" s="54">
        <f t="shared" si="3"/>
        <v>12239.400486351986</v>
      </c>
      <c r="H81" s="54">
        <f t="shared" si="3"/>
        <v>12195.448113920225</v>
      </c>
      <c r="I81" s="54">
        <f t="shared" si="3"/>
        <v>12152.060395950622</v>
      </c>
      <c r="J81" s="54">
        <f t="shared" si="3"/>
        <v>12109.24140702287</v>
      </c>
      <c r="K81" s="54">
        <f t="shared" si="3"/>
        <v>12066.995339300796</v>
      </c>
      <c r="L81" s="54">
        <f t="shared" si="3"/>
        <v>12025.326504703593</v>
      </c>
      <c r="M81" s="54">
        <f t="shared" si="3"/>
        <v>11984.239337121362</v>
      </c>
      <c r="N81" s="54">
        <f t="shared" si="3"/>
        <v>11943.738394675867</v>
      </c>
      <c r="O81" s="54">
        <f t="shared" si="3"/>
        <v>11903.828362027403</v>
      </c>
      <c r="P81" s="54">
        <f t="shared" si="3"/>
        <v>11864.514052728679</v>
      </c>
      <c r="Q81" s="54">
        <f t="shared" si="3"/>
        <v>11825.800411626677</v>
      </c>
      <c r="R81" s="54">
        <f t="shared" si="3"/>
        <v>11787.692517313415</v>
      </c>
      <c r="S81" s="54">
        <f t="shared" si="3"/>
        <v>11750.195584626623</v>
      </c>
      <c r="T81" s="54">
        <f t="shared" si="3"/>
        <v>11713.314967201257</v>
      </c>
      <c r="U81" s="54">
        <f t="shared" si="3"/>
        <v>11677.056160072972</v>
      </c>
      <c r="V81" s="54">
        <f t="shared" si="3"/>
        <v>11641.424802334484</v>
      </c>
      <c r="W81" s="54">
        <f t="shared" si="3"/>
        <v>11606.426679845925</v>
      </c>
      <c r="X81" s="54">
        <f t="shared" si="3"/>
        <v>4700.2335615315924</v>
      </c>
      <c r="Y81" s="54">
        <f t="shared" si="3"/>
        <v>4700.8790389085825</v>
      </c>
      <c r="Z81" s="54">
        <f t="shared" si="3"/>
        <v>4702.00422180238</v>
      </c>
      <c r="AA81" s="54">
        <f t="shared" si="3"/>
        <v>4703.6163703434768</v>
      </c>
      <c r="AB81" s="54">
        <f t="shared" si="3"/>
        <v>4705.7229015348694</v>
      </c>
      <c r="AC81" s="54">
        <f t="shared" si="3"/>
        <v>4708.3313923311671</v>
      </c>
      <c r="AD81" s="54">
        <f t="shared" si="3"/>
        <v>4711.4495827795636</v>
      </c>
      <c r="AE81" s="54">
        <f t="shared" si="3"/>
        <v>4715.0853792239177</v>
      </c>
      <c r="AF81" s="54">
        <f t="shared" si="3"/>
        <v>4719.2468575732164</v>
      </c>
      <c r="AG81" s="53">
        <f>SUM(AG78:AG80)</f>
        <v>4723.9422666356759</v>
      </c>
    </row>
    <row r="82" spans="1:33" x14ac:dyDescent="0.25">
      <c r="A82" s="82" t="s">
        <v>42</v>
      </c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3"/>
    </row>
    <row r="83" spans="1:33" s="65" customFormat="1" x14ac:dyDescent="0.25">
      <c r="A83" s="83" t="s">
        <v>144</v>
      </c>
      <c r="B83" s="67"/>
      <c r="C83" s="67"/>
      <c r="D83" s="47">
        <f>'Summary and Key Inputs '!D189</f>
        <v>-162.5</v>
      </c>
      <c r="E83" s="47">
        <f>'Summary and Key Inputs '!E189</f>
        <v>-165.75</v>
      </c>
      <c r="F83" s="47">
        <f>'Summary and Key Inputs '!F189</f>
        <v>-169.065</v>
      </c>
      <c r="G83" s="47">
        <f>'Summary and Key Inputs '!G189</f>
        <v>-172.44629999999998</v>
      </c>
      <c r="H83" s="47">
        <f>'Summary and Key Inputs '!H189</f>
        <v>-175.89522600000001</v>
      </c>
      <c r="I83" s="47">
        <f>'Summary and Key Inputs '!I189</f>
        <v>-179.41313052000001</v>
      </c>
      <c r="J83" s="47">
        <f>'Summary and Key Inputs '!J189</f>
        <v>-183.0013931304</v>
      </c>
      <c r="K83" s="47">
        <f>'Summary and Key Inputs '!K189</f>
        <v>-186.66142099300797</v>
      </c>
      <c r="L83" s="47">
        <f>'Summary and Key Inputs '!L189</f>
        <v>-190.39464941286815</v>
      </c>
      <c r="M83" s="47">
        <f>'Summary and Key Inputs '!M189</f>
        <v>-194.2025424011255</v>
      </c>
      <c r="N83" s="47">
        <f>'Summary and Key Inputs '!N189</f>
        <v>-198.08659324914802</v>
      </c>
      <c r="O83" s="47">
        <f>'Summary and Key Inputs '!O189</f>
        <v>-202.04832511413096</v>
      </c>
      <c r="P83" s="47">
        <f>'Summary and Key Inputs '!P189</f>
        <v>-206.08929161641362</v>
      </c>
      <c r="Q83" s="47">
        <f>'Summary and Key Inputs '!Q189</f>
        <v>-210.21107744874186</v>
      </c>
      <c r="R83" s="47">
        <f>'Summary and Key Inputs '!R189</f>
        <v>-214.41529899771672</v>
      </c>
      <c r="S83" s="47">
        <f>'Summary and Key Inputs '!S189</f>
        <v>-218.70360497767101</v>
      </c>
      <c r="T83" s="47">
        <f>'Summary and Key Inputs '!T189</f>
        <v>-223.07767707722445</v>
      </c>
      <c r="U83" s="47">
        <f>'Summary and Key Inputs '!U189</f>
        <v>-227.53923061876895</v>
      </c>
      <c r="V83" s="47">
        <f>'Summary and Key Inputs '!V189</f>
        <v>-232.09001523114432</v>
      </c>
      <c r="W83" s="47">
        <f>'Summary and Key Inputs '!W189</f>
        <v>-236.7318155357672</v>
      </c>
      <c r="X83" s="47">
        <f>'Summary and Key Inputs '!X189</f>
        <v>-241.46645184648256</v>
      </c>
      <c r="Y83" s="47">
        <f>'Summary and Key Inputs '!Y189</f>
        <v>-246.29578088341219</v>
      </c>
      <c r="Z83" s="47">
        <f>'Summary and Key Inputs '!Z189</f>
        <v>-251.22169650108046</v>
      </c>
      <c r="AA83" s="47">
        <f>'Summary and Key Inputs '!AA189</f>
        <v>-256.24613043110202</v>
      </c>
      <c r="AB83" s="47">
        <f>'Summary and Key Inputs '!AB189</f>
        <v>-261.37105303972407</v>
      </c>
      <c r="AC83" s="47">
        <f>'Summary and Key Inputs '!AC189</f>
        <v>-266.59847410051856</v>
      </c>
      <c r="AD83" s="47">
        <f>'Summary and Key Inputs '!AD189</f>
        <v>-271.93044358252894</v>
      </c>
      <c r="AE83" s="47">
        <f>'Summary and Key Inputs '!AE189</f>
        <v>-277.3690524541795</v>
      </c>
      <c r="AF83" s="47">
        <f>'Summary and Key Inputs '!AF189</f>
        <v>-282.91643350326314</v>
      </c>
      <c r="AG83" s="49">
        <f>'Summary and Key Inputs '!AG189</f>
        <v>-288.57476217332834</v>
      </c>
    </row>
    <row r="84" spans="1:33" x14ac:dyDescent="0.25">
      <c r="A84" s="83" t="s">
        <v>109</v>
      </c>
      <c r="B84" s="16"/>
      <c r="C84" s="6"/>
      <c r="D84" s="5">
        <f t="shared" ref="D84:AG84" si="4">IF(D$72&lt;=$B$43,((-$B$51*$B$20))*(1+$B$57)^C72,0)</f>
        <v>-162.5</v>
      </c>
      <c r="E84" s="5">
        <f t="shared" si="4"/>
        <v>-164.93749999999997</v>
      </c>
      <c r="F84" s="5">
        <f t="shared" si="4"/>
        <v>-167.41156249999995</v>
      </c>
      <c r="G84" s="5">
        <f t="shared" si="4"/>
        <v>-169.92273593749994</v>
      </c>
      <c r="H84" s="5">
        <f t="shared" si="4"/>
        <v>-172.4715769765624</v>
      </c>
      <c r="I84" s="5">
        <f t="shared" si="4"/>
        <v>-175.05865063121081</v>
      </c>
      <c r="J84" s="5">
        <f t="shared" si="4"/>
        <v>-177.68453039067896</v>
      </c>
      <c r="K84" s="5">
        <f t="shared" si="4"/>
        <v>-180.3497983465391</v>
      </c>
      <c r="L84" s="5">
        <f t="shared" si="4"/>
        <v>-183.05504532173717</v>
      </c>
      <c r="M84" s="5">
        <f t="shared" si="4"/>
        <v>-185.80087100156322</v>
      </c>
      <c r="N84" s="5">
        <f t="shared" si="4"/>
        <v>-188.58788406658664</v>
      </c>
      <c r="O84" s="5">
        <f t="shared" si="4"/>
        <v>-191.41670232758543</v>
      </c>
      <c r="P84" s="5">
        <f t="shared" si="4"/>
        <v>-194.28795286249917</v>
      </c>
      <c r="Q84" s="5">
        <f t="shared" si="4"/>
        <v>-197.20227215543662</v>
      </c>
      <c r="R84" s="5">
        <f t="shared" si="4"/>
        <v>-200.16030623776814</v>
      </c>
      <c r="S84" s="5">
        <f t="shared" si="4"/>
        <v>-203.16271083133464</v>
      </c>
      <c r="T84" s="5">
        <f t="shared" si="4"/>
        <v>-206.21015149380463</v>
      </c>
      <c r="U84" s="5">
        <f t="shared" si="4"/>
        <v>-209.30330376621166</v>
      </c>
      <c r="V84" s="5">
        <f t="shared" si="4"/>
        <v>-212.44285332270482</v>
      </c>
      <c r="W84" s="5">
        <f t="shared" si="4"/>
        <v>-215.62949612254536</v>
      </c>
      <c r="X84" s="5">
        <f t="shared" si="4"/>
        <v>-218.86393856438349</v>
      </c>
      <c r="Y84" s="5">
        <f t="shared" si="4"/>
        <v>-222.14689764284921</v>
      </c>
      <c r="Z84" s="5">
        <f t="shared" si="4"/>
        <v>-225.47910110749191</v>
      </c>
      <c r="AA84" s="5">
        <f t="shared" si="4"/>
        <v>-228.86128762410428</v>
      </c>
      <c r="AB84" s="5">
        <f t="shared" si="4"/>
        <v>-232.29420693846581</v>
      </c>
      <c r="AC84" s="5">
        <f t="shared" si="4"/>
        <v>-235.77862004254277</v>
      </c>
      <c r="AD84" s="5">
        <f t="shared" si="4"/>
        <v>-239.31529934318087</v>
      </c>
      <c r="AE84" s="5">
        <f t="shared" si="4"/>
        <v>-242.90502883332857</v>
      </c>
      <c r="AF84" s="5">
        <f t="shared" si="4"/>
        <v>-246.54860426582843</v>
      </c>
      <c r="AG84" s="57">
        <f t="shared" si="4"/>
        <v>-250.24683332981587</v>
      </c>
    </row>
    <row r="85" spans="1:33" x14ac:dyDescent="0.25">
      <c r="A85" s="83" t="s">
        <v>41</v>
      </c>
      <c r="B85" s="5"/>
      <c r="C85" s="5"/>
      <c r="D85" s="5">
        <f t="shared" ref="D85:AG85" si="5">IF(D$72&lt;=$B$43,((-$B$52*$B$20))*(1+$B$58)^C$72,0)</f>
        <v>-260</v>
      </c>
      <c r="E85" s="5">
        <f t="shared" si="5"/>
        <v>-265.2</v>
      </c>
      <c r="F85" s="5">
        <f t="shared" si="5"/>
        <v>-270.50400000000002</v>
      </c>
      <c r="G85" s="5">
        <f t="shared" si="5"/>
        <v>-275.91407999999996</v>
      </c>
      <c r="H85" s="5">
        <f t="shared" si="5"/>
        <v>-281.43236159999998</v>
      </c>
      <c r="I85" s="5">
        <f t="shared" si="5"/>
        <v>-287.06100883200003</v>
      </c>
      <c r="J85" s="5">
        <f t="shared" si="5"/>
        <v>-292.80222900864004</v>
      </c>
      <c r="K85" s="5">
        <f t="shared" si="5"/>
        <v>-298.65827358881273</v>
      </c>
      <c r="L85" s="5">
        <f t="shared" si="5"/>
        <v>-304.63143906058906</v>
      </c>
      <c r="M85" s="5">
        <f t="shared" si="5"/>
        <v>-310.72406784180083</v>
      </c>
      <c r="N85" s="5">
        <f t="shared" si="5"/>
        <v>-316.93854919863685</v>
      </c>
      <c r="O85" s="5">
        <f t="shared" si="5"/>
        <v>-323.27732018260951</v>
      </c>
      <c r="P85" s="5">
        <f t="shared" si="5"/>
        <v>-329.74286658626175</v>
      </c>
      <c r="Q85" s="5">
        <f t="shared" si="5"/>
        <v>-336.33772391798698</v>
      </c>
      <c r="R85" s="5">
        <f t="shared" si="5"/>
        <v>-343.06447839634677</v>
      </c>
      <c r="S85" s="5">
        <f t="shared" si="5"/>
        <v>-349.92576796427358</v>
      </c>
      <c r="T85" s="5">
        <f t="shared" si="5"/>
        <v>-356.92428332355911</v>
      </c>
      <c r="U85" s="5">
        <f t="shared" si="5"/>
        <v>-364.06276899003035</v>
      </c>
      <c r="V85" s="5">
        <f t="shared" si="5"/>
        <v>-371.34402436983089</v>
      </c>
      <c r="W85" s="5">
        <f t="shared" si="5"/>
        <v>-378.77090485722749</v>
      </c>
      <c r="X85" s="5">
        <f t="shared" si="5"/>
        <v>-386.34632295437211</v>
      </c>
      <c r="Y85" s="5">
        <f t="shared" si="5"/>
        <v>-394.07324941345951</v>
      </c>
      <c r="Z85" s="5">
        <f t="shared" si="5"/>
        <v>-401.95471440172872</v>
      </c>
      <c r="AA85" s="5">
        <f t="shared" si="5"/>
        <v>-409.99380868976323</v>
      </c>
      <c r="AB85" s="5">
        <f t="shared" si="5"/>
        <v>-418.19368486355853</v>
      </c>
      <c r="AC85" s="5">
        <f t="shared" si="5"/>
        <v>-426.5575585608297</v>
      </c>
      <c r="AD85" s="5">
        <f t="shared" si="5"/>
        <v>-435.08870973204631</v>
      </c>
      <c r="AE85" s="5">
        <f t="shared" si="5"/>
        <v>-443.79048392668716</v>
      </c>
      <c r="AF85" s="5">
        <f t="shared" si="5"/>
        <v>-452.66629360522103</v>
      </c>
      <c r="AG85" s="57">
        <f t="shared" si="5"/>
        <v>-461.71961947732535</v>
      </c>
    </row>
    <row r="86" spans="1:33" x14ac:dyDescent="0.25">
      <c r="A86" s="83" t="s">
        <v>0</v>
      </c>
      <c r="B86" s="5"/>
      <c r="C86" s="5"/>
      <c r="D86" s="5">
        <f t="shared" ref="D86:AG86" si="6">IF(D$72&lt;=$B$43,((-$B$53*$B$20))*(1+$B$59)^C$72,0)</f>
        <v>-325</v>
      </c>
      <c r="E86" s="5">
        <f t="shared" si="6"/>
        <v>-325</v>
      </c>
      <c r="F86" s="5">
        <f t="shared" si="6"/>
        <v>-325</v>
      </c>
      <c r="G86" s="5">
        <f t="shared" si="6"/>
        <v>-325</v>
      </c>
      <c r="H86" s="5">
        <f t="shared" si="6"/>
        <v>-325</v>
      </c>
      <c r="I86" s="5">
        <f t="shared" si="6"/>
        <v>-325</v>
      </c>
      <c r="J86" s="5">
        <f t="shared" si="6"/>
        <v>-325</v>
      </c>
      <c r="K86" s="5">
        <f t="shared" si="6"/>
        <v>-325</v>
      </c>
      <c r="L86" s="5">
        <f t="shared" si="6"/>
        <v>-325</v>
      </c>
      <c r="M86" s="5">
        <f t="shared" si="6"/>
        <v>-325</v>
      </c>
      <c r="N86" s="5">
        <f t="shared" si="6"/>
        <v>-325</v>
      </c>
      <c r="O86" s="5">
        <f t="shared" si="6"/>
        <v>-325</v>
      </c>
      <c r="P86" s="5">
        <f t="shared" si="6"/>
        <v>-325</v>
      </c>
      <c r="Q86" s="5">
        <f t="shared" si="6"/>
        <v>-325</v>
      </c>
      <c r="R86" s="5">
        <f t="shared" si="6"/>
        <v>-325</v>
      </c>
      <c r="S86" s="5">
        <f t="shared" si="6"/>
        <v>-325</v>
      </c>
      <c r="T86" s="5">
        <f t="shared" si="6"/>
        <v>-325</v>
      </c>
      <c r="U86" s="5">
        <f t="shared" si="6"/>
        <v>-325</v>
      </c>
      <c r="V86" s="5">
        <f t="shared" si="6"/>
        <v>-325</v>
      </c>
      <c r="W86" s="5">
        <f t="shared" si="6"/>
        <v>-325</v>
      </c>
      <c r="X86" s="5">
        <f t="shared" si="6"/>
        <v>-325</v>
      </c>
      <c r="Y86" s="5">
        <f t="shared" si="6"/>
        <v>-325</v>
      </c>
      <c r="Z86" s="5">
        <f t="shared" si="6"/>
        <v>-325</v>
      </c>
      <c r="AA86" s="5">
        <f t="shared" si="6"/>
        <v>-325</v>
      </c>
      <c r="AB86" s="5">
        <f t="shared" si="6"/>
        <v>-325</v>
      </c>
      <c r="AC86" s="5">
        <f t="shared" si="6"/>
        <v>-325</v>
      </c>
      <c r="AD86" s="5">
        <f t="shared" si="6"/>
        <v>-325</v>
      </c>
      <c r="AE86" s="5">
        <f t="shared" si="6"/>
        <v>-325</v>
      </c>
      <c r="AF86" s="5">
        <f t="shared" si="6"/>
        <v>-325</v>
      </c>
      <c r="AG86" s="57">
        <f t="shared" si="6"/>
        <v>-325</v>
      </c>
    </row>
    <row r="87" spans="1:33" x14ac:dyDescent="0.25">
      <c r="A87" s="83" t="s">
        <v>40</v>
      </c>
      <c r="B87" s="5"/>
      <c r="C87" s="5"/>
      <c r="D87" s="5">
        <f t="shared" ref="D87:AG87" si="7">IF(D$72&lt;=$B$43,((-$B$54*$B$20))*(1+$B$60)^C$72,0)</f>
        <v>0</v>
      </c>
      <c r="E87" s="5">
        <f t="shared" si="7"/>
        <v>0</v>
      </c>
      <c r="F87" s="5">
        <f t="shared" si="7"/>
        <v>0</v>
      </c>
      <c r="G87" s="5">
        <f t="shared" si="7"/>
        <v>0</v>
      </c>
      <c r="H87" s="5">
        <f t="shared" si="7"/>
        <v>0</v>
      </c>
      <c r="I87" s="5">
        <f t="shared" si="7"/>
        <v>0</v>
      </c>
      <c r="J87" s="5">
        <f t="shared" si="7"/>
        <v>0</v>
      </c>
      <c r="K87" s="5">
        <f t="shared" si="7"/>
        <v>0</v>
      </c>
      <c r="L87" s="5">
        <f t="shared" si="7"/>
        <v>0</v>
      </c>
      <c r="M87" s="5">
        <f t="shared" si="7"/>
        <v>0</v>
      </c>
      <c r="N87" s="5">
        <f t="shared" si="7"/>
        <v>0</v>
      </c>
      <c r="O87" s="5">
        <f t="shared" si="7"/>
        <v>0</v>
      </c>
      <c r="P87" s="5">
        <f t="shared" si="7"/>
        <v>0</v>
      </c>
      <c r="Q87" s="5">
        <f t="shared" si="7"/>
        <v>0</v>
      </c>
      <c r="R87" s="5">
        <f t="shared" si="7"/>
        <v>0</v>
      </c>
      <c r="S87" s="5">
        <f t="shared" si="7"/>
        <v>0</v>
      </c>
      <c r="T87" s="5">
        <f t="shared" si="7"/>
        <v>0</v>
      </c>
      <c r="U87" s="5">
        <f t="shared" si="7"/>
        <v>0</v>
      </c>
      <c r="V87" s="5">
        <f t="shared" si="7"/>
        <v>0</v>
      </c>
      <c r="W87" s="5">
        <f t="shared" si="7"/>
        <v>0</v>
      </c>
      <c r="X87" s="5">
        <f t="shared" si="7"/>
        <v>0</v>
      </c>
      <c r="Y87" s="5">
        <f t="shared" si="7"/>
        <v>0</v>
      </c>
      <c r="Z87" s="5">
        <f t="shared" si="7"/>
        <v>0</v>
      </c>
      <c r="AA87" s="5">
        <f t="shared" si="7"/>
        <v>0</v>
      </c>
      <c r="AB87" s="5">
        <f t="shared" si="7"/>
        <v>0</v>
      </c>
      <c r="AC87" s="5">
        <f t="shared" si="7"/>
        <v>0</v>
      </c>
      <c r="AD87" s="5">
        <f t="shared" si="7"/>
        <v>0</v>
      </c>
      <c r="AE87" s="5">
        <f t="shared" si="7"/>
        <v>0</v>
      </c>
      <c r="AF87" s="5">
        <f t="shared" si="7"/>
        <v>0</v>
      </c>
      <c r="AG87" s="57">
        <f t="shared" si="7"/>
        <v>0</v>
      </c>
    </row>
    <row r="88" spans="1:33" s="23" customFormat="1" x14ac:dyDescent="0.25">
      <c r="A88" s="27" t="s">
        <v>133</v>
      </c>
      <c r="B88" s="16"/>
      <c r="C88" s="16"/>
      <c r="D88" s="5">
        <f t="shared" ref="D88:AG88" si="8">IF(D$72&lt;=$B$43,((-$B$55*$B$20))*(1+$B$61)^C$72,0)</f>
        <v>0</v>
      </c>
      <c r="E88" s="5">
        <f t="shared" si="8"/>
        <v>0</v>
      </c>
      <c r="F88" s="5">
        <f t="shared" si="8"/>
        <v>0</v>
      </c>
      <c r="G88" s="5">
        <f t="shared" si="8"/>
        <v>0</v>
      </c>
      <c r="H88" s="5">
        <f t="shared" si="8"/>
        <v>0</v>
      </c>
      <c r="I88" s="5">
        <f t="shared" si="8"/>
        <v>0</v>
      </c>
      <c r="J88" s="5">
        <f t="shared" si="8"/>
        <v>0</v>
      </c>
      <c r="K88" s="5">
        <f t="shared" si="8"/>
        <v>0</v>
      </c>
      <c r="L88" s="5">
        <f t="shared" si="8"/>
        <v>0</v>
      </c>
      <c r="M88" s="5">
        <f t="shared" si="8"/>
        <v>0</v>
      </c>
      <c r="N88" s="5">
        <f t="shared" si="8"/>
        <v>0</v>
      </c>
      <c r="O88" s="5">
        <f t="shared" si="8"/>
        <v>0</v>
      </c>
      <c r="P88" s="5">
        <f t="shared" si="8"/>
        <v>0</v>
      </c>
      <c r="Q88" s="5">
        <f t="shared" si="8"/>
        <v>0</v>
      </c>
      <c r="R88" s="5">
        <f t="shared" si="8"/>
        <v>0</v>
      </c>
      <c r="S88" s="5">
        <f t="shared" si="8"/>
        <v>0</v>
      </c>
      <c r="T88" s="5">
        <f t="shared" si="8"/>
        <v>0</v>
      </c>
      <c r="U88" s="5">
        <f t="shared" si="8"/>
        <v>0</v>
      </c>
      <c r="V88" s="5">
        <f t="shared" si="8"/>
        <v>0</v>
      </c>
      <c r="W88" s="5">
        <f t="shared" si="8"/>
        <v>0</v>
      </c>
      <c r="X88" s="5">
        <f t="shared" si="8"/>
        <v>0</v>
      </c>
      <c r="Y88" s="5">
        <f t="shared" si="8"/>
        <v>0</v>
      </c>
      <c r="Z88" s="5">
        <f t="shared" si="8"/>
        <v>0</v>
      </c>
      <c r="AA88" s="5">
        <f t="shared" si="8"/>
        <v>0</v>
      </c>
      <c r="AB88" s="5">
        <f t="shared" si="8"/>
        <v>0</v>
      </c>
      <c r="AC88" s="5">
        <f t="shared" si="8"/>
        <v>0</v>
      </c>
      <c r="AD88" s="5">
        <f t="shared" si="8"/>
        <v>0</v>
      </c>
      <c r="AE88" s="5">
        <f t="shared" si="8"/>
        <v>0</v>
      </c>
      <c r="AF88" s="5">
        <f t="shared" si="8"/>
        <v>0</v>
      </c>
      <c r="AG88" s="57">
        <f t="shared" si="8"/>
        <v>0</v>
      </c>
    </row>
    <row r="89" spans="1:33" s="23" customFormat="1" x14ac:dyDescent="0.25">
      <c r="A89" s="95" t="s">
        <v>39</v>
      </c>
      <c r="B89" s="94"/>
      <c r="C89" s="94"/>
      <c r="D89" s="94">
        <f t="shared" ref="D89:AG89" si="9">IF(D$72&lt;=$B$43,IF($B$65=D77,-$C$64,0),0)</f>
        <v>0</v>
      </c>
      <c r="E89" s="94">
        <f t="shared" si="9"/>
        <v>0</v>
      </c>
      <c r="F89" s="94">
        <f t="shared" si="9"/>
        <v>0</v>
      </c>
      <c r="G89" s="94">
        <f t="shared" si="9"/>
        <v>0</v>
      </c>
      <c r="H89" s="94">
        <f t="shared" si="9"/>
        <v>0</v>
      </c>
      <c r="I89" s="94">
        <f t="shared" si="9"/>
        <v>0</v>
      </c>
      <c r="J89" s="94">
        <f t="shared" si="9"/>
        <v>0</v>
      </c>
      <c r="K89" s="94">
        <f t="shared" si="9"/>
        <v>0</v>
      </c>
      <c r="L89" s="94">
        <f t="shared" si="9"/>
        <v>0</v>
      </c>
      <c r="M89" s="94">
        <f t="shared" si="9"/>
        <v>0</v>
      </c>
      <c r="N89" s="94">
        <f t="shared" si="9"/>
        <v>0</v>
      </c>
      <c r="O89" s="94">
        <f t="shared" si="9"/>
        <v>0</v>
      </c>
      <c r="P89" s="94">
        <f t="shared" si="9"/>
        <v>0</v>
      </c>
      <c r="Q89" s="94">
        <f t="shared" si="9"/>
        <v>0</v>
      </c>
      <c r="R89" s="94">
        <f t="shared" si="9"/>
        <v>-3250</v>
      </c>
      <c r="S89" s="94">
        <f t="shared" si="9"/>
        <v>0</v>
      </c>
      <c r="T89" s="94">
        <f t="shared" si="9"/>
        <v>0</v>
      </c>
      <c r="U89" s="94">
        <f t="shared" si="9"/>
        <v>0</v>
      </c>
      <c r="V89" s="94">
        <f t="shared" si="9"/>
        <v>0</v>
      </c>
      <c r="W89" s="94">
        <f t="shared" si="9"/>
        <v>0</v>
      </c>
      <c r="X89" s="94">
        <f t="shared" si="9"/>
        <v>0</v>
      </c>
      <c r="Y89" s="94">
        <f t="shared" si="9"/>
        <v>0</v>
      </c>
      <c r="Z89" s="94">
        <f t="shared" si="9"/>
        <v>0</v>
      </c>
      <c r="AA89" s="94">
        <f t="shared" si="9"/>
        <v>0</v>
      </c>
      <c r="AB89" s="94">
        <f t="shared" si="9"/>
        <v>0</v>
      </c>
      <c r="AC89" s="94">
        <f t="shared" si="9"/>
        <v>0</v>
      </c>
      <c r="AD89" s="94">
        <f t="shared" si="9"/>
        <v>0</v>
      </c>
      <c r="AE89" s="94">
        <f t="shared" si="9"/>
        <v>0</v>
      </c>
      <c r="AF89" s="94">
        <f t="shared" si="9"/>
        <v>0</v>
      </c>
      <c r="AG89" s="93">
        <f t="shared" si="9"/>
        <v>0</v>
      </c>
    </row>
    <row r="90" spans="1:33" x14ac:dyDescent="0.25">
      <c r="A90" s="56" t="s">
        <v>38</v>
      </c>
      <c r="B90" s="54"/>
      <c r="C90" s="54"/>
      <c r="D90" s="54">
        <f>SUM(D83:D89)</f>
        <v>-910</v>
      </c>
      <c r="E90" s="54">
        <f t="shared" ref="E90:AG90" si="10">SUM(E83:E89)</f>
        <v>-920.88750000000005</v>
      </c>
      <c r="F90" s="54">
        <f t="shared" si="10"/>
        <v>-931.98056249999991</v>
      </c>
      <c r="G90" s="54">
        <f t="shared" si="10"/>
        <v>-943.28311593749982</v>
      </c>
      <c r="H90" s="54">
        <f t="shared" si="10"/>
        <v>-954.79916457656236</v>
      </c>
      <c r="I90" s="54">
        <f t="shared" si="10"/>
        <v>-966.53278998321093</v>
      </c>
      <c r="J90" s="54">
        <f t="shared" si="10"/>
        <v>-978.48815252971895</v>
      </c>
      <c r="K90" s="54">
        <f t="shared" si="10"/>
        <v>-990.66949292835989</v>
      </c>
      <c r="L90" s="54">
        <f t="shared" si="10"/>
        <v>-1003.0811337951943</v>
      </c>
      <c r="M90" s="54">
        <f t="shared" si="10"/>
        <v>-1015.7274812444896</v>
      </c>
      <c r="N90" s="54">
        <f t="shared" si="10"/>
        <v>-1028.6130265143715</v>
      </c>
      <c r="O90" s="54">
        <f t="shared" si="10"/>
        <v>-1041.7423476243259</v>
      </c>
      <c r="P90" s="54">
        <f t="shared" si="10"/>
        <v>-1055.1201110651746</v>
      </c>
      <c r="Q90" s="54">
        <f t="shared" si="10"/>
        <v>-1068.7510735221654</v>
      </c>
      <c r="R90" s="54">
        <f t="shared" si="10"/>
        <v>-4332.6400836318317</v>
      </c>
      <c r="S90" s="54">
        <f t="shared" si="10"/>
        <v>-1096.7920837732793</v>
      </c>
      <c r="T90" s="54">
        <f t="shared" si="10"/>
        <v>-1111.2121118945881</v>
      </c>
      <c r="U90" s="54">
        <f t="shared" si="10"/>
        <v>-1125.905303375011</v>
      </c>
      <c r="V90" s="54">
        <f t="shared" si="10"/>
        <v>-1140.8768929236801</v>
      </c>
      <c r="W90" s="54">
        <f t="shared" si="10"/>
        <v>-1156.13221651554</v>
      </c>
      <c r="X90" s="54">
        <f t="shared" si="10"/>
        <v>-1171.6767133652381</v>
      </c>
      <c r="Y90" s="54">
        <f t="shared" si="10"/>
        <v>-1187.5159279397208</v>
      </c>
      <c r="Z90" s="54">
        <f t="shared" si="10"/>
        <v>-1203.6555120103012</v>
      </c>
      <c r="AA90" s="54">
        <f t="shared" si="10"/>
        <v>-1220.1012267449696</v>
      </c>
      <c r="AB90" s="54">
        <f t="shared" si="10"/>
        <v>-1236.8589448417483</v>
      </c>
      <c r="AC90" s="54">
        <f t="shared" si="10"/>
        <v>-1253.9346527038911</v>
      </c>
      <c r="AD90" s="54">
        <f t="shared" si="10"/>
        <v>-1271.3344526577562</v>
      </c>
      <c r="AE90" s="54">
        <f t="shared" si="10"/>
        <v>-1289.0645652141952</v>
      </c>
      <c r="AF90" s="54">
        <f t="shared" si="10"/>
        <v>-1307.1313313743126</v>
      </c>
      <c r="AG90" s="53">
        <f t="shared" si="10"/>
        <v>-1325.5412149804695</v>
      </c>
    </row>
    <row r="91" spans="1:33" x14ac:dyDescent="0.25">
      <c r="A91" s="92" t="s">
        <v>37</v>
      </c>
      <c r="B91" s="5"/>
      <c r="C91" s="5"/>
      <c r="D91" s="5">
        <f t="shared" ref="D91:AG91" si="11">D81+D90</f>
        <v>11464.606503999999</v>
      </c>
      <c r="E91" s="5">
        <f t="shared" si="11"/>
        <v>11408.095971479999</v>
      </c>
      <c r="F91" s="5">
        <f t="shared" si="11"/>
        <v>11351.932991622598</v>
      </c>
      <c r="G91" s="5">
        <f t="shared" si="11"/>
        <v>11296.117370414486</v>
      </c>
      <c r="H91" s="5">
        <f t="shared" si="11"/>
        <v>11240.648949343664</v>
      </c>
      <c r="I91" s="5">
        <f t="shared" si="11"/>
        <v>11185.527605967411</v>
      </c>
      <c r="J91" s="5">
        <f t="shared" si="11"/>
        <v>11130.753254493151</v>
      </c>
      <c r="K91" s="5">
        <f t="shared" si="11"/>
        <v>11076.325846372436</v>
      </c>
      <c r="L91" s="5">
        <f t="shared" si="11"/>
        <v>11022.245370908398</v>
      </c>
      <c r="M91" s="5">
        <f t="shared" si="11"/>
        <v>10968.511855876872</v>
      </c>
      <c r="N91" s="5">
        <f t="shared" si="11"/>
        <v>10915.125368161496</v>
      </c>
      <c r="O91" s="5">
        <f t="shared" si="11"/>
        <v>10862.086014403078</v>
      </c>
      <c r="P91" s="5">
        <f t="shared" si="11"/>
        <v>10809.393941663504</v>
      </c>
      <c r="Q91" s="5">
        <f t="shared" si="11"/>
        <v>10757.049338104511</v>
      </c>
      <c r="R91" s="5">
        <f t="shared" si="11"/>
        <v>7455.0524336815834</v>
      </c>
      <c r="S91" s="5">
        <f t="shared" si="11"/>
        <v>10653.403500853343</v>
      </c>
      <c r="T91" s="5">
        <f t="shared" si="11"/>
        <v>10602.102855306668</v>
      </c>
      <c r="U91" s="5">
        <f t="shared" si="11"/>
        <v>10551.150856697961</v>
      </c>
      <c r="V91" s="5">
        <f t="shared" si="11"/>
        <v>10500.547909410805</v>
      </c>
      <c r="W91" s="5">
        <f t="shared" si="11"/>
        <v>10450.294463330385</v>
      </c>
      <c r="X91" s="5">
        <f t="shared" si="11"/>
        <v>3528.556848166354</v>
      </c>
      <c r="Y91" s="5">
        <f t="shared" si="11"/>
        <v>3513.3631109688617</v>
      </c>
      <c r="Z91" s="5">
        <f t="shared" si="11"/>
        <v>3498.3487097920788</v>
      </c>
      <c r="AA91" s="5">
        <f t="shared" si="11"/>
        <v>3483.5151435985072</v>
      </c>
      <c r="AB91" s="5">
        <f t="shared" si="11"/>
        <v>3468.8639566931211</v>
      </c>
      <c r="AC91" s="5">
        <f t="shared" si="11"/>
        <v>3454.396739627276</v>
      </c>
      <c r="AD91" s="5">
        <f t="shared" si="11"/>
        <v>3440.1151301218074</v>
      </c>
      <c r="AE91" s="5">
        <f t="shared" si="11"/>
        <v>3426.0208140097225</v>
      </c>
      <c r="AF91" s="5">
        <f t="shared" si="11"/>
        <v>3412.1155261989038</v>
      </c>
      <c r="AG91" s="57">
        <f t="shared" si="11"/>
        <v>3398.4010516552062</v>
      </c>
    </row>
    <row r="92" spans="1:33" s="65" customFormat="1" x14ac:dyDescent="0.25">
      <c r="A92" s="74" t="s">
        <v>29</v>
      </c>
      <c r="B92" s="60"/>
      <c r="C92" s="60"/>
      <c r="D92" s="60">
        <f>-($B$36-$D$108*0.5)*$J$24</f>
        <v>0</v>
      </c>
      <c r="E92" s="60">
        <f>-($B$36-$D$108*0.5)*K$24</f>
        <v>0</v>
      </c>
      <c r="F92" s="60">
        <f>-($B$36-$D$108*0.5)*L$24</f>
        <v>0</v>
      </c>
      <c r="G92" s="60">
        <f>-($B$36-$D$108*0.5)*M$24</f>
        <v>0</v>
      </c>
      <c r="H92" s="60">
        <f>-($B$36-$D$108*0.5)*N$24</f>
        <v>0</v>
      </c>
      <c r="I92" s="60">
        <f>-($B$36-$D$108*0.5)*O$24</f>
        <v>0</v>
      </c>
      <c r="J92" s="60">
        <v>0</v>
      </c>
      <c r="K92" s="60">
        <v>0</v>
      </c>
      <c r="L92" s="60">
        <v>0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0</v>
      </c>
      <c r="S92" s="60">
        <v>0</v>
      </c>
      <c r="T92" s="60">
        <v>0</v>
      </c>
      <c r="U92" s="60">
        <v>0</v>
      </c>
      <c r="V92" s="60">
        <v>0</v>
      </c>
      <c r="W92" s="60">
        <v>0</v>
      </c>
      <c r="X92" s="60">
        <v>0</v>
      </c>
      <c r="Y92" s="60">
        <v>0</v>
      </c>
      <c r="Z92" s="60">
        <v>0</v>
      </c>
      <c r="AA92" s="60">
        <v>0</v>
      </c>
      <c r="AB92" s="60">
        <v>0</v>
      </c>
      <c r="AC92" s="60">
        <v>0</v>
      </c>
      <c r="AD92" s="60">
        <v>0</v>
      </c>
      <c r="AE92" s="60">
        <v>0</v>
      </c>
      <c r="AF92" s="60">
        <v>0</v>
      </c>
      <c r="AG92" s="59">
        <v>0</v>
      </c>
    </row>
    <row r="93" spans="1:33" s="65" customFormat="1" x14ac:dyDescent="0.25">
      <c r="A93" s="48" t="s">
        <v>36</v>
      </c>
      <c r="B93" s="47"/>
      <c r="C93" s="47"/>
      <c r="D93" s="47">
        <f t="shared" ref="D93:AG93" si="12">SUM(D91:D92)</f>
        <v>11464.606503999999</v>
      </c>
      <c r="E93" s="47">
        <f t="shared" si="12"/>
        <v>11408.095971479999</v>
      </c>
      <c r="F93" s="47">
        <f t="shared" si="12"/>
        <v>11351.932991622598</v>
      </c>
      <c r="G93" s="47">
        <f t="shared" si="12"/>
        <v>11296.117370414486</v>
      </c>
      <c r="H93" s="47">
        <f t="shared" si="12"/>
        <v>11240.648949343664</v>
      </c>
      <c r="I93" s="47">
        <f t="shared" si="12"/>
        <v>11185.527605967411</v>
      </c>
      <c r="J93" s="47">
        <f t="shared" si="12"/>
        <v>11130.753254493151</v>
      </c>
      <c r="K93" s="47">
        <f t="shared" si="12"/>
        <v>11076.325846372436</v>
      </c>
      <c r="L93" s="47">
        <f t="shared" si="12"/>
        <v>11022.245370908398</v>
      </c>
      <c r="M93" s="47">
        <f t="shared" si="12"/>
        <v>10968.511855876872</v>
      </c>
      <c r="N93" s="47">
        <f t="shared" si="12"/>
        <v>10915.125368161496</v>
      </c>
      <c r="O93" s="47">
        <f t="shared" si="12"/>
        <v>10862.086014403078</v>
      </c>
      <c r="P93" s="47">
        <f t="shared" si="12"/>
        <v>10809.393941663504</v>
      </c>
      <c r="Q93" s="47">
        <f t="shared" si="12"/>
        <v>10757.049338104511</v>
      </c>
      <c r="R93" s="47">
        <f t="shared" si="12"/>
        <v>7455.0524336815834</v>
      </c>
      <c r="S93" s="47">
        <f t="shared" si="12"/>
        <v>10653.403500853343</v>
      </c>
      <c r="T93" s="47">
        <f t="shared" si="12"/>
        <v>10602.102855306668</v>
      </c>
      <c r="U93" s="47">
        <f t="shared" si="12"/>
        <v>10551.150856697961</v>
      </c>
      <c r="V93" s="47">
        <f t="shared" si="12"/>
        <v>10500.547909410805</v>
      </c>
      <c r="W93" s="47">
        <f t="shared" si="12"/>
        <v>10450.294463330385</v>
      </c>
      <c r="X93" s="47">
        <f t="shared" si="12"/>
        <v>3528.556848166354</v>
      </c>
      <c r="Y93" s="47">
        <f t="shared" si="12"/>
        <v>3513.3631109688617</v>
      </c>
      <c r="Z93" s="47">
        <f t="shared" si="12"/>
        <v>3498.3487097920788</v>
      </c>
      <c r="AA93" s="47">
        <f t="shared" si="12"/>
        <v>3483.5151435985072</v>
      </c>
      <c r="AB93" s="47">
        <f t="shared" si="12"/>
        <v>3468.8639566931211</v>
      </c>
      <c r="AC93" s="47">
        <f t="shared" si="12"/>
        <v>3454.396739627276</v>
      </c>
      <c r="AD93" s="47">
        <f t="shared" si="12"/>
        <v>3440.1151301218074</v>
      </c>
      <c r="AE93" s="47">
        <f t="shared" si="12"/>
        <v>3426.0208140097225</v>
      </c>
      <c r="AF93" s="47">
        <f t="shared" si="12"/>
        <v>3412.1155261989038</v>
      </c>
      <c r="AG93" s="49">
        <f t="shared" si="12"/>
        <v>3398.4010516552062</v>
      </c>
    </row>
    <row r="94" spans="1:33" s="65" customFormat="1" x14ac:dyDescent="0.25">
      <c r="A94" s="74" t="s">
        <v>35</v>
      </c>
      <c r="B94" s="71"/>
      <c r="C94" s="71"/>
      <c r="D94" s="71">
        <f t="shared" ref="D94:AG94" si="13">D128</f>
        <v>0</v>
      </c>
      <c r="E94" s="71">
        <f t="shared" si="13"/>
        <v>0</v>
      </c>
      <c r="F94" s="71">
        <f t="shared" si="13"/>
        <v>0</v>
      </c>
      <c r="G94" s="71">
        <f t="shared" si="13"/>
        <v>0</v>
      </c>
      <c r="H94" s="71">
        <f t="shared" si="13"/>
        <v>0</v>
      </c>
      <c r="I94" s="71">
        <f t="shared" si="13"/>
        <v>0</v>
      </c>
      <c r="J94" s="71">
        <f t="shared" si="13"/>
        <v>0</v>
      </c>
      <c r="K94" s="71">
        <f t="shared" si="13"/>
        <v>0</v>
      </c>
      <c r="L94" s="71">
        <f t="shared" si="13"/>
        <v>0</v>
      </c>
      <c r="M94" s="71">
        <f t="shared" si="13"/>
        <v>0</v>
      </c>
      <c r="N94" s="71">
        <f t="shared" si="13"/>
        <v>0</v>
      </c>
      <c r="O94" s="71">
        <f t="shared" si="13"/>
        <v>0</v>
      </c>
      <c r="P94" s="71">
        <f t="shared" si="13"/>
        <v>0</v>
      </c>
      <c r="Q94" s="71">
        <f t="shared" si="13"/>
        <v>0</v>
      </c>
      <c r="R94" s="71">
        <f t="shared" si="13"/>
        <v>0</v>
      </c>
      <c r="S94" s="71">
        <f t="shared" si="13"/>
        <v>0</v>
      </c>
      <c r="T94" s="71">
        <f t="shared" si="13"/>
        <v>0</v>
      </c>
      <c r="U94" s="71">
        <f t="shared" si="13"/>
        <v>0</v>
      </c>
      <c r="V94" s="71">
        <f t="shared" si="13"/>
        <v>0</v>
      </c>
      <c r="W94" s="71">
        <f t="shared" si="13"/>
        <v>0</v>
      </c>
      <c r="X94" s="71">
        <f t="shared" si="13"/>
        <v>0</v>
      </c>
      <c r="Y94" s="71">
        <f t="shared" si="13"/>
        <v>0</v>
      </c>
      <c r="Z94" s="71">
        <f t="shared" si="13"/>
        <v>0</v>
      </c>
      <c r="AA94" s="71">
        <f t="shared" si="13"/>
        <v>0</v>
      </c>
      <c r="AB94" s="71">
        <f t="shared" si="13"/>
        <v>0</v>
      </c>
      <c r="AC94" s="71">
        <f t="shared" si="13"/>
        <v>0</v>
      </c>
      <c r="AD94" s="71">
        <f t="shared" si="13"/>
        <v>0</v>
      </c>
      <c r="AE94" s="71">
        <f t="shared" si="13"/>
        <v>0</v>
      </c>
      <c r="AF94" s="71">
        <f t="shared" si="13"/>
        <v>0</v>
      </c>
      <c r="AG94" s="70">
        <f t="shared" si="13"/>
        <v>0</v>
      </c>
    </row>
    <row r="95" spans="1:33" s="84" customFormat="1" x14ac:dyDescent="0.25">
      <c r="A95" s="48" t="s">
        <v>34</v>
      </c>
      <c r="B95" s="47"/>
      <c r="C95" s="47"/>
      <c r="D95" s="47">
        <f t="shared" ref="D95:AG95" si="14">D93+D94</f>
        <v>11464.606503999999</v>
      </c>
      <c r="E95" s="47">
        <f t="shared" si="14"/>
        <v>11408.095971479999</v>
      </c>
      <c r="F95" s="47">
        <f t="shared" si="14"/>
        <v>11351.932991622598</v>
      </c>
      <c r="G95" s="47">
        <f t="shared" si="14"/>
        <v>11296.117370414486</v>
      </c>
      <c r="H95" s="47">
        <f t="shared" si="14"/>
        <v>11240.648949343664</v>
      </c>
      <c r="I95" s="47">
        <f t="shared" si="14"/>
        <v>11185.527605967411</v>
      </c>
      <c r="J95" s="47">
        <f t="shared" si="14"/>
        <v>11130.753254493151</v>
      </c>
      <c r="K95" s="47">
        <f t="shared" si="14"/>
        <v>11076.325846372436</v>
      </c>
      <c r="L95" s="47">
        <f t="shared" si="14"/>
        <v>11022.245370908398</v>
      </c>
      <c r="M95" s="47">
        <f t="shared" si="14"/>
        <v>10968.511855876872</v>
      </c>
      <c r="N95" s="47">
        <f t="shared" si="14"/>
        <v>10915.125368161496</v>
      </c>
      <c r="O95" s="47">
        <f t="shared" si="14"/>
        <v>10862.086014403078</v>
      </c>
      <c r="P95" s="47">
        <f t="shared" si="14"/>
        <v>10809.393941663504</v>
      </c>
      <c r="Q95" s="47">
        <f t="shared" si="14"/>
        <v>10757.049338104511</v>
      </c>
      <c r="R95" s="47">
        <f t="shared" si="14"/>
        <v>7455.0524336815834</v>
      </c>
      <c r="S95" s="47">
        <f t="shared" si="14"/>
        <v>10653.403500853343</v>
      </c>
      <c r="T95" s="47">
        <f t="shared" si="14"/>
        <v>10602.102855306668</v>
      </c>
      <c r="U95" s="47">
        <f t="shared" si="14"/>
        <v>10551.150856697961</v>
      </c>
      <c r="V95" s="47">
        <f t="shared" si="14"/>
        <v>10500.547909410805</v>
      </c>
      <c r="W95" s="47">
        <f t="shared" si="14"/>
        <v>10450.294463330385</v>
      </c>
      <c r="X95" s="47">
        <f t="shared" si="14"/>
        <v>3528.556848166354</v>
      </c>
      <c r="Y95" s="47">
        <f t="shared" si="14"/>
        <v>3513.3631109688617</v>
      </c>
      <c r="Z95" s="47">
        <f t="shared" si="14"/>
        <v>3498.3487097920788</v>
      </c>
      <c r="AA95" s="47">
        <f t="shared" si="14"/>
        <v>3483.5151435985072</v>
      </c>
      <c r="AB95" s="47">
        <f t="shared" si="14"/>
        <v>3468.8639566931211</v>
      </c>
      <c r="AC95" s="47">
        <f t="shared" si="14"/>
        <v>3454.396739627276</v>
      </c>
      <c r="AD95" s="47">
        <f t="shared" si="14"/>
        <v>3440.1151301218074</v>
      </c>
      <c r="AE95" s="47">
        <f t="shared" si="14"/>
        <v>3426.0208140097225</v>
      </c>
      <c r="AF95" s="47">
        <f t="shared" si="14"/>
        <v>3412.1155261989038</v>
      </c>
      <c r="AG95" s="49">
        <f t="shared" si="14"/>
        <v>3398.4010516552062</v>
      </c>
    </row>
    <row r="96" spans="1:33" s="84" customFormat="1" x14ac:dyDescent="0.25">
      <c r="A96" s="74" t="s">
        <v>248</v>
      </c>
      <c r="B96" s="71"/>
      <c r="C96" s="71"/>
      <c r="D96" s="71" t="s">
        <v>218</v>
      </c>
      <c r="E96" s="71" t="s">
        <v>219</v>
      </c>
      <c r="F96" s="71" t="s">
        <v>220</v>
      </c>
      <c r="G96" s="71" t="s">
        <v>221</v>
      </c>
      <c r="H96" s="71" t="s">
        <v>222</v>
      </c>
      <c r="I96" s="71" t="s">
        <v>223</v>
      </c>
      <c r="J96" s="71" t="s">
        <v>224</v>
      </c>
      <c r="K96" s="71" t="s">
        <v>225</v>
      </c>
      <c r="L96" s="71" t="s">
        <v>226</v>
      </c>
      <c r="M96" s="71" t="s">
        <v>227</v>
      </c>
      <c r="N96" s="71" t="s">
        <v>228</v>
      </c>
      <c r="O96" s="71" t="s">
        <v>229</v>
      </c>
      <c r="P96" s="71" t="s">
        <v>230</v>
      </c>
      <c r="Q96" s="71" t="s">
        <v>231</v>
      </c>
      <c r="R96" s="71" t="s">
        <v>232</v>
      </c>
      <c r="S96" s="71" t="s">
        <v>233</v>
      </c>
      <c r="T96" s="71" t="s">
        <v>234</v>
      </c>
      <c r="U96" s="71" t="s">
        <v>235</v>
      </c>
      <c r="V96" s="71" t="s">
        <v>236</v>
      </c>
      <c r="W96" s="71" t="s">
        <v>237</v>
      </c>
      <c r="X96" s="71" t="s">
        <v>238</v>
      </c>
      <c r="Y96" s="71" t="s">
        <v>239</v>
      </c>
      <c r="Z96" s="71" t="s">
        <v>240</v>
      </c>
      <c r="AA96" s="71" t="s">
        <v>241</v>
      </c>
      <c r="AB96" s="71" t="s">
        <v>242</v>
      </c>
      <c r="AC96" s="71" t="s">
        <v>243</v>
      </c>
      <c r="AD96" s="71" t="s">
        <v>244</v>
      </c>
      <c r="AE96" s="71" t="s">
        <v>245</v>
      </c>
      <c r="AF96" s="71" t="s">
        <v>246</v>
      </c>
      <c r="AG96" s="70" t="s">
        <v>247</v>
      </c>
    </row>
    <row r="97" spans="1:34" s="65" customFormat="1" x14ac:dyDescent="0.25">
      <c r="A97" s="68" t="s">
        <v>1</v>
      </c>
      <c r="B97" s="67"/>
      <c r="C97" s="67"/>
      <c r="D97" s="67">
        <f t="shared" ref="D97:AG97" si="15">SUM(D95:D96)</f>
        <v>11464.606503999999</v>
      </c>
      <c r="E97" s="67">
        <f t="shared" si="15"/>
        <v>11408.095971479999</v>
      </c>
      <c r="F97" s="67">
        <f t="shared" si="15"/>
        <v>11351.932991622598</v>
      </c>
      <c r="G97" s="67">
        <f t="shared" si="15"/>
        <v>11296.117370414486</v>
      </c>
      <c r="H97" s="67">
        <f t="shared" si="15"/>
        <v>11240.648949343664</v>
      </c>
      <c r="I97" s="67">
        <f t="shared" si="15"/>
        <v>11185.527605967411</v>
      </c>
      <c r="J97" s="67">
        <f t="shared" si="15"/>
        <v>11130.753254493151</v>
      </c>
      <c r="K97" s="67">
        <f t="shared" si="15"/>
        <v>11076.325846372436</v>
      </c>
      <c r="L97" s="67">
        <f t="shared" si="15"/>
        <v>11022.245370908398</v>
      </c>
      <c r="M97" s="67">
        <f t="shared" si="15"/>
        <v>10968.511855876872</v>
      </c>
      <c r="N97" s="67">
        <f t="shared" si="15"/>
        <v>10915.125368161496</v>
      </c>
      <c r="O97" s="67">
        <f t="shared" si="15"/>
        <v>10862.086014403078</v>
      </c>
      <c r="P97" s="67">
        <f t="shared" si="15"/>
        <v>10809.393941663504</v>
      </c>
      <c r="Q97" s="67">
        <f t="shared" si="15"/>
        <v>10757.049338104511</v>
      </c>
      <c r="R97" s="67">
        <f t="shared" si="15"/>
        <v>7455.0524336815834</v>
      </c>
      <c r="S97" s="67">
        <f t="shared" si="15"/>
        <v>10653.403500853343</v>
      </c>
      <c r="T97" s="67">
        <f t="shared" si="15"/>
        <v>10602.102855306668</v>
      </c>
      <c r="U97" s="67">
        <f t="shared" si="15"/>
        <v>10551.150856697961</v>
      </c>
      <c r="V97" s="67">
        <f t="shared" si="15"/>
        <v>10500.547909410805</v>
      </c>
      <c r="W97" s="67">
        <f t="shared" si="15"/>
        <v>10450.294463330385</v>
      </c>
      <c r="X97" s="67">
        <f t="shared" si="15"/>
        <v>3528.556848166354</v>
      </c>
      <c r="Y97" s="67">
        <f t="shared" si="15"/>
        <v>3513.3631109688617</v>
      </c>
      <c r="Z97" s="67">
        <f t="shared" si="15"/>
        <v>3498.3487097920788</v>
      </c>
      <c r="AA97" s="67">
        <f t="shared" si="15"/>
        <v>3483.5151435985072</v>
      </c>
      <c r="AB97" s="67">
        <f t="shared" si="15"/>
        <v>3468.8639566931211</v>
      </c>
      <c r="AC97" s="67">
        <f t="shared" si="15"/>
        <v>3454.396739627276</v>
      </c>
      <c r="AD97" s="67">
        <f t="shared" si="15"/>
        <v>3440.1151301218074</v>
      </c>
      <c r="AE97" s="67">
        <f t="shared" si="15"/>
        <v>3426.0208140097225</v>
      </c>
      <c r="AF97" s="67">
        <f t="shared" si="15"/>
        <v>3412.1155261989038</v>
      </c>
      <c r="AG97" s="66">
        <f t="shared" si="15"/>
        <v>3398.4010516552062</v>
      </c>
    </row>
    <row r="98" spans="1:34" s="65" customFormat="1" ht="16.5" thickBot="1" x14ac:dyDescent="0.3">
      <c r="A98" s="369"/>
      <c r="B98" s="370"/>
      <c r="C98" s="370"/>
      <c r="D98" s="370"/>
      <c r="E98" s="370"/>
      <c r="F98" s="370"/>
      <c r="G98" s="370"/>
      <c r="H98" s="370"/>
      <c r="I98" s="370"/>
      <c r="J98" s="370"/>
      <c r="K98" s="370"/>
      <c r="L98" s="370"/>
      <c r="M98" s="370"/>
      <c r="N98" s="370"/>
      <c r="O98" s="370"/>
      <c r="P98" s="370"/>
      <c r="Q98" s="370"/>
      <c r="R98" s="370"/>
      <c r="S98" s="370"/>
      <c r="T98" s="370"/>
      <c r="U98" s="370"/>
      <c r="V98" s="370"/>
      <c r="W98" s="370"/>
      <c r="X98" s="370"/>
      <c r="Y98" s="370"/>
      <c r="Z98" s="370"/>
      <c r="AA98" s="370"/>
      <c r="AB98" s="370"/>
      <c r="AC98" s="370"/>
      <c r="AD98" s="370"/>
      <c r="AE98" s="370"/>
      <c r="AF98" s="370"/>
      <c r="AG98" s="371"/>
    </row>
    <row r="99" spans="1:34" ht="26.25" x14ac:dyDescent="0.4">
      <c r="A99" s="257" t="s">
        <v>32</v>
      </c>
      <c r="B99" s="259"/>
      <c r="C99" s="259"/>
      <c r="D99" s="258"/>
      <c r="E99" s="258"/>
      <c r="F99" s="258"/>
      <c r="G99" s="258"/>
      <c r="H99" s="258"/>
      <c r="I99" s="258"/>
      <c r="J99" s="258"/>
      <c r="K99" s="258"/>
      <c r="L99" s="258"/>
      <c r="M99" s="258"/>
      <c r="N99" s="260"/>
      <c r="O99" s="260"/>
      <c r="P99" s="260"/>
      <c r="Q99" s="260"/>
      <c r="R99" s="260"/>
      <c r="S99" s="260"/>
      <c r="T99" s="260"/>
      <c r="U99" s="260"/>
      <c r="V99" s="260"/>
      <c r="W99" s="260"/>
      <c r="X99" s="248"/>
      <c r="Y99" s="248"/>
      <c r="Z99" s="248"/>
      <c r="AA99" s="248"/>
      <c r="AB99" s="248"/>
      <c r="AC99" s="248"/>
      <c r="AD99" s="248"/>
      <c r="AE99" s="248"/>
      <c r="AF99" s="248"/>
      <c r="AG99" s="261"/>
      <c r="AH99" s="91"/>
    </row>
    <row r="100" spans="1:34" x14ac:dyDescent="0.25">
      <c r="A100" s="90"/>
      <c r="B100" s="5"/>
      <c r="C100" s="33" t="s">
        <v>31</v>
      </c>
      <c r="D100" s="86" t="s">
        <v>14</v>
      </c>
      <c r="E100" s="86" t="s">
        <v>14</v>
      </c>
      <c r="F100" s="86" t="s">
        <v>14</v>
      </c>
      <c r="G100" s="86" t="s">
        <v>14</v>
      </c>
      <c r="H100" s="86" t="s">
        <v>14</v>
      </c>
      <c r="I100" s="86" t="s">
        <v>14</v>
      </c>
      <c r="J100" s="86" t="s">
        <v>14</v>
      </c>
      <c r="K100" s="86" t="s">
        <v>14</v>
      </c>
      <c r="L100" s="86" t="s">
        <v>14</v>
      </c>
      <c r="M100" s="86" t="s">
        <v>14</v>
      </c>
      <c r="N100" s="86" t="s">
        <v>14</v>
      </c>
      <c r="O100" s="86" t="s">
        <v>14</v>
      </c>
      <c r="P100" s="86" t="s">
        <v>14</v>
      </c>
      <c r="Q100" s="86" t="s">
        <v>14</v>
      </c>
      <c r="R100" s="86" t="s">
        <v>14</v>
      </c>
      <c r="S100" s="86" t="s">
        <v>14</v>
      </c>
      <c r="T100" s="89" t="s">
        <v>14</v>
      </c>
      <c r="U100" s="86" t="s">
        <v>14</v>
      </c>
      <c r="V100" s="86" t="s">
        <v>14</v>
      </c>
      <c r="W100" s="86" t="s">
        <v>14</v>
      </c>
      <c r="X100" s="86" t="s">
        <v>14</v>
      </c>
      <c r="Y100" s="86" t="s">
        <v>14</v>
      </c>
      <c r="Z100" s="86" t="s">
        <v>14</v>
      </c>
      <c r="AA100" s="86" t="s">
        <v>14</v>
      </c>
      <c r="AB100" s="86" t="s">
        <v>14</v>
      </c>
      <c r="AC100" s="86" t="s">
        <v>14</v>
      </c>
      <c r="AD100" s="86" t="s">
        <v>14</v>
      </c>
      <c r="AE100" s="86" t="s">
        <v>14</v>
      </c>
      <c r="AF100" s="86" t="s">
        <v>14</v>
      </c>
      <c r="AG100" s="85" t="s">
        <v>14</v>
      </c>
    </row>
    <row r="101" spans="1:34" s="84" customFormat="1" x14ac:dyDescent="0.25">
      <c r="A101" s="82" t="s">
        <v>30</v>
      </c>
      <c r="B101" s="47"/>
      <c r="C101" s="88">
        <v>0</v>
      </c>
      <c r="D101" s="86">
        <v>1</v>
      </c>
      <c r="E101" s="86">
        <v>2</v>
      </c>
      <c r="F101" s="86">
        <v>3</v>
      </c>
      <c r="G101" s="86">
        <v>4</v>
      </c>
      <c r="H101" s="86">
        <v>5</v>
      </c>
      <c r="I101" s="86">
        <v>6</v>
      </c>
      <c r="J101" s="86">
        <v>7</v>
      </c>
      <c r="K101" s="86">
        <v>8</v>
      </c>
      <c r="L101" s="86">
        <v>9</v>
      </c>
      <c r="M101" s="86">
        <v>10</v>
      </c>
      <c r="N101" s="86">
        <v>11</v>
      </c>
      <c r="O101" s="86">
        <v>12</v>
      </c>
      <c r="P101" s="86">
        <v>13</v>
      </c>
      <c r="Q101" s="86">
        <v>14</v>
      </c>
      <c r="R101" s="86">
        <v>15</v>
      </c>
      <c r="S101" s="86">
        <v>16</v>
      </c>
      <c r="T101" s="87">
        <v>17</v>
      </c>
      <c r="U101" s="86">
        <v>18</v>
      </c>
      <c r="V101" s="86">
        <v>19</v>
      </c>
      <c r="W101" s="86">
        <v>20</v>
      </c>
      <c r="X101" s="86">
        <v>21</v>
      </c>
      <c r="Y101" s="86">
        <v>22</v>
      </c>
      <c r="Z101" s="86">
        <v>23</v>
      </c>
      <c r="AA101" s="86">
        <v>24</v>
      </c>
      <c r="AB101" s="86">
        <v>25</v>
      </c>
      <c r="AC101" s="86">
        <v>26</v>
      </c>
      <c r="AD101" s="86">
        <v>27</v>
      </c>
      <c r="AE101" s="86">
        <v>28</v>
      </c>
      <c r="AF101" s="86">
        <v>29</v>
      </c>
      <c r="AG101" s="85">
        <v>30</v>
      </c>
    </row>
    <row r="102" spans="1:34" s="65" customFormat="1" x14ac:dyDescent="0.25">
      <c r="A102" s="83" t="s">
        <v>1</v>
      </c>
      <c r="B102" s="47"/>
      <c r="C102" s="47">
        <f t="shared" ref="C102:AG102" si="16">C97</f>
        <v>0</v>
      </c>
      <c r="D102" s="47">
        <f t="shared" si="16"/>
        <v>11464.606503999999</v>
      </c>
      <c r="E102" s="47">
        <f t="shared" si="16"/>
        <v>11408.095971479999</v>
      </c>
      <c r="F102" s="47">
        <f t="shared" si="16"/>
        <v>11351.932991622598</v>
      </c>
      <c r="G102" s="47">
        <f t="shared" si="16"/>
        <v>11296.117370414486</v>
      </c>
      <c r="H102" s="47">
        <f t="shared" si="16"/>
        <v>11240.648949343664</v>
      </c>
      <c r="I102" s="47">
        <f t="shared" si="16"/>
        <v>11185.527605967411</v>
      </c>
      <c r="J102" s="47">
        <f t="shared" si="16"/>
        <v>11130.753254493151</v>
      </c>
      <c r="K102" s="47">
        <f t="shared" si="16"/>
        <v>11076.325846372436</v>
      </c>
      <c r="L102" s="47">
        <f t="shared" si="16"/>
        <v>11022.245370908398</v>
      </c>
      <c r="M102" s="47">
        <f t="shared" si="16"/>
        <v>10968.511855876872</v>
      </c>
      <c r="N102" s="47">
        <f t="shared" si="16"/>
        <v>10915.125368161496</v>
      </c>
      <c r="O102" s="47">
        <f t="shared" si="16"/>
        <v>10862.086014403078</v>
      </c>
      <c r="P102" s="47">
        <f t="shared" si="16"/>
        <v>10809.393941663504</v>
      </c>
      <c r="Q102" s="47">
        <f t="shared" si="16"/>
        <v>10757.049338104511</v>
      </c>
      <c r="R102" s="47">
        <f t="shared" si="16"/>
        <v>7455.0524336815834</v>
      </c>
      <c r="S102" s="47">
        <f t="shared" si="16"/>
        <v>10653.403500853343</v>
      </c>
      <c r="T102" s="47">
        <f t="shared" si="16"/>
        <v>10602.102855306668</v>
      </c>
      <c r="U102" s="47">
        <f t="shared" si="16"/>
        <v>10551.150856697961</v>
      </c>
      <c r="V102" s="47">
        <f t="shared" si="16"/>
        <v>10500.547909410805</v>
      </c>
      <c r="W102" s="47">
        <f t="shared" si="16"/>
        <v>10450.294463330385</v>
      </c>
      <c r="X102" s="47">
        <f t="shared" si="16"/>
        <v>3528.556848166354</v>
      </c>
      <c r="Y102" s="47">
        <f t="shared" si="16"/>
        <v>3513.3631109688617</v>
      </c>
      <c r="Z102" s="47">
        <f t="shared" si="16"/>
        <v>3498.3487097920788</v>
      </c>
      <c r="AA102" s="47">
        <f t="shared" si="16"/>
        <v>3483.5151435985072</v>
      </c>
      <c r="AB102" s="47">
        <f t="shared" si="16"/>
        <v>3468.8639566931211</v>
      </c>
      <c r="AC102" s="47">
        <f t="shared" si="16"/>
        <v>3454.396739627276</v>
      </c>
      <c r="AD102" s="47">
        <f t="shared" si="16"/>
        <v>3440.1151301218074</v>
      </c>
      <c r="AE102" s="47">
        <f t="shared" si="16"/>
        <v>3426.0208140097225</v>
      </c>
      <c r="AF102" s="47">
        <f t="shared" si="16"/>
        <v>3412.1155261989038</v>
      </c>
      <c r="AG102" s="49">
        <f t="shared" si="16"/>
        <v>3398.4010516552062</v>
      </c>
    </row>
    <row r="103" spans="1:34" s="69" customFormat="1" x14ac:dyDescent="0.25">
      <c r="A103" s="74" t="s">
        <v>29</v>
      </c>
      <c r="B103" s="71"/>
      <c r="C103" s="71">
        <f t="shared" ref="C103:AG103" si="17">-C92</f>
        <v>0</v>
      </c>
      <c r="D103" s="71">
        <f t="shared" si="17"/>
        <v>0</v>
      </c>
      <c r="E103" s="71">
        <f t="shared" si="17"/>
        <v>0</v>
      </c>
      <c r="F103" s="71">
        <f t="shared" si="17"/>
        <v>0</v>
      </c>
      <c r="G103" s="71">
        <f t="shared" si="17"/>
        <v>0</v>
      </c>
      <c r="H103" s="71">
        <f t="shared" si="17"/>
        <v>0</v>
      </c>
      <c r="I103" s="71">
        <f t="shared" si="17"/>
        <v>0</v>
      </c>
      <c r="J103" s="71">
        <f t="shared" si="17"/>
        <v>0</v>
      </c>
      <c r="K103" s="71">
        <f t="shared" si="17"/>
        <v>0</v>
      </c>
      <c r="L103" s="71">
        <f t="shared" si="17"/>
        <v>0</v>
      </c>
      <c r="M103" s="71">
        <f t="shared" si="17"/>
        <v>0</v>
      </c>
      <c r="N103" s="71">
        <f t="shared" si="17"/>
        <v>0</v>
      </c>
      <c r="O103" s="71">
        <f t="shared" si="17"/>
        <v>0</v>
      </c>
      <c r="P103" s="71">
        <f t="shared" si="17"/>
        <v>0</v>
      </c>
      <c r="Q103" s="71">
        <f t="shared" si="17"/>
        <v>0</v>
      </c>
      <c r="R103" s="71">
        <f t="shared" si="17"/>
        <v>0</v>
      </c>
      <c r="S103" s="71">
        <f t="shared" si="17"/>
        <v>0</v>
      </c>
      <c r="T103" s="71">
        <f t="shared" si="17"/>
        <v>0</v>
      </c>
      <c r="U103" s="71">
        <f t="shared" si="17"/>
        <v>0</v>
      </c>
      <c r="V103" s="71">
        <f t="shared" si="17"/>
        <v>0</v>
      </c>
      <c r="W103" s="71">
        <f t="shared" si="17"/>
        <v>0</v>
      </c>
      <c r="X103" s="71">
        <f t="shared" si="17"/>
        <v>0</v>
      </c>
      <c r="Y103" s="71">
        <f t="shared" si="17"/>
        <v>0</v>
      </c>
      <c r="Z103" s="71">
        <f t="shared" si="17"/>
        <v>0</v>
      </c>
      <c r="AA103" s="71">
        <f t="shared" si="17"/>
        <v>0</v>
      </c>
      <c r="AB103" s="71">
        <f t="shared" si="17"/>
        <v>0</v>
      </c>
      <c r="AC103" s="71">
        <f t="shared" si="17"/>
        <v>0</v>
      </c>
      <c r="AD103" s="71">
        <f t="shared" si="17"/>
        <v>0</v>
      </c>
      <c r="AE103" s="71">
        <f t="shared" si="17"/>
        <v>0</v>
      </c>
      <c r="AF103" s="71">
        <f t="shared" si="17"/>
        <v>0</v>
      </c>
      <c r="AG103" s="70">
        <f t="shared" si="17"/>
        <v>0</v>
      </c>
    </row>
    <row r="104" spans="1:34" s="65" customFormat="1" x14ac:dyDescent="0.25">
      <c r="A104" s="68" t="s">
        <v>28</v>
      </c>
      <c r="B104" s="67"/>
      <c r="C104" s="67">
        <f t="shared" ref="C104:AG104" si="18">SUM(C102:C103)</f>
        <v>0</v>
      </c>
      <c r="D104" s="67">
        <f t="shared" si="18"/>
        <v>11464.606503999999</v>
      </c>
      <c r="E104" s="67">
        <f t="shared" si="18"/>
        <v>11408.095971479999</v>
      </c>
      <c r="F104" s="67">
        <f t="shared" si="18"/>
        <v>11351.932991622598</v>
      </c>
      <c r="G104" s="67">
        <f t="shared" si="18"/>
        <v>11296.117370414486</v>
      </c>
      <c r="H104" s="67">
        <f t="shared" si="18"/>
        <v>11240.648949343664</v>
      </c>
      <c r="I104" s="67">
        <f t="shared" si="18"/>
        <v>11185.527605967411</v>
      </c>
      <c r="J104" s="67">
        <f t="shared" si="18"/>
        <v>11130.753254493151</v>
      </c>
      <c r="K104" s="67">
        <f t="shared" si="18"/>
        <v>11076.325846372436</v>
      </c>
      <c r="L104" s="67">
        <f t="shared" si="18"/>
        <v>11022.245370908398</v>
      </c>
      <c r="M104" s="67">
        <f t="shared" si="18"/>
        <v>10968.511855876872</v>
      </c>
      <c r="N104" s="67">
        <f t="shared" si="18"/>
        <v>10915.125368161496</v>
      </c>
      <c r="O104" s="67">
        <f t="shared" si="18"/>
        <v>10862.086014403078</v>
      </c>
      <c r="P104" s="67">
        <f t="shared" si="18"/>
        <v>10809.393941663504</v>
      </c>
      <c r="Q104" s="67">
        <f t="shared" si="18"/>
        <v>10757.049338104511</v>
      </c>
      <c r="R104" s="67">
        <f t="shared" si="18"/>
        <v>7455.0524336815834</v>
      </c>
      <c r="S104" s="67">
        <f t="shared" si="18"/>
        <v>10653.403500853343</v>
      </c>
      <c r="T104" s="67">
        <f t="shared" si="18"/>
        <v>10602.102855306668</v>
      </c>
      <c r="U104" s="67">
        <f t="shared" si="18"/>
        <v>10551.150856697961</v>
      </c>
      <c r="V104" s="67">
        <f t="shared" si="18"/>
        <v>10500.547909410805</v>
      </c>
      <c r="W104" s="67">
        <f t="shared" si="18"/>
        <v>10450.294463330385</v>
      </c>
      <c r="X104" s="67">
        <f t="shared" si="18"/>
        <v>3528.556848166354</v>
      </c>
      <c r="Y104" s="67">
        <f t="shared" si="18"/>
        <v>3513.3631109688617</v>
      </c>
      <c r="Z104" s="67">
        <f t="shared" si="18"/>
        <v>3498.3487097920788</v>
      </c>
      <c r="AA104" s="67">
        <f t="shared" si="18"/>
        <v>3483.5151435985072</v>
      </c>
      <c r="AB104" s="67">
        <f t="shared" si="18"/>
        <v>3468.8639566931211</v>
      </c>
      <c r="AC104" s="67">
        <f t="shared" si="18"/>
        <v>3454.396739627276</v>
      </c>
      <c r="AD104" s="67">
        <f t="shared" si="18"/>
        <v>3440.1151301218074</v>
      </c>
      <c r="AE104" s="67">
        <f t="shared" si="18"/>
        <v>3426.0208140097225</v>
      </c>
      <c r="AF104" s="67">
        <f t="shared" si="18"/>
        <v>3412.1155261989038</v>
      </c>
      <c r="AG104" s="66">
        <f t="shared" si="18"/>
        <v>3398.4010516552062</v>
      </c>
    </row>
    <row r="105" spans="1:34" s="65" customFormat="1" x14ac:dyDescent="0.25">
      <c r="A105" s="64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9"/>
    </row>
    <row r="106" spans="1:34" s="65" customFormat="1" x14ac:dyDescent="0.25">
      <c r="A106" s="82" t="s">
        <v>27</v>
      </c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9"/>
    </row>
    <row r="107" spans="1:34" s="75" customFormat="1" x14ac:dyDescent="0.25">
      <c r="A107" s="81" t="s">
        <v>26</v>
      </c>
      <c r="B107" s="80"/>
      <c r="C107" s="79">
        <f>-B37</f>
        <v>-99449.999999999985</v>
      </c>
      <c r="D107" s="78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6"/>
    </row>
    <row r="108" spans="1:34" s="69" customFormat="1" x14ac:dyDescent="0.25">
      <c r="A108" s="74" t="s">
        <v>25</v>
      </c>
      <c r="B108" s="71"/>
      <c r="C108" s="73"/>
      <c r="D108" s="72">
        <f>J23*B36</f>
        <v>0</v>
      </c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0"/>
    </row>
    <row r="109" spans="1:34" s="65" customFormat="1" x14ac:dyDescent="0.25">
      <c r="A109" s="68" t="s">
        <v>24</v>
      </c>
      <c r="B109" s="67"/>
      <c r="C109" s="67">
        <f t="shared" ref="C109:AG109" si="19">SUM(C107:C108)</f>
        <v>-99449.999999999985</v>
      </c>
      <c r="D109" s="67">
        <f t="shared" si="19"/>
        <v>0</v>
      </c>
      <c r="E109" s="67">
        <f t="shared" si="19"/>
        <v>0</v>
      </c>
      <c r="F109" s="67">
        <f t="shared" si="19"/>
        <v>0</v>
      </c>
      <c r="G109" s="67">
        <f t="shared" si="19"/>
        <v>0</v>
      </c>
      <c r="H109" s="67">
        <f t="shared" si="19"/>
        <v>0</v>
      </c>
      <c r="I109" s="67">
        <f t="shared" si="19"/>
        <v>0</v>
      </c>
      <c r="J109" s="67">
        <f t="shared" si="19"/>
        <v>0</v>
      </c>
      <c r="K109" s="67">
        <f t="shared" si="19"/>
        <v>0</v>
      </c>
      <c r="L109" s="67">
        <f t="shared" si="19"/>
        <v>0</v>
      </c>
      <c r="M109" s="67">
        <f t="shared" si="19"/>
        <v>0</v>
      </c>
      <c r="N109" s="67">
        <f t="shared" si="19"/>
        <v>0</v>
      </c>
      <c r="O109" s="67">
        <f t="shared" si="19"/>
        <v>0</v>
      </c>
      <c r="P109" s="67">
        <f t="shared" si="19"/>
        <v>0</v>
      </c>
      <c r="Q109" s="67">
        <f t="shared" si="19"/>
        <v>0</v>
      </c>
      <c r="R109" s="67">
        <f t="shared" si="19"/>
        <v>0</v>
      </c>
      <c r="S109" s="67">
        <f t="shared" si="19"/>
        <v>0</v>
      </c>
      <c r="T109" s="67">
        <f t="shared" si="19"/>
        <v>0</v>
      </c>
      <c r="U109" s="67">
        <f t="shared" si="19"/>
        <v>0</v>
      </c>
      <c r="V109" s="67">
        <f t="shared" si="19"/>
        <v>0</v>
      </c>
      <c r="W109" s="67">
        <f t="shared" si="19"/>
        <v>0</v>
      </c>
      <c r="X109" s="67">
        <f t="shared" si="19"/>
        <v>0</v>
      </c>
      <c r="Y109" s="67">
        <f t="shared" si="19"/>
        <v>0</v>
      </c>
      <c r="Z109" s="67">
        <f t="shared" si="19"/>
        <v>0</v>
      </c>
      <c r="AA109" s="67">
        <f t="shared" si="19"/>
        <v>0</v>
      </c>
      <c r="AB109" s="67">
        <f t="shared" si="19"/>
        <v>0</v>
      </c>
      <c r="AC109" s="67">
        <f t="shared" si="19"/>
        <v>0</v>
      </c>
      <c r="AD109" s="67">
        <f t="shared" si="19"/>
        <v>0</v>
      </c>
      <c r="AE109" s="67">
        <f t="shared" si="19"/>
        <v>0</v>
      </c>
      <c r="AF109" s="67">
        <f t="shared" si="19"/>
        <v>0</v>
      </c>
      <c r="AG109" s="66">
        <f t="shared" si="19"/>
        <v>0</v>
      </c>
    </row>
    <row r="110" spans="1:34" x14ac:dyDescent="0.25">
      <c r="A110" s="64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9"/>
    </row>
    <row r="111" spans="1:34" x14ac:dyDescent="0.25">
      <c r="A111" s="63" t="s">
        <v>23</v>
      </c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7"/>
    </row>
    <row r="112" spans="1:34" x14ac:dyDescent="0.25">
      <c r="A112" s="62" t="s">
        <v>22</v>
      </c>
      <c r="B112" s="5"/>
      <c r="C112" s="5">
        <f>J27+J31</f>
        <v>0</v>
      </c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7"/>
    </row>
    <row r="113" spans="1:34" x14ac:dyDescent="0.25">
      <c r="A113" s="61" t="s">
        <v>21</v>
      </c>
      <c r="B113" s="60"/>
      <c r="C113" s="60"/>
      <c r="D113" s="60">
        <f t="shared" ref="D113:AG113" si="20">D127</f>
        <v>0</v>
      </c>
      <c r="E113" s="60">
        <f t="shared" si="20"/>
        <v>0</v>
      </c>
      <c r="F113" s="60">
        <f t="shared" si="20"/>
        <v>0</v>
      </c>
      <c r="G113" s="60">
        <f t="shared" si="20"/>
        <v>0</v>
      </c>
      <c r="H113" s="60">
        <f t="shared" si="20"/>
        <v>0</v>
      </c>
      <c r="I113" s="60">
        <f t="shared" si="20"/>
        <v>0</v>
      </c>
      <c r="J113" s="60">
        <f t="shared" si="20"/>
        <v>0</v>
      </c>
      <c r="K113" s="60">
        <f t="shared" si="20"/>
        <v>0</v>
      </c>
      <c r="L113" s="60">
        <f t="shared" si="20"/>
        <v>0</v>
      </c>
      <c r="M113" s="60">
        <f t="shared" si="20"/>
        <v>0</v>
      </c>
      <c r="N113" s="60">
        <f t="shared" si="20"/>
        <v>0</v>
      </c>
      <c r="O113" s="60">
        <f t="shared" si="20"/>
        <v>0</v>
      </c>
      <c r="P113" s="60">
        <f t="shared" si="20"/>
        <v>0</v>
      </c>
      <c r="Q113" s="60">
        <f t="shared" si="20"/>
        <v>0</v>
      </c>
      <c r="R113" s="60">
        <f t="shared" si="20"/>
        <v>0</v>
      </c>
      <c r="S113" s="60">
        <f t="shared" si="20"/>
        <v>0</v>
      </c>
      <c r="T113" s="60">
        <f t="shared" si="20"/>
        <v>0</v>
      </c>
      <c r="U113" s="60">
        <f t="shared" si="20"/>
        <v>0</v>
      </c>
      <c r="V113" s="60">
        <f t="shared" si="20"/>
        <v>0</v>
      </c>
      <c r="W113" s="60">
        <f t="shared" si="20"/>
        <v>0</v>
      </c>
      <c r="X113" s="60">
        <f t="shared" si="20"/>
        <v>0</v>
      </c>
      <c r="Y113" s="60">
        <f t="shared" si="20"/>
        <v>0</v>
      </c>
      <c r="Z113" s="60">
        <f t="shared" si="20"/>
        <v>0</v>
      </c>
      <c r="AA113" s="60">
        <f t="shared" si="20"/>
        <v>0</v>
      </c>
      <c r="AB113" s="60">
        <f t="shared" si="20"/>
        <v>0</v>
      </c>
      <c r="AC113" s="60">
        <f t="shared" si="20"/>
        <v>0</v>
      </c>
      <c r="AD113" s="60">
        <f t="shared" si="20"/>
        <v>0</v>
      </c>
      <c r="AE113" s="60">
        <f t="shared" si="20"/>
        <v>0</v>
      </c>
      <c r="AF113" s="60">
        <f t="shared" si="20"/>
        <v>0</v>
      </c>
      <c r="AG113" s="59">
        <f t="shared" si="20"/>
        <v>0</v>
      </c>
    </row>
    <row r="114" spans="1:34" s="51" customFormat="1" x14ac:dyDescent="0.25">
      <c r="A114" s="56" t="s">
        <v>20</v>
      </c>
      <c r="B114" s="54"/>
      <c r="C114" s="54">
        <f t="shared" ref="C114:AG114" si="21">C112+C113</f>
        <v>0</v>
      </c>
      <c r="D114" s="54">
        <f t="shared" si="21"/>
        <v>0</v>
      </c>
      <c r="E114" s="54">
        <f t="shared" si="21"/>
        <v>0</v>
      </c>
      <c r="F114" s="54">
        <f t="shared" si="21"/>
        <v>0</v>
      </c>
      <c r="G114" s="54">
        <f t="shared" si="21"/>
        <v>0</v>
      </c>
      <c r="H114" s="54">
        <f t="shared" si="21"/>
        <v>0</v>
      </c>
      <c r="I114" s="54">
        <f t="shared" si="21"/>
        <v>0</v>
      </c>
      <c r="J114" s="54">
        <f t="shared" si="21"/>
        <v>0</v>
      </c>
      <c r="K114" s="54">
        <f t="shared" si="21"/>
        <v>0</v>
      </c>
      <c r="L114" s="54">
        <f t="shared" si="21"/>
        <v>0</v>
      </c>
      <c r="M114" s="54">
        <f t="shared" si="21"/>
        <v>0</v>
      </c>
      <c r="N114" s="54">
        <f t="shared" si="21"/>
        <v>0</v>
      </c>
      <c r="O114" s="54">
        <f t="shared" si="21"/>
        <v>0</v>
      </c>
      <c r="P114" s="54">
        <f t="shared" si="21"/>
        <v>0</v>
      </c>
      <c r="Q114" s="54">
        <f t="shared" si="21"/>
        <v>0</v>
      </c>
      <c r="R114" s="54">
        <f t="shared" si="21"/>
        <v>0</v>
      </c>
      <c r="S114" s="54">
        <f t="shared" si="21"/>
        <v>0</v>
      </c>
      <c r="T114" s="54">
        <f t="shared" si="21"/>
        <v>0</v>
      </c>
      <c r="U114" s="54">
        <f t="shared" si="21"/>
        <v>0</v>
      </c>
      <c r="V114" s="54">
        <f t="shared" si="21"/>
        <v>0</v>
      </c>
      <c r="W114" s="54">
        <f t="shared" si="21"/>
        <v>0</v>
      </c>
      <c r="X114" s="54">
        <f t="shared" si="21"/>
        <v>0</v>
      </c>
      <c r="Y114" s="54">
        <f t="shared" si="21"/>
        <v>0</v>
      </c>
      <c r="Z114" s="54">
        <f t="shared" si="21"/>
        <v>0</v>
      </c>
      <c r="AA114" s="54">
        <f t="shared" si="21"/>
        <v>0</v>
      </c>
      <c r="AB114" s="54">
        <f t="shared" si="21"/>
        <v>0</v>
      </c>
      <c r="AC114" s="54">
        <f t="shared" si="21"/>
        <v>0</v>
      </c>
      <c r="AD114" s="54">
        <f t="shared" si="21"/>
        <v>0</v>
      </c>
      <c r="AE114" s="54">
        <f t="shared" si="21"/>
        <v>0</v>
      </c>
      <c r="AF114" s="54">
        <f t="shared" si="21"/>
        <v>0</v>
      </c>
      <c r="AG114" s="53">
        <f t="shared" si="21"/>
        <v>0</v>
      </c>
    </row>
    <row r="115" spans="1:34" s="51" customFormat="1" x14ac:dyDescent="0.25">
      <c r="A115" s="58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7"/>
    </row>
    <row r="116" spans="1:34" s="51" customFormat="1" x14ac:dyDescent="0.25">
      <c r="A116" s="56" t="s">
        <v>19</v>
      </c>
      <c r="B116" s="55"/>
      <c r="C116" s="54">
        <f t="shared" ref="C116:I116" si="22">C104+C109+C114</f>
        <v>-99449.999999999985</v>
      </c>
      <c r="D116" s="54">
        <f t="shared" si="22"/>
        <v>11464.606503999999</v>
      </c>
      <c r="E116" s="54">
        <f t="shared" si="22"/>
        <v>11408.095971479999</v>
      </c>
      <c r="F116" s="54">
        <f t="shared" si="22"/>
        <v>11351.932991622598</v>
      </c>
      <c r="G116" s="54">
        <f t="shared" si="22"/>
        <v>11296.117370414486</v>
      </c>
      <c r="H116" s="54">
        <f t="shared" si="22"/>
        <v>11240.648949343664</v>
      </c>
      <c r="I116" s="54">
        <f t="shared" si="22"/>
        <v>11185.527605967411</v>
      </c>
      <c r="J116" s="54">
        <f t="shared" ref="J116:AG116" si="23">(J104+J109+J114)</f>
        <v>11130.753254493151</v>
      </c>
      <c r="K116" s="54">
        <f t="shared" si="23"/>
        <v>11076.325846372436</v>
      </c>
      <c r="L116" s="54">
        <f t="shared" si="23"/>
        <v>11022.245370908398</v>
      </c>
      <c r="M116" s="54">
        <f t="shared" si="23"/>
        <v>10968.511855876872</v>
      </c>
      <c r="N116" s="54">
        <f t="shared" si="23"/>
        <v>10915.125368161496</v>
      </c>
      <c r="O116" s="54">
        <f t="shared" si="23"/>
        <v>10862.086014403078</v>
      </c>
      <c r="P116" s="54">
        <f t="shared" si="23"/>
        <v>10809.393941663504</v>
      </c>
      <c r="Q116" s="54">
        <f t="shared" si="23"/>
        <v>10757.049338104511</v>
      </c>
      <c r="R116" s="54">
        <f t="shared" si="23"/>
        <v>7455.0524336815834</v>
      </c>
      <c r="S116" s="54">
        <f t="shared" si="23"/>
        <v>10653.403500853343</v>
      </c>
      <c r="T116" s="54">
        <f t="shared" si="23"/>
        <v>10602.102855306668</v>
      </c>
      <c r="U116" s="54">
        <f t="shared" si="23"/>
        <v>10551.150856697961</v>
      </c>
      <c r="V116" s="54">
        <f t="shared" si="23"/>
        <v>10500.547909410805</v>
      </c>
      <c r="W116" s="54">
        <f t="shared" si="23"/>
        <v>10450.294463330385</v>
      </c>
      <c r="X116" s="54">
        <f t="shared" si="23"/>
        <v>3528.556848166354</v>
      </c>
      <c r="Y116" s="54">
        <f t="shared" si="23"/>
        <v>3513.3631109688617</v>
      </c>
      <c r="Z116" s="54">
        <f t="shared" si="23"/>
        <v>3498.3487097920788</v>
      </c>
      <c r="AA116" s="54">
        <f t="shared" si="23"/>
        <v>3483.5151435985072</v>
      </c>
      <c r="AB116" s="54">
        <f t="shared" si="23"/>
        <v>3468.8639566931211</v>
      </c>
      <c r="AC116" s="54">
        <f t="shared" si="23"/>
        <v>3454.396739627276</v>
      </c>
      <c r="AD116" s="54">
        <f t="shared" si="23"/>
        <v>3440.1151301218074</v>
      </c>
      <c r="AE116" s="54">
        <f t="shared" si="23"/>
        <v>3426.0208140097225</v>
      </c>
      <c r="AF116" s="54">
        <f t="shared" si="23"/>
        <v>3412.1155261989038</v>
      </c>
      <c r="AG116" s="53">
        <f t="shared" si="23"/>
        <v>3398.4010516552062</v>
      </c>
      <c r="AH116" s="52"/>
    </row>
    <row r="117" spans="1:34" s="45" customFormat="1" x14ac:dyDescent="0.25">
      <c r="A117" s="48" t="s">
        <v>18</v>
      </c>
      <c r="B117" s="47"/>
      <c r="C117" s="47">
        <f>C116</f>
        <v>-99449.999999999985</v>
      </c>
      <c r="D117" s="47">
        <f t="shared" ref="D117:AG117" si="24">C117+D116</f>
        <v>-87985.39349599999</v>
      </c>
      <c r="E117" s="47">
        <f t="shared" si="24"/>
        <v>-76577.297524519992</v>
      </c>
      <c r="F117" s="47">
        <f t="shared" si="24"/>
        <v>-65225.364532897394</v>
      </c>
      <c r="G117" s="47">
        <f t="shared" si="24"/>
        <v>-53929.247162482905</v>
      </c>
      <c r="H117" s="47">
        <f t="shared" si="24"/>
        <v>-42688.598213139237</v>
      </c>
      <c r="I117" s="47">
        <f t="shared" si="24"/>
        <v>-31503.070607171827</v>
      </c>
      <c r="J117" s="47">
        <f t="shared" si="24"/>
        <v>-20372.317352678678</v>
      </c>
      <c r="K117" s="47">
        <f t="shared" si="24"/>
        <v>-9295.9915063062417</v>
      </c>
      <c r="L117" s="47">
        <f t="shared" si="24"/>
        <v>1726.2538646021567</v>
      </c>
      <c r="M117" s="47">
        <f t="shared" si="24"/>
        <v>12694.765720479028</v>
      </c>
      <c r="N117" s="47">
        <f t="shared" si="24"/>
        <v>23609.891088640525</v>
      </c>
      <c r="O117" s="47">
        <f t="shared" si="24"/>
        <v>34471.977103043602</v>
      </c>
      <c r="P117" s="47">
        <f t="shared" si="24"/>
        <v>45281.371044707106</v>
      </c>
      <c r="Q117" s="47">
        <f t="shared" si="24"/>
        <v>56038.420382811615</v>
      </c>
      <c r="R117" s="47">
        <f t="shared" si="24"/>
        <v>63493.472816493202</v>
      </c>
      <c r="S117" s="47">
        <f t="shared" si="24"/>
        <v>74146.876317346541</v>
      </c>
      <c r="T117" s="47">
        <f t="shared" si="24"/>
        <v>84748.979172653213</v>
      </c>
      <c r="U117" s="47">
        <f t="shared" si="24"/>
        <v>95300.130029351174</v>
      </c>
      <c r="V117" s="47">
        <f t="shared" si="24"/>
        <v>105800.67793876198</v>
      </c>
      <c r="W117" s="47">
        <f t="shared" si="24"/>
        <v>116250.97240209236</v>
      </c>
      <c r="X117" s="47">
        <f t="shared" si="24"/>
        <v>119779.52925025871</v>
      </c>
      <c r="Y117" s="47">
        <f t="shared" si="24"/>
        <v>123292.89236122757</v>
      </c>
      <c r="Z117" s="47">
        <f t="shared" si="24"/>
        <v>126791.24107101964</v>
      </c>
      <c r="AA117" s="47">
        <f t="shared" si="24"/>
        <v>130274.75621461814</v>
      </c>
      <c r="AB117" s="47">
        <f t="shared" si="24"/>
        <v>133743.62017131125</v>
      </c>
      <c r="AC117" s="47">
        <f t="shared" si="24"/>
        <v>137198.01691093852</v>
      </c>
      <c r="AD117" s="47">
        <f t="shared" si="24"/>
        <v>140638.13204106034</v>
      </c>
      <c r="AE117" s="47">
        <f t="shared" si="24"/>
        <v>144064.15285507005</v>
      </c>
      <c r="AF117" s="47">
        <f t="shared" si="24"/>
        <v>147476.26838126895</v>
      </c>
      <c r="AG117" s="49">
        <f t="shared" si="24"/>
        <v>150874.66943292416</v>
      </c>
      <c r="AH117" s="46"/>
    </row>
    <row r="118" spans="1:34" s="45" customFormat="1" x14ac:dyDescent="0.25">
      <c r="A118" s="48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9"/>
      <c r="AH118" s="46"/>
    </row>
    <row r="119" spans="1:34" s="42" customFormat="1" x14ac:dyDescent="0.25">
      <c r="A119" s="44" t="s">
        <v>17</v>
      </c>
      <c r="B119" s="43" t="str">
        <f>IF(AND(B117&gt;0,A117&lt;=0), B112-(B117/B116), " ")</f>
        <v xml:space="preserve"> </v>
      </c>
      <c r="C119" s="43" t="str">
        <f t="shared" ref="C119:AG119" si="25">IF(AND(C117&gt;0,B117&lt;=0), C77-(C117/C116), " ")</f>
        <v xml:space="preserve"> </v>
      </c>
      <c r="D119" s="43" t="str">
        <f t="shared" si="25"/>
        <v xml:space="preserve"> </v>
      </c>
      <c r="E119" s="43" t="str">
        <f t="shared" si="25"/>
        <v xml:space="preserve"> </v>
      </c>
      <c r="F119" s="43" t="str">
        <f t="shared" si="25"/>
        <v xml:space="preserve"> </v>
      </c>
      <c r="G119" s="43" t="str">
        <f t="shared" si="25"/>
        <v xml:space="preserve"> </v>
      </c>
      <c r="H119" s="43" t="str">
        <f t="shared" si="25"/>
        <v xml:space="preserve"> </v>
      </c>
      <c r="I119" s="43" t="str">
        <f t="shared" si="25"/>
        <v xml:space="preserve"> </v>
      </c>
      <c r="J119" s="43" t="str">
        <f t="shared" si="25"/>
        <v xml:space="preserve"> </v>
      </c>
      <c r="K119" s="43" t="str">
        <f t="shared" si="25"/>
        <v xml:space="preserve"> </v>
      </c>
      <c r="L119" s="43">
        <f t="shared" si="25"/>
        <v>8.843384554914886</v>
      </c>
      <c r="M119" s="43" t="str">
        <f t="shared" si="25"/>
        <v xml:space="preserve"> </v>
      </c>
      <c r="N119" s="43" t="str">
        <f t="shared" si="25"/>
        <v xml:space="preserve"> </v>
      </c>
      <c r="O119" s="43" t="str">
        <f t="shared" si="25"/>
        <v xml:space="preserve"> </v>
      </c>
      <c r="P119" s="43" t="str">
        <f t="shared" si="25"/>
        <v xml:space="preserve"> </v>
      </c>
      <c r="Q119" s="43" t="str">
        <f t="shared" si="25"/>
        <v xml:space="preserve"> </v>
      </c>
      <c r="R119" s="43" t="str">
        <f t="shared" si="25"/>
        <v xml:space="preserve"> </v>
      </c>
      <c r="S119" s="43" t="str">
        <f t="shared" si="25"/>
        <v xml:space="preserve"> </v>
      </c>
      <c r="T119" s="43" t="str">
        <f t="shared" si="25"/>
        <v xml:space="preserve"> </v>
      </c>
      <c r="U119" s="43" t="str">
        <f t="shared" si="25"/>
        <v xml:space="preserve"> </v>
      </c>
      <c r="V119" s="43" t="str">
        <f t="shared" si="25"/>
        <v xml:space="preserve"> </v>
      </c>
      <c r="W119" s="43" t="str">
        <f t="shared" si="25"/>
        <v xml:space="preserve"> </v>
      </c>
      <c r="X119" s="43" t="str">
        <f t="shared" si="25"/>
        <v xml:space="preserve"> </v>
      </c>
      <c r="Y119" s="43" t="str">
        <f t="shared" si="25"/>
        <v xml:space="preserve"> </v>
      </c>
      <c r="Z119" s="43" t="str">
        <f t="shared" si="25"/>
        <v xml:space="preserve"> </v>
      </c>
      <c r="AA119" s="43" t="str">
        <f t="shared" si="25"/>
        <v xml:space="preserve"> </v>
      </c>
      <c r="AB119" s="43" t="str">
        <f t="shared" si="25"/>
        <v xml:space="preserve"> </v>
      </c>
      <c r="AC119" s="43" t="str">
        <f t="shared" si="25"/>
        <v xml:space="preserve"> </v>
      </c>
      <c r="AD119" s="43" t="str">
        <f t="shared" si="25"/>
        <v xml:space="preserve"> </v>
      </c>
      <c r="AE119" s="43" t="str">
        <f t="shared" si="25"/>
        <v xml:space="preserve"> </v>
      </c>
      <c r="AF119" s="43" t="str">
        <f t="shared" si="25"/>
        <v xml:space="preserve"> </v>
      </c>
      <c r="AG119" s="247" t="str">
        <f t="shared" si="25"/>
        <v xml:space="preserve"> </v>
      </c>
    </row>
    <row r="120" spans="1:34" s="37" customFormat="1" x14ac:dyDescent="0.25">
      <c r="A120" s="41" t="s">
        <v>16</v>
      </c>
      <c r="B120" s="40">
        <f>MIN(D119:AG119)</f>
        <v>8.843384554914886</v>
      </c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8"/>
    </row>
    <row r="121" spans="1:34" s="37" customFormat="1" x14ac:dyDescent="0.25">
      <c r="A121" s="41"/>
      <c r="B121" s="40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8"/>
    </row>
    <row r="122" spans="1:34" ht="26.25" customHeight="1" x14ac:dyDescent="0.4">
      <c r="A122" s="257" t="s">
        <v>15</v>
      </c>
      <c r="B122" s="258"/>
      <c r="C122" s="258"/>
      <c r="D122" s="258"/>
      <c r="E122" s="258"/>
      <c r="F122" s="258"/>
      <c r="G122" s="258"/>
      <c r="H122" s="258"/>
      <c r="I122" s="258"/>
      <c r="J122" s="258"/>
      <c r="K122" s="258"/>
      <c r="L122" s="258"/>
      <c r="M122" s="258"/>
      <c r="N122" s="260"/>
      <c r="O122" s="260"/>
      <c r="P122" s="260"/>
      <c r="Q122" s="260"/>
      <c r="R122" s="260"/>
      <c r="S122" s="260"/>
      <c r="T122" s="260"/>
      <c r="U122" s="260"/>
      <c r="V122" s="260"/>
      <c r="W122" s="260"/>
      <c r="X122" s="248"/>
      <c r="Y122" s="248"/>
      <c r="Z122" s="248"/>
      <c r="AA122" s="248"/>
      <c r="AB122" s="248"/>
      <c r="AC122" s="248"/>
      <c r="AD122" s="248"/>
      <c r="AE122" s="248"/>
      <c r="AF122" s="248"/>
      <c r="AG122" s="261"/>
    </row>
    <row r="123" spans="1:34" x14ac:dyDescent="0.25">
      <c r="A123" s="34"/>
      <c r="B123" s="5"/>
      <c r="C123" s="5"/>
      <c r="D123" s="33" t="s">
        <v>14</v>
      </c>
      <c r="E123" s="33" t="s">
        <v>14</v>
      </c>
      <c r="F123" s="33" t="s">
        <v>14</v>
      </c>
      <c r="G123" s="33" t="s">
        <v>14</v>
      </c>
      <c r="H123" s="33" t="s">
        <v>14</v>
      </c>
      <c r="I123" s="33" t="s">
        <v>14</v>
      </c>
      <c r="J123" s="33" t="s">
        <v>14</v>
      </c>
      <c r="K123" s="33" t="s">
        <v>14</v>
      </c>
      <c r="L123" s="33" t="s">
        <v>14</v>
      </c>
      <c r="M123" s="33" t="s">
        <v>14</v>
      </c>
      <c r="N123" s="33" t="s">
        <v>14</v>
      </c>
      <c r="O123" s="33" t="s">
        <v>14</v>
      </c>
      <c r="P123" s="33" t="s">
        <v>14</v>
      </c>
      <c r="Q123" s="33" t="s">
        <v>14</v>
      </c>
      <c r="R123" s="33" t="s">
        <v>14</v>
      </c>
      <c r="S123" s="33" t="s">
        <v>14</v>
      </c>
      <c r="T123" s="33" t="s">
        <v>14</v>
      </c>
      <c r="U123" s="33" t="s">
        <v>14</v>
      </c>
      <c r="V123" s="33" t="s">
        <v>14</v>
      </c>
      <c r="W123" s="33" t="s">
        <v>14</v>
      </c>
      <c r="X123" s="33" t="s">
        <v>14</v>
      </c>
      <c r="Y123" s="33" t="s">
        <v>14</v>
      </c>
      <c r="Z123" s="33" t="s">
        <v>14</v>
      </c>
      <c r="AA123" s="33" t="s">
        <v>14</v>
      </c>
      <c r="AB123" s="33" t="s">
        <v>14</v>
      </c>
      <c r="AC123" s="33" t="s">
        <v>14</v>
      </c>
      <c r="AD123" s="33" t="s">
        <v>14</v>
      </c>
      <c r="AE123" s="33" t="s">
        <v>14</v>
      </c>
      <c r="AF123" s="33" t="s">
        <v>14</v>
      </c>
      <c r="AG123" s="32" t="s">
        <v>14</v>
      </c>
    </row>
    <row r="124" spans="1:34" s="23" customFormat="1" x14ac:dyDescent="0.25">
      <c r="A124" s="26" t="s">
        <v>13</v>
      </c>
      <c r="B124" s="16"/>
      <c r="C124" s="16"/>
      <c r="D124" s="25">
        <v>1</v>
      </c>
      <c r="E124" s="25">
        <v>2</v>
      </c>
      <c r="F124" s="25">
        <v>3</v>
      </c>
      <c r="G124" s="25">
        <v>4</v>
      </c>
      <c r="H124" s="25">
        <v>5</v>
      </c>
      <c r="I124" s="25">
        <v>6</v>
      </c>
      <c r="J124" s="25">
        <v>7</v>
      </c>
      <c r="K124" s="25">
        <v>8</v>
      </c>
      <c r="L124" s="25">
        <v>9</v>
      </c>
      <c r="M124" s="25">
        <v>10</v>
      </c>
      <c r="N124" s="25">
        <v>11</v>
      </c>
      <c r="O124" s="25">
        <v>12</v>
      </c>
      <c r="P124" s="25">
        <v>13</v>
      </c>
      <c r="Q124" s="25">
        <v>14</v>
      </c>
      <c r="R124" s="25">
        <v>15</v>
      </c>
      <c r="S124" s="25">
        <v>16</v>
      </c>
      <c r="T124" s="25">
        <v>17</v>
      </c>
      <c r="U124" s="25">
        <v>18</v>
      </c>
      <c r="V124" s="25">
        <v>19</v>
      </c>
      <c r="W124" s="25">
        <v>20</v>
      </c>
      <c r="X124" s="25">
        <v>21</v>
      </c>
      <c r="Y124" s="25">
        <v>22</v>
      </c>
      <c r="Z124" s="25">
        <v>23</v>
      </c>
      <c r="AA124" s="25">
        <v>24</v>
      </c>
      <c r="AB124" s="25">
        <v>25</v>
      </c>
      <c r="AC124" s="25">
        <v>26</v>
      </c>
      <c r="AD124" s="25">
        <v>27</v>
      </c>
      <c r="AE124" s="25">
        <v>28</v>
      </c>
      <c r="AF124" s="25">
        <v>29</v>
      </c>
      <c r="AG124" s="24">
        <v>30</v>
      </c>
    </row>
    <row r="125" spans="1:34" s="23" customFormat="1" x14ac:dyDescent="0.25">
      <c r="A125" s="22" t="s">
        <v>9</v>
      </c>
      <c r="B125" s="16"/>
      <c r="C125" s="16"/>
      <c r="D125" s="16">
        <f t="shared" ref="D125:AG128" si="26">D133+D141</f>
        <v>0</v>
      </c>
      <c r="E125" s="16">
        <f t="shared" si="26"/>
        <v>0</v>
      </c>
      <c r="F125" s="16">
        <f t="shared" si="26"/>
        <v>0</v>
      </c>
      <c r="G125" s="16">
        <f t="shared" si="26"/>
        <v>0</v>
      </c>
      <c r="H125" s="16">
        <f t="shared" si="26"/>
        <v>0</v>
      </c>
      <c r="I125" s="16">
        <f t="shared" si="26"/>
        <v>0</v>
      </c>
      <c r="J125" s="16">
        <f t="shared" si="26"/>
        <v>0</v>
      </c>
      <c r="K125" s="16">
        <f t="shared" si="26"/>
        <v>0</v>
      </c>
      <c r="L125" s="16">
        <f t="shared" si="26"/>
        <v>0</v>
      </c>
      <c r="M125" s="16">
        <f t="shared" si="26"/>
        <v>0</v>
      </c>
      <c r="N125" s="16">
        <f t="shared" si="26"/>
        <v>0</v>
      </c>
      <c r="O125" s="16">
        <f t="shared" si="26"/>
        <v>0</v>
      </c>
      <c r="P125" s="16">
        <f t="shared" si="26"/>
        <v>0</v>
      </c>
      <c r="Q125" s="16">
        <f t="shared" si="26"/>
        <v>0</v>
      </c>
      <c r="R125" s="16">
        <f t="shared" si="26"/>
        <v>0</v>
      </c>
      <c r="S125" s="16">
        <f t="shared" si="26"/>
        <v>0</v>
      </c>
      <c r="T125" s="16">
        <f t="shared" si="26"/>
        <v>0</v>
      </c>
      <c r="U125" s="16">
        <f t="shared" si="26"/>
        <v>0</v>
      </c>
      <c r="V125" s="16">
        <f t="shared" si="26"/>
        <v>0</v>
      </c>
      <c r="W125" s="16">
        <f t="shared" si="26"/>
        <v>0</v>
      </c>
      <c r="X125" s="16">
        <f t="shared" si="26"/>
        <v>0</v>
      </c>
      <c r="Y125" s="16">
        <f t="shared" si="26"/>
        <v>0</v>
      </c>
      <c r="Z125" s="16">
        <f t="shared" si="26"/>
        <v>0</v>
      </c>
      <c r="AA125" s="16">
        <f t="shared" si="26"/>
        <v>0</v>
      </c>
      <c r="AB125" s="16">
        <f t="shared" si="26"/>
        <v>0</v>
      </c>
      <c r="AC125" s="16">
        <f t="shared" si="26"/>
        <v>0</v>
      </c>
      <c r="AD125" s="16">
        <f t="shared" si="26"/>
        <v>0</v>
      </c>
      <c r="AE125" s="16">
        <f t="shared" si="26"/>
        <v>0</v>
      </c>
      <c r="AF125" s="16">
        <f t="shared" si="26"/>
        <v>0</v>
      </c>
      <c r="AG125" s="21">
        <f t="shared" si="26"/>
        <v>0</v>
      </c>
    </row>
    <row r="126" spans="1:34" s="23" customFormat="1" x14ac:dyDescent="0.25">
      <c r="A126" s="22" t="s">
        <v>8</v>
      </c>
      <c r="B126" s="16"/>
      <c r="C126" s="16"/>
      <c r="D126" s="16">
        <f t="shared" si="26"/>
        <v>0</v>
      </c>
      <c r="E126" s="16">
        <f t="shared" si="26"/>
        <v>0</v>
      </c>
      <c r="F126" s="16">
        <f t="shared" si="26"/>
        <v>0</v>
      </c>
      <c r="G126" s="16">
        <f t="shared" si="26"/>
        <v>0</v>
      </c>
      <c r="H126" s="16">
        <f t="shared" si="26"/>
        <v>0</v>
      </c>
      <c r="I126" s="16">
        <f t="shared" si="26"/>
        <v>0</v>
      </c>
      <c r="J126" s="16">
        <f t="shared" si="26"/>
        <v>0</v>
      </c>
      <c r="K126" s="16">
        <f t="shared" si="26"/>
        <v>0</v>
      </c>
      <c r="L126" s="16">
        <f t="shared" si="26"/>
        <v>0</v>
      </c>
      <c r="M126" s="16">
        <f t="shared" si="26"/>
        <v>0</v>
      </c>
      <c r="N126" s="16">
        <f t="shared" si="26"/>
        <v>0</v>
      </c>
      <c r="O126" s="16">
        <f t="shared" si="26"/>
        <v>0</v>
      </c>
      <c r="P126" s="16">
        <f t="shared" si="26"/>
        <v>0</v>
      </c>
      <c r="Q126" s="16">
        <f t="shared" si="26"/>
        <v>0</v>
      </c>
      <c r="R126" s="16">
        <f t="shared" si="26"/>
        <v>0</v>
      </c>
      <c r="S126" s="16">
        <f t="shared" si="26"/>
        <v>0</v>
      </c>
      <c r="T126" s="16">
        <f t="shared" si="26"/>
        <v>0</v>
      </c>
      <c r="U126" s="16">
        <f t="shared" si="26"/>
        <v>0</v>
      </c>
      <c r="V126" s="16">
        <f t="shared" si="26"/>
        <v>0</v>
      </c>
      <c r="W126" s="16">
        <f t="shared" si="26"/>
        <v>0</v>
      </c>
      <c r="X126" s="16">
        <f t="shared" si="26"/>
        <v>0</v>
      </c>
      <c r="Y126" s="16">
        <f t="shared" si="26"/>
        <v>0</v>
      </c>
      <c r="Z126" s="16">
        <f t="shared" si="26"/>
        <v>0</v>
      </c>
      <c r="AA126" s="16">
        <f t="shared" si="26"/>
        <v>0</v>
      </c>
      <c r="AB126" s="16">
        <f t="shared" si="26"/>
        <v>0</v>
      </c>
      <c r="AC126" s="16">
        <f t="shared" si="26"/>
        <v>0</v>
      </c>
      <c r="AD126" s="16">
        <f t="shared" si="26"/>
        <v>0</v>
      </c>
      <c r="AE126" s="16">
        <f t="shared" si="26"/>
        <v>0</v>
      </c>
      <c r="AF126" s="16">
        <f t="shared" si="26"/>
        <v>0</v>
      </c>
      <c r="AG126" s="21">
        <f t="shared" si="26"/>
        <v>0</v>
      </c>
    </row>
    <row r="127" spans="1:34" s="12" customFormat="1" x14ac:dyDescent="0.25">
      <c r="A127" s="22" t="s">
        <v>7</v>
      </c>
      <c r="B127" s="16"/>
      <c r="C127" s="16"/>
      <c r="D127" s="16">
        <f t="shared" si="26"/>
        <v>0</v>
      </c>
      <c r="E127" s="16">
        <f t="shared" si="26"/>
        <v>0</v>
      </c>
      <c r="F127" s="16">
        <f t="shared" si="26"/>
        <v>0</v>
      </c>
      <c r="G127" s="16">
        <f t="shared" si="26"/>
        <v>0</v>
      </c>
      <c r="H127" s="16">
        <f t="shared" si="26"/>
        <v>0</v>
      </c>
      <c r="I127" s="16">
        <f t="shared" si="26"/>
        <v>0</v>
      </c>
      <c r="J127" s="16">
        <f t="shared" si="26"/>
        <v>0</v>
      </c>
      <c r="K127" s="16">
        <f t="shared" si="26"/>
        <v>0</v>
      </c>
      <c r="L127" s="16">
        <f t="shared" si="26"/>
        <v>0</v>
      </c>
      <c r="M127" s="16">
        <f t="shared" si="26"/>
        <v>0</v>
      </c>
      <c r="N127" s="16">
        <f t="shared" si="26"/>
        <v>0</v>
      </c>
      <c r="O127" s="16">
        <f t="shared" si="26"/>
        <v>0</v>
      </c>
      <c r="P127" s="16">
        <f t="shared" si="26"/>
        <v>0</v>
      </c>
      <c r="Q127" s="16">
        <f t="shared" si="26"/>
        <v>0</v>
      </c>
      <c r="R127" s="16">
        <f t="shared" si="26"/>
        <v>0</v>
      </c>
      <c r="S127" s="16">
        <f t="shared" si="26"/>
        <v>0</v>
      </c>
      <c r="T127" s="16">
        <f t="shared" si="26"/>
        <v>0</v>
      </c>
      <c r="U127" s="16">
        <f t="shared" si="26"/>
        <v>0</v>
      </c>
      <c r="V127" s="16">
        <f t="shared" si="26"/>
        <v>0</v>
      </c>
      <c r="W127" s="16">
        <f t="shared" si="26"/>
        <v>0</v>
      </c>
      <c r="X127" s="16">
        <f t="shared" si="26"/>
        <v>0</v>
      </c>
      <c r="Y127" s="16">
        <f t="shared" si="26"/>
        <v>0</v>
      </c>
      <c r="Z127" s="16">
        <f t="shared" si="26"/>
        <v>0</v>
      </c>
      <c r="AA127" s="16">
        <f t="shared" si="26"/>
        <v>0</v>
      </c>
      <c r="AB127" s="16">
        <f t="shared" si="26"/>
        <v>0</v>
      </c>
      <c r="AC127" s="16">
        <f t="shared" si="26"/>
        <v>0</v>
      </c>
      <c r="AD127" s="16">
        <f t="shared" si="26"/>
        <v>0</v>
      </c>
      <c r="AE127" s="16">
        <f t="shared" si="26"/>
        <v>0</v>
      </c>
      <c r="AF127" s="16">
        <f t="shared" si="26"/>
        <v>0</v>
      </c>
      <c r="AG127" s="21">
        <f t="shared" si="26"/>
        <v>0</v>
      </c>
    </row>
    <row r="128" spans="1:34" s="28" customFormat="1" x14ac:dyDescent="0.25">
      <c r="A128" s="22" t="s">
        <v>6</v>
      </c>
      <c r="B128" s="16"/>
      <c r="C128" s="16"/>
      <c r="D128" s="16">
        <f t="shared" si="26"/>
        <v>0</v>
      </c>
      <c r="E128" s="16">
        <f t="shared" si="26"/>
        <v>0</v>
      </c>
      <c r="F128" s="16">
        <f t="shared" si="26"/>
        <v>0</v>
      </c>
      <c r="G128" s="16">
        <f t="shared" si="26"/>
        <v>0</v>
      </c>
      <c r="H128" s="16">
        <f t="shared" si="26"/>
        <v>0</v>
      </c>
      <c r="I128" s="16">
        <f t="shared" si="26"/>
        <v>0</v>
      </c>
      <c r="J128" s="16">
        <f t="shared" si="26"/>
        <v>0</v>
      </c>
      <c r="K128" s="16">
        <f t="shared" si="26"/>
        <v>0</v>
      </c>
      <c r="L128" s="16">
        <f t="shared" si="26"/>
        <v>0</v>
      </c>
      <c r="M128" s="16">
        <f t="shared" si="26"/>
        <v>0</v>
      </c>
      <c r="N128" s="16">
        <f t="shared" si="26"/>
        <v>0</v>
      </c>
      <c r="O128" s="16">
        <f t="shared" si="26"/>
        <v>0</v>
      </c>
      <c r="P128" s="16">
        <f t="shared" si="26"/>
        <v>0</v>
      </c>
      <c r="Q128" s="16">
        <f t="shared" si="26"/>
        <v>0</v>
      </c>
      <c r="R128" s="16">
        <f t="shared" si="26"/>
        <v>0</v>
      </c>
      <c r="S128" s="16">
        <f t="shared" si="26"/>
        <v>0</v>
      </c>
      <c r="T128" s="16">
        <f t="shared" si="26"/>
        <v>0</v>
      </c>
      <c r="U128" s="16">
        <f t="shared" si="26"/>
        <v>0</v>
      </c>
      <c r="V128" s="16">
        <f t="shared" si="26"/>
        <v>0</v>
      </c>
      <c r="W128" s="16">
        <f t="shared" si="26"/>
        <v>0</v>
      </c>
      <c r="X128" s="16">
        <f t="shared" si="26"/>
        <v>0</v>
      </c>
      <c r="Y128" s="16">
        <f t="shared" si="26"/>
        <v>0</v>
      </c>
      <c r="Z128" s="16">
        <f t="shared" si="26"/>
        <v>0</v>
      </c>
      <c r="AA128" s="16">
        <f t="shared" si="26"/>
        <v>0</v>
      </c>
      <c r="AB128" s="16">
        <f t="shared" si="26"/>
        <v>0</v>
      </c>
      <c r="AC128" s="16">
        <f t="shared" si="26"/>
        <v>0</v>
      </c>
      <c r="AD128" s="16">
        <f t="shared" si="26"/>
        <v>0</v>
      </c>
      <c r="AE128" s="16">
        <f t="shared" si="26"/>
        <v>0</v>
      </c>
      <c r="AF128" s="16">
        <f t="shared" si="26"/>
        <v>0</v>
      </c>
      <c r="AG128" s="21">
        <f t="shared" si="26"/>
        <v>0</v>
      </c>
    </row>
    <row r="129" spans="1:34" s="12" customFormat="1" x14ac:dyDescent="0.25">
      <c r="A129" s="17" t="s">
        <v>5</v>
      </c>
      <c r="B129" s="19"/>
      <c r="C129" s="19"/>
      <c r="D129" s="19">
        <f t="shared" ref="D129:AG129" si="27">D125+D127</f>
        <v>0</v>
      </c>
      <c r="E129" s="19">
        <f t="shared" si="27"/>
        <v>0</v>
      </c>
      <c r="F129" s="19">
        <f t="shared" si="27"/>
        <v>0</v>
      </c>
      <c r="G129" s="19">
        <f t="shared" si="27"/>
        <v>0</v>
      </c>
      <c r="H129" s="19">
        <f t="shared" si="27"/>
        <v>0</v>
      </c>
      <c r="I129" s="19">
        <f t="shared" si="27"/>
        <v>0</v>
      </c>
      <c r="J129" s="19">
        <f t="shared" si="27"/>
        <v>0</v>
      </c>
      <c r="K129" s="19">
        <f t="shared" si="27"/>
        <v>0</v>
      </c>
      <c r="L129" s="19">
        <f t="shared" si="27"/>
        <v>0</v>
      </c>
      <c r="M129" s="19">
        <f t="shared" si="27"/>
        <v>0</v>
      </c>
      <c r="N129" s="19">
        <f t="shared" si="27"/>
        <v>0</v>
      </c>
      <c r="O129" s="19">
        <f t="shared" si="27"/>
        <v>0</v>
      </c>
      <c r="P129" s="19">
        <f t="shared" si="27"/>
        <v>0</v>
      </c>
      <c r="Q129" s="19">
        <f t="shared" si="27"/>
        <v>0</v>
      </c>
      <c r="R129" s="19">
        <f t="shared" si="27"/>
        <v>0</v>
      </c>
      <c r="S129" s="19">
        <f t="shared" si="27"/>
        <v>0</v>
      </c>
      <c r="T129" s="19">
        <f t="shared" si="27"/>
        <v>0</v>
      </c>
      <c r="U129" s="19">
        <f t="shared" si="27"/>
        <v>0</v>
      </c>
      <c r="V129" s="19">
        <f t="shared" si="27"/>
        <v>0</v>
      </c>
      <c r="W129" s="19">
        <f t="shared" si="27"/>
        <v>0</v>
      </c>
      <c r="X129" s="19">
        <f t="shared" si="27"/>
        <v>0</v>
      </c>
      <c r="Y129" s="19">
        <f t="shared" si="27"/>
        <v>0</v>
      </c>
      <c r="Z129" s="19">
        <f t="shared" si="27"/>
        <v>0</v>
      </c>
      <c r="AA129" s="19">
        <f t="shared" si="27"/>
        <v>0</v>
      </c>
      <c r="AB129" s="19">
        <f t="shared" si="27"/>
        <v>0</v>
      </c>
      <c r="AC129" s="19">
        <f t="shared" si="27"/>
        <v>0</v>
      </c>
      <c r="AD129" s="19">
        <f t="shared" si="27"/>
        <v>0</v>
      </c>
      <c r="AE129" s="19">
        <f t="shared" si="27"/>
        <v>0</v>
      </c>
      <c r="AF129" s="19">
        <f t="shared" si="27"/>
        <v>0</v>
      </c>
      <c r="AG129" s="18">
        <f t="shared" si="27"/>
        <v>0</v>
      </c>
    </row>
    <row r="130" spans="1:34" s="12" customFormat="1" x14ac:dyDescent="0.25">
      <c r="A130" s="17" t="s">
        <v>12</v>
      </c>
      <c r="B130" s="19"/>
      <c r="C130" s="19"/>
      <c r="D130" s="15">
        <f t="shared" ref="D130:AG130" si="28">IF(D125&gt;0,-D91/D126,0)</f>
        <v>0</v>
      </c>
      <c r="E130" s="15">
        <f t="shared" si="28"/>
        <v>0</v>
      </c>
      <c r="F130" s="15">
        <f t="shared" si="28"/>
        <v>0</v>
      </c>
      <c r="G130" s="15">
        <f t="shared" si="28"/>
        <v>0</v>
      </c>
      <c r="H130" s="15">
        <f t="shared" si="28"/>
        <v>0</v>
      </c>
      <c r="I130" s="15">
        <f t="shared" si="28"/>
        <v>0</v>
      </c>
      <c r="J130" s="15">
        <f t="shared" si="28"/>
        <v>0</v>
      </c>
      <c r="K130" s="15">
        <f t="shared" si="28"/>
        <v>0</v>
      </c>
      <c r="L130" s="15">
        <f t="shared" si="28"/>
        <v>0</v>
      </c>
      <c r="M130" s="15">
        <f t="shared" si="28"/>
        <v>0</v>
      </c>
      <c r="N130" s="15">
        <f t="shared" si="28"/>
        <v>0</v>
      </c>
      <c r="O130" s="15">
        <f t="shared" si="28"/>
        <v>0</v>
      </c>
      <c r="P130" s="15">
        <f t="shared" si="28"/>
        <v>0</v>
      </c>
      <c r="Q130" s="15">
        <f t="shared" si="28"/>
        <v>0</v>
      </c>
      <c r="R130" s="15">
        <f t="shared" si="28"/>
        <v>0</v>
      </c>
      <c r="S130" s="15">
        <f t="shared" si="28"/>
        <v>0</v>
      </c>
      <c r="T130" s="15">
        <f t="shared" si="28"/>
        <v>0</v>
      </c>
      <c r="U130" s="15">
        <f t="shared" si="28"/>
        <v>0</v>
      </c>
      <c r="V130" s="15">
        <f t="shared" si="28"/>
        <v>0</v>
      </c>
      <c r="W130" s="15">
        <f t="shared" si="28"/>
        <v>0</v>
      </c>
      <c r="X130" s="15">
        <f t="shared" si="28"/>
        <v>0</v>
      </c>
      <c r="Y130" s="15">
        <f t="shared" si="28"/>
        <v>0</v>
      </c>
      <c r="Z130" s="15">
        <f t="shared" si="28"/>
        <v>0</v>
      </c>
      <c r="AA130" s="15">
        <f t="shared" si="28"/>
        <v>0</v>
      </c>
      <c r="AB130" s="15">
        <f t="shared" si="28"/>
        <v>0</v>
      </c>
      <c r="AC130" s="15">
        <f t="shared" si="28"/>
        <v>0</v>
      </c>
      <c r="AD130" s="15">
        <f t="shared" si="28"/>
        <v>0</v>
      </c>
      <c r="AE130" s="15">
        <f t="shared" si="28"/>
        <v>0</v>
      </c>
      <c r="AF130" s="15">
        <f t="shared" si="28"/>
        <v>0</v>
      </c>
      <c r="AG130" s="14">
        <f t="shared" si="28"/>
        <v>0</v>
      </c>
    </row>
    <row r="131" spans="1:34" s="12" customFormat="1" x14ac:dyDescent="0.25">
      <c r="A131" s="31"/>
      <c r="B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21"/>
    </row>
    <row r="132" spans="1:34" s="12" customFormat="1" x14ac:dyDescent="0.25">
      <c r="A132" s="26" t="s">
        <v>11</v>
      </c>
      <c r="B132" s="16"/>
      <c r="C132" s="16"/>
      <c r="D132" s="30">
        <v>1</v>
      </c>
      <c r="E132" s="30">
        <v>2</v>
      </c>
      <c r="F132" s="30">
        <v>3</v>
      </c>
      <c r="G132" s="30">
        <v>4</v>
      </c>
      <c r="H132" s="30">
        <v>5</v>
      </c>
      <c r="I132" s="30">
        <v>6</v>
      </c>
      <c r="J132" s="30">
        <v>7</v>
      </c>
      <c r="K132" s="30">
        <v>8</v>
      </c>
      <c r="L132" s="30">
        <v>9</v>
      </c>
      <c r="M132" s="30">
        <v>10</v>
      </c>
      <c r="N132" s="30">
        <v>11</v>
      </c>
      <c r="O132" s="30">
        <v>12</v>
      </c>
      <c r="P132" s="30">
        <v>13</v>
      </c>
      <c r="Q132" s="30">
        <v>14</v>
      </c>
      <c r="R132" s="30">
        <v>15</v>
      </c>
      <c r="S132" s="30">
        <v>16</v>
      </c>
      <c r="T132" s="30">
        <v>17</v>
      </c>
      <c r="U132" s="30">
        <v>18</v>
      </c>
      <c r="V132" s="30">
        <v>19</v>
      </c>
      <c r="W132" s="30">
        <v>20</v>
      </c>
      <c r="X132" s="30">
        <v>21</v>
      </c>
      <c r="Y132" s="30">
        <v>22</v>
      </c>
      <c r="Z132" s="30">
        <v>23</v>
      </c>
      <c r="AA132" s="30">
        <v>24</v>
      </c>
      <c r="AB132" s="30">
        <v>25</v>
      </c>
      <c r="AC132" s="30">
        <v>26</v>
      </c>
      <c r="AD132" s="30">
        <v>27</v>
      </c>
      <c r="AE132" s="30">
        <v>28</v>
      </c>
      <c r="AF132" s="30">
        <v>29</v>
      </c>
      <c r="AG132" s="29">
        <v>30</v>
      </c>
    </row>
    <row r="133" spans="1:34" s="12" customFormat="1" x14ac:dyDescent="0.25">
      <c r="A133" s="22" t="s">
        <v>9</v>
      </c>
      <c r="B133" s="16"/>
      <c r="C133" s="16"/>
      <c r="D133" s="16">
        <f>$J$27</f>
        <v>0</v>
      </c>
      <c r="E133" s="16">
        <f t="shared" ref="E133:AG133" si="29">D$137</f>
        <v>0</v>
      </c>
      <c r="F133" s="16">
        <f t="shared" si="29"/>
        <v>0</v>
      </c>
      <c r="G133" s="16">
        <f t="shared" si="29"/>
        <v>0</v>
      </c>
      <c r="H133" s="16">
        <f t="shared" si="29"/>
        <v>0</v>
      </c>
      <c r="I133" s="16">
        <f t="shared" si="29"/>
        <v>0</v>
      </c>
      <c r="J133" s="16">
        <f t="shared" si="29"/>
        <v>0</v>
      </c>
      <c r="K133" s="16">
        <f t="shared" si="29"/>
        <v>0</v>
      </c>
      <c r="L133" s="16">
        <f t="shared" si="29"/>
        <v>0</v>
      </c>
      <c r="M133" s="16">
        <f t="shared" si="29"/>
        <v>0</v>
      </c>
      <c r="N133" s="16">
        <f t="shared" si="29"/>
        <v>0</v>
      </c>
      <c r="O133" s="16">
        <f t="shared" si="29"/>
        <v>0</v>
      </c>
      <c r="P133" s="16">
        <f t="shared" si="29"/>
        <v>0</v>
      </c>
      <c r="Q133" s="16">
        <f t="shared" si="29"/>
        <v>0</v>
      </c>
      <c r="R133" s="16">
        <f t="shared" si="29"/>
        <v>0</v>
      </c>
      <c r="S133" s="16">
        <f t="shared" si="29"/>
        <v>0</v>
      </c>
      <c r="T133" s="16">
        <f t="shared" si="29"/>
        <v>0</v>
      </c>
      <c r="U133" s="16">
        <f t="shared" si="29"/>
        <v>0</v>
      </c>
      <c r="V133" s="16">
        <f t="shared" si="29"/>
        <v>0</v>
      </c>
      <c r="W133" s="16">
        <f t="shared" si="29"/>
        <v>0</v>
      </c>
      <c r="X133" s="16">
        <f t="shared" si="29"/>
        <v>0</v>
      </c>
      <c r="Y133" s="16">
        <f t="shared" si="29"/>
        <v>0</v>
      </c>
      <c r="Z133" s="16">
        <f t="shared" si="29"/>
        <v>0</v>
      </c>
      <c r="AA133" s="16">
        <f t="shared" si="29"/>
        <v>0</v>
      </c>
      <c r="AB133" s="16">
        <f t="shared" si="29"/>
        <v>0</v>
      </c>
      <c r="AC133" s="16">
        <f t="shared" si="29"/>
        <v>0</v>
      </c>
      <c r="AD133" s="16">
        <f t="shared" si="29"/>
        <v>0</v>
      </c>
      <c r="AE133" s="16">
        <f t="shared" si="29"/>
        <v>0</v>
      </c>
      <c r="AF133" s="16">
        <f t="shared" si="29"/>
        <v>0</v>
      </c>
      <c r="AG133" s="21">
        <f t="shared" si="29"/>
        <v>0</v>
      </c>
    </row>
    <row r="134" spans="1:34" s="12" customFormat="1" x14ac:dyDescent="0.25">
      <c r="A134" s="22" t="s">
        <v>8</v>
      </c>
      <c r="B134" s="16"/>
      <c r="C134" s="16"/>
      <c r="D134" s="16">
        <f t="shared" ref="D134:AG134" si="30">IF(D$124&lt;=$J$29,PMT($J$28,$J$29,$D$133),0)</f>
        <v>0</v>
      </c>
      <c r="E134" s="16">
        <f t="shared" si="30"/>
        <v>0</v>
      </c>
      <c r="F134" s="16">
        <f t="shared" si="30"/>
        <v>0</v>
      </c>
      <c r="G134" s="16">
        <f t="shared" si="30"/>
        <v>0</v>
      </c>
      <c r="H134" s="16">
        <f t="shared" si="30"/>
        <v>0</v>
      </c>
      <c r="I134" s="16">
        <f t="shared" si="30"/>
        <v>0</v>
      </c>
      <c r="J134" s="16">
        <f t="shared" si="30"/>
        <v>0</v>
      </c>
      <c r="K134" s="16">
        <f t="shared" si="30"/>
        <v>0</v>
      </c>
      <c r="L134" s="16">
        <f t="shared" si="30"/>
        <v>0</v>
      </c>
      <c r="M134" s="16">
        <f t="shared" si="30"/>
        <v>0</v>
      </c>
      <c r="N134" s="16">
        <f t="shared" si="30"/>
        <v>0</v>
      </c>
      <c r="O134" s="16">
        <f t="shared" si="30"/>
        <v>0</v>
      </c>
      <c r="P134" s="16">
        <f t="shared" si="30"/>
        <v>0</v>
      </c>
      <c r="Q134" s="16">
        <f t="shared" si="30"/>
        <v>0</v>
      </c>
      <c r="R134" s="16">
        <f t="shared" si="30"/>
        <v>0</v>
      </c>
      <c r="S134" s="16">
        <f t="shared" si="30"/>
        <v>0</v>
      </c>
      <c r="T134" s="16">
        <f t="shared" si="30"/>
        <v>0</v>
      </c>
      <c r="U134" s="16">
        <f t="shared" si="30"/>
        <v>0</v>
      </c>
      <c r="V134" s="16">
        <f t="shared" si="30"/>
        <v>0</v>
      </c>
      <c r="W134" s="16">
        <f t="shared" si="30"/>
        <v>0</v>
      </c>
      <c r="X134" s="16">
        <f t="shared" si="30"/>
        <v>0</v>
      </c>
      <c r="Y134" s="16">
        <f t="shared" si="30"/>
        <v>0</v>
      </c>
      <c r="Z134" s="16">
        <f t="shared" si="30"/>
        <v>0</v>
      </c>
      <c r="AA134" s="16">
        <f t="shared" si="30"/>
        <v>0</v>
      </c>
      <c r="AB134" s="16">
        <f t="shared" si="30"/>
        <v>0</v>
      </c>
      <c r="AC134" s="16">
        <f t="shared" si="30"/>
        <v>0</v>
      </c>
      <c r="AD134" s="16">
        <f t="shared" si="30"/>
        <v>0</v>
      </c>
      <c r="AE134" s="16">
        <f t="shared" si="30"/>
        <v>0</v>
      </c>
      <c r="AF134" s="16">
        <f t="shared" si="30"/>
        <v>0</v>
      </c>
      <c r="AG134" s="21">
        <f t="shared" si="30"/>
        <v>0</v>
      </c>
    </row>
    <row r="135" spans="1:34" s="12" customFormat="1" x14ac:dyDescent="0.25">
      <c r="A135" s="22" t="s">
        <v>7</v>
      </c>
      <c r="B135" s="16"/>
      <c r="C135" s="16"/>
      <c r="D135" s="16">
        <f t="shared" ref="D135:AG135" si="31">D134-D136</f>
        <v>0</v>
      </c>
      <c r="E135" s="16">
        <f t="shared" si="31"/>
        <v>0</v>
      </c>
      <c r="F135" s="16">
        <f t="shared" si="31"/>
        <v>0</v>
      </c>
      <c r="G135" s="16">
        <f t="shared" si="31"/>
        <v>0</v>
      </c>
      <c r="H135" s="16">
        <f t="shared" si="31"/>
        <v>0</v>
      </c>
      <c r="I135" s="16">
        <f t="shared" si="31"/>
        <v>0</v>
      </c>
      <c r="J135" s="16">
        <f t="shared" si="31"/>
        <v>0</v>
      </c>
      <c r="K135" s="16">
        <f t="shared" si="31"/>
        <v>0</v>
      </c>
      <c r="L135" s="16">
        <f t="shared" si="31"/>
        <v>0</v>
      </c>
      <c r="M135" s="16">
        <f t="shared" si="31"/>
        <v>0</v>
      </c>
      <c r="N135" s="16">
        <f t="shared" si="31"/>
        <v>0</v>
      </c>
      <c r="O135" s="16">
        <f t="shared" si="31"/>
        <v>0</v>
      </c>
      <c r="P135" s="16">
        <f t="shared" si="31"/>
        <v>0</v>
      </c>
      <c r="Q135" s="16">
        <f t="shared" si="31"/>
        <v>0</v>
      </c>
      <c r="R135" s="16">
        <f t="shared" si="31"/>
        <v>0</v>
      </c>
      <c r="S135" s="16">
        <f t="shared" si="31"/>
        <v>0</v>
      </c>
      <c r="T135" s="16">
        <f t="shared" si="31"/>
        <v>0</v>
      </c>
      <c r="U135" s="16">
        <f t="shared" si="31"/>
        <v>0</v>
      </c>
      <c r="V135" s="16">
        <f t="shared" si="31"/>
        <v>0</v>
      </c>
      <c r="W135" s="16">
        <f t="shared" si="31"/>
        <v>0</v>
      </c>
      <c r="X135" s="16">
        <f t="shared" si="31"/>
        <v>0</v>
      </c>
      <c r="Y135" s="16">
        <f t="shared" si="31"/>
        <v>0</v>
      </c>
      <c r="Z135" s="16">
        <f t="shared" si="31"/>
        <v>0</v>
      </c>
      <c r="AA135" s="16">
        <f t="shared" si="31"/>
        <v>0</v>
      </c>
      <c r="AB135" s="16">
        <f t="shared" si="31"/>
        <v>0</v>
      </c>
      <c r="AC135" s="16">
        <f t="shared" si="31"/>
        <v>0</v>
      </c>
      <c r="AD135" s="16">
        <f t="shared" si="31"/>
        <v>0</v>
      </c>
      <c r="AE135" s="16">
        <f t="shared" si="31"/>
        <v>0</v>
      </c>
      <c r="AF135" s="16">
        <f t="shared" si="31"/>
        <v>0</v>
      </c>
      <c r="AG135" s="21">
        <f t="shared" si="31"/>
        <v>0</v>
      </c>
    </row>
    <row r="136" spans="1:34" s="28" customFormat="1" x14ac:dyDescent="0.25">
      <c r="A136" s="22" t="s">
        <v>6</v>
      </c>
      <c r="B136" s="16"/>
      <c r="C136" s="16"/>
      <c r="D136" s="16">
        <f t="shared" ref="D136:AG136" si="32">IF(D$124&lt;=$J$29,-D$133*$J$28,0)</f>
        <v>0</v>
      </c>
      <c r="E136" s="16">
        <f t="shared" si="32"/>
        <v>0</v>
      </c>
      <c r="F136" s="16">
        <f t="shared" si="32"/>
        <v>0</v>
      </c>
      <c r="G136" s="16">
        <f t="shared" si="32"/>
        <v>0</v>
      </c>
      <c r="H136" s="16">
        <f t="shared" si="32"/>
        <v>0</v>
      </c>
      <c r="I136" s="16">
        <f t="shared" si="32"/>
        <v>0</v>
      </c>
      <c r="J136" s="16">
        <f t="shared" si="32"/>
        <v>0</v>
      </c>
      <c r="K136" s="16">
        <f t="shared" si="32"/>
        <v>0</v>
      </c>
      <c r="L136" s="16">
        <f t="shared" si="32"/>
        <v>0</v>
      </c>
      <c r="M136" s="16">
        <f t="shared" si="32"/>
        <v>0</v>
      </c>
      <c r="N136" s="16">
        <f t="shared" si="32"/>
        <v>0</v>
      </c>
      <c r="O136" s="16">
        <f t="shared" si="32"/>
        <v>0</v>
      </c>
      <c r="P136" s="16">
        <f t="shared" si="32"/>
        <v>0</v>
      </c>
      <c r="Q136" s="16">
        <f t="shared" si="32"/>
        <v>0</v>
      </c>
      <c r="R136" s="16">
        <f t="shared" si="32"/>
        <v>0</v>
      </c>
      <c r="S136" s="16">
        <f t="shared" si="32"/>
        <v>0</v>
      </c>
      <c r="T136" s="16">
        <f t="shared" si="32"/>
        <v>0</v>
      </c>
      <c r="U136" s="16">
        <f t="shared" si="32"/>
        <v>0</v>
      </c>
      <c r="V136" s="16">
        <f t="shared" si="32"/>
        <v>0</v>
      </c>
      <c r="W136" s="16">
        <f t="shared" si="32"/>
        <v>0</v>
      </c>
      <c r="X136" s="16">
        <f t="shared" si="32"/>
        <v>0</v>
      </c>
      <c r="Y136" s="16">
        <f t="shared" si="32"/>
        <v>0</v>
      </c>
      <c r="Z136" s="16">
        <f t="shared" si="32"/>
        <v>0</v>
      </c>
      <c r="AA136" s="16">
        <f t="shared" si="32"/>
        <v>0</v>
      </c>
      <c r="AB136" s="16">
        <f t="shared" si="32"/>
        <v>0</v>
      </c>
      <c r="AC136" s="16">
        <f t="shared" si="32"/>
        <v>0</v>
      </c>
      <c r="AD136" s="16">
        <f t="shared" si="32"/>
        <v>0</v>
      </c>
      <c r="AE136" s="16">
        <f t="shared" si="32"/>
        <v>0</v>
      </c>
      <c r="AF136" s="16">
        <f t="shared" si="32"/>
        <v>0</v>
      </c>
      <c r="AG136" s="21">
        <f t="shared" si="32"/>
        <v>0</v>
      </c>
    </row>
    <row r="137" spans="1:34" s="12" customFormat="1" x14ac:dyDescent="0.25">
      <c r="A137" s="17" t="s">
        <v>5</v>
      </c>
      <c r="B137" s="19"/>
      <c r="C137" s="19"/>
      <c r="D137" s="19">
        <f t="shared" ref="D137:AG137" si="33">D133+D135</f>
        <v>0</v>
      </c>
      <c r="E137" s="19">
        <f t="shared" si="33"/>
        <v>0</v>
      </c>
      <c r="F137" s="19">
        <f t="shared" si="33"/>
        <v>0</v>
      </c>
      <c r="G137" s="19">
        <f t="shared" si="33"/>
        <v>0</v>
      </c>
      <c r="H137" s="19">
        <f t="shared" si="33"/>
        <v>0</v>
      </c>
      <c r="I137" s="19">
        <f t="shared" si="33"/>
        <v>0</v>
      </c>
      <c r="J137" s="19">
        <f t="shared" si="33"/>
        <v>0</v>
      </c>
      <c r="K137" s="19">
        <f t="shared" si="33"/>
        <v>0</v>
      </c>
      <c r="L137" s="19">
        <f t="shared" si="33"/>
        <v>0</v>
      </c>
      <c r="M137" s="19">
        <f t="shared" si="33"/>
        <v>0</v>
      </c>
      <c r="N137" s="19">
        <f t="shared" si="33"/>
        <v>0</v>
      </c>
      <c r="O137" s="19">
        <f t="shared" si="33"/>
        <v>0</v>
      </c>
      <c r="P137" s="19">
        <f t="shared" si="33"/>
        <v>0</v>
      </c>
      <c r="Q137" s="19">
        <f t="shared" si="33"/>
        <v>0</v>
      </c>
      <c r="R137" s="19">
        <f t="shared" si="33"/>
        <v>0</v>
      </c>
      <c r="S137" s="19">
        <f t="shared" si="33"/>
        <v>0</v>
      </c>
      <c r="T137" s="19">
        <f t="shared" si="33"/>
        <v>0</v>
      </c>
      <c r="U137" s="19">
        <f t="shared" si="33"/>
        <v>0</v>
      </c>
      <c r="V137" s="19">
        <f t="shared" si="33"/>
        <v>0</v>
      </c>
      <c r="W137" s="19">
        <f t="shared" si="33"/>
        <v>0</v>
      </c>
      <c r="X137" s="19">
        <f t="shared" si="33"/>
        <v>0</v>
      </c>
      <c r="Y137" s="19">
        <f t="shared" si="33"/>
        <v>0</v>
      </c>
      <c r="Z137" s="19">
        <f t="shared" si="33"/>
        <v>0</v>
      </c>
      <c r="AA137" s="19">
        <f t="shared" si="33"/>
        <v>0</v>
      </c>
      <c r="AB137" s="19">
        <f t="shared" si="33"/>
        <v>0</v>
      </c>
      <c r="AC137" s="19">
        <f t="shared" si="33"/>
        <v>0</v>
      </c>
      <c r="AD137" s="19">
        <f t="shared" si="33"/>
        <v>0</v>
      </c>
      <c r="AE137" s="19">
        <f t="shared" si="33"/>
        <v>0</v>
      </c>
      <c r="AF137" s="19">
        <f t="shared" si="33"/>
        <v>0</v>
      </c>
      <c r="AG137" s="18">
        <f t="shared" si="33"/>
        <v>0</v>
      </c>
    </row>
    <row r="138" spans="1:34" s="12" customFormat="1" x14ac:dyDescent="0.25">
      <c r="A138" s="17" t="s">
        <v>4</v>
      </c>
      <c r="B138" s="16"/>
      <c r="D138" s="15">
        <f t="shared" ref="D138:AG138" si="34">IF(D133&gt;0,-D91/D134,0)</f>
        <v>0</v>
      </c>
      <c r="E138" s="15">
        <f t="shared" si="34"/>
        <v>0</v>
      </c>
      <c r="F138" s="15">
        <f t="shared" si="34"/>
        <v>0</v>
      </c>
      <c r="G138" s="15">
        <f t="shared" si="34"/>
        <v>0</v>
      </c>
      <c r="H138" s="15">
        <f t="shared" si="34"/>
        <v>0</v>
      </c>
      <c r="I138" s="15">
        <f t="shared" si="34"/>
        <v>0</v>
      </c>
      <c r="J138" s="15">
        <f t="shared" si="34"/>
        <v>0</v>
      </c>
      <c r="K138" s="15">
        <f t="shared" si="34"/>
        <v>0</v>
      </c>
      <c r="L138" s="15">
        <f t="shared" si="34"/>
        <v>0</v>
      </c>
      <c r="M138" s="15">
        <f t="shared" si="34"/>
        <v>0</v>
      </c>
      <c r="N138" s="15">
        <f t="shared" si="34"/>
        <v>0</v>
      </c>
      <c r="O138" s="15">
        <f t="shared" si="34"/>
        <v>0</v>
      </c>
      <c r="P138" s="15">
        <f t="shared" si="34"/>
        <v>0</v>
      </c>
      <c r="Q138" s="15">
        <f t="shared" si="34"/>
        <v>0</v>
      </c>
      <c r="R138" s="15">
        <f t="shared" si="34"/>
        <v>0</v>
      </c>
      <c r="S138" s="15">
        <f t="shared" si="34"/>
        <v>0</v>
      </c>
      <c r="T138" s="15">
        <f t="shared" si="34"/>
        <v>0</v>
      </c>
      <c r="U138" s="15">
        <f t="shared" si="34"/>
        <v>0</v>
      </c>
      <c r="V138" s="15">
        <f t="shared" si="34"/>
        <v>0</v>
      </c>
      <c r="W138" s="15">
        <f t="shared" si="34"/>
        <v>0</v>
      </c>
      <c r="X138" s="15">
        <f t="shared" si="34"/>
        <v>0</v>
      </c>
      <c r="Y138" s="15">
        <f t="shared" si="34"/>
        <v>0</v>
      </c>
      <c r="Z138" s="15">
        <f t="shared" si="34"/>
        <v>0</v>
      </c>
      <c r="AA138" s="15">
        <f t="shared" si="34"/>
        <v>0</v>
      </c>
      <c r="AB138" s="15">
        <f t="shared" si="34"/>
        <v>0</v>
      </c>
      <c r="AC138" s="15">
        <f t="shared" si="34"/>
        <v>0</v>
      </c>
      <c r="AD138" s="15">
        <f t="shared" si="34"/>
        <v>0</v>
      </c>
      <c r="AE138" s="15">
        <f t="shared" si="34"/>
        <v>0</v>
      </c>
      <c r="AF138" s="15">
        <f t="shared" si="34"/>
        <v>0</v>
      </c>
      <c r="AG138" s="14">
        <f t="shared" si="34"/>
        <v>0</v>
      </c>
      <c r="AH138" s="13"/>
    </row>
    <row r="139" spans="1:34" s="23" customFormat="1" x14ac:dyDescent="0.25">
      <c r="A139" s="27"/>
      <c r="B139" s="16"/>
      <c r="C139" s="12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21"/>
    </row>
    <row r="140" spans="1:34" s="23" customFormat="1" x14ac:dyDescent="0.25">
      <c r="A140" s="26" t="s">
        <v>10</v>
      </c>
      <c r="B140" s="16"/>
      <c r="C140" s="16"/>
      <c r="D140" s="25">
        <v>1</v>
      </c>
      <c r="E140" s="25">
        <v>2</v>
      </c>
      <c r="F140" s="25">
        <v>3</v>
      </c>
      <c r="G140" s="25">
        <v>4</v>
      </c>
      <c r="H140" s="25">
        <v>5</v>
      </c>
      <c r="I140" s="25">
        <v>6</v>
      </c>
      <c r="J140" s="25">
        <v>7</v>
      </c>
      <c r="K140" s="25">
        <v>8</v>
      </c>
      <c r="L140" s="25">
        <v>9</v>
      </c>
      <c r="M140" s="25">
        <v>10</v>
      </c>
      <c r="N140" s="25">
        <v>11</v>
      </c>
      <c r="O140" s="25">
        <v>12</v>
      </c>
      <c r="P140" s="25">
        <v>13</v>
      </c>
      <c r="Q140" s="25">
        <v>14</v>
      </c>
      <c r="R140" s="25">
        <v>15</v>
      </c>
      <c r="S140" s="25">
        <v>16</v>
      </c>
      <c r="T140" s="25">
        <v>17</v>
      </c>
      <c r="U140" s="25">
        <v>18</v>
      </c>
      <c r="V140" s="25">
        <v>19</v>
      </c>
      <c r="W140" s="25">
        <v>20</v>
      </c>
      <c r="X140" s="25">
        <v>21</v>
      </c>
      <c r="Y140" s="25">
        <v>22</v>
      </c>
      <c r="Z140" s="25">
        <v>23</v>
      </c>
      <c r="AA140" s="25">
        <v>24</v>
      </c>
      <c r="AB140" s="25">
        <v>25</v>
      </c>
      <c r="AC140" s="25">
        <v>26</v>
      </c>
      <c r="AD140" s="25">
        <v>27</v>
      </c>
      <c r="AE140" s="25">
        <v>28</v>
      </c>
      <c r="AF140" s="25">
        <v>29</v>
      </c>
      <c r="AG140" s="24">
        <v>30</v>
      </c>
    </row>
    <row r="141" spans="1:34" s="23" customFormat="1" x14ac:dyDescent="0.25">
      <c r="A141" s="22" t="s">
        <v>9</v>
      </c>
      <c r="B141" s="16"/>
      <c r="C141" s="16"/>
      <c r="D141" s="16">
        <f>$J$31</f>
        <v>0</v>
      </c>
      <c r="E141" s="16">
        <f t="shared" ref="E141:AG141" si="35">D$145</f>
        <v>0</v>
      </c>
      <c r="F141" s="16">
        <f t="shared" si="35"/>
        <v>0</v>
      </c>
      <c r="G141" s="16">
        <f t="shared" si="35"/>
        <v>0</v>
      </c>
      <c r="H141" s="16">
        <f t="shared" si="35"/>
        <v>0</v>
      </c>
      <c r="I141" s="16">
        <f t="shared" si="35"/>
        <v>0</v>
      </c>
      <c r="J141" s="16">
        <f t="shared" si="35"/>
        <v>0</v>
      </c>
      <c r="K141" s="16">
        <f t="shared" si="35"/>
        <v>0</v>
      </c>
      <c r="L141" s="16">
        <f t="shared" si="35"/>
        <v>0</v>
      </c>
      <c r="M141" s="16">
        <f t="shared" si="35"/>
        <v>0</v>
      </c>
      <c r="N141" s="16">
        <f t="shared" si="35"/>
        <v>0</v>
      </c>
      <c r="O141" s="16">
        <f t="shared" si="35"/>
        <v>0</v>
      </c>
      <c r="P141" s="16">
        <f t="shared" si="35"/>
        <v>0</v>
      </c>
      <c r="Q141" s="16">
        <f t="shared" si="35"/>
        <v>0</v>
      </c>
      <c r="R141" s="16">
        <f t="shared" si="35"/>
        <v>0</v>
      </c>
      <c r="S141" s="16">
        <f t="shared" si="35"/>
        <v>0</v>
      </c>
      <c r="T141" s="16">
        <f t="shared" si="35"/>
        <v>0</v>
      </c>
      <c r="U141" s="16">
        <f t="shared" si="35"/>
        <v>0</v>
      </c>
      <c r="V141" s="16">
        <f t="shared" si="35"/>
        <v>0</v>
      </c>
      <c r="W141" s="16">
        <f t="shared" si="35"/>
        <v>0</v>
      </c>
      <c r="X141" s="16">
        <f t="shared" si="35"/>
        <v>0</v>
      </c>
      <c r="Y141" s="16">
        <f t="shared" si="35"/>
        <v>0</v>
      </c>
      <c r="Z141" s="16">
        <f t="shared" si="35"/>
        <v>0</v>
      </c>
      <c r="AA141" s="16">
        <f t="shared" si="35"/>
        <v>0</v>
      </c>
      <c r="AB141" s="16">
        <f t="shared" si="35"/>
        <v>0</v>
      </c>
      <c r="AC141" s="16">
        <f t="shared" si="35"/>
        <v>0</v>
      </c>
      <c r="AD141" s="16">
        <f t="shared" si="35"/>
        <v>0</v>
      </c>
      <c r="AE141" s="16">
        <f t="shared" si="35"/>
        <v>0</v>
      </c>
      <c r="AF141" s="16">
        <f t="shared" si="35"/>
        <v>0</v>
      </c>
      <c r="AG141" s="21">
        <f t="shared" si="35"/>
        <v>0</v>
      </c>
    </row>
    <row r="142" spans="1:34" s="23" customFormat="1" x14ac:dyDescent="0.25">
      <c r="A142" s="22" t="s">
        <v>8</v>
      </c>
      <c r="B142" s="16"/>
      <c r="C142" s="16"/>
      <c r="D142" s="16">
        <f t="shared" ref="D142:AG142" si="36">IF(D$124&lt;=$J$33,PMT($J$32,$J$33,$D$141),0)</f>
        <v>0</v>
      </c>
      <c r="E142" s="16">
        <f t="shared" si="36"/>
        <v>0</v>
      </c>
      <c r="F142" s="16">
        <f t="shared" si="36"/>
        <v>0</v>
      </c>
      <c r="G142" s="16">
        <f t="shared" si="36"/>
        <v>0</v>
      </c>
      <c r="H142" s="16">
        <f t="shared" si="36"/>
        <v>0</v>
      </c>
      <c r="I142" s="16">
        <f t="shared" si="36"/>
        <v>0</v>
      </c>
      <c r="J142" s="16">
        <f t="shared" si="36"/>
        <v>0</v>
      </c>
      <c r="K142" s="16">
        <f t="shared" si="36"/>
        <v>0</v>
      </c>
      <c r="L142" s="16">
        <f t="shared" si="36"/>
        <v>0</v>
      </c>
      <c r="M142" s="16">
        <f t="shared" si="36"/>
        <v>0</v>
      </c>
      <c r="N142" s="16">
        <f t="shared" si="36"/>
        <v>0</v>
      </c>
      <c r="O142" s="16">
        <f t="shared" si="36"/>
        <v>0</v>
      </c>
      <c r="P142" s="16">
        <f t="shared" si="36"/>
        <v>0</v>
      </c>
      <c r="Q142" s="16">
        <f t="shared" si="36"/>
        <v>0</v>
      </c>
      <c r="R142" s="16">
        <f t="shared" si="36"/>
        <v>0</v>
      </c>
      <c r="S142" s="16">
        <f t="shared" si="36"/>
        <v>0</v>
      </c>
      <c r="T142" s="16">
        <f t="shared" si="36"/>
        <v>0</v>
      </c>
      <c r="U142" s="16">
        <f t="shared" si="36"/>
        <v>0</v>
      </c>
      <c r="V142" s="16">
        <f t="shared" si="36"/>
        <v>0</v>
      </c>
      <c r="W142" s="16">
        <f t="shared" si="36"/>
        <v>0</v>
      </c>
      <c r="X142" s="16">
        <f t="shared" si="36"/>
        <v>0</v>
      </c>
      <c r="Y142" s="16">
        <f t="shared" si="36"/>
        <v>0</v>
      </c>
      <c r="Z142" s="16">
        <f t="shared" si="36"/>
        <v>0</v>
      </c>
      <c r="AA142" s="16">
        <f t="shared" si="36"/>
        <v>0</v>
      </c>
      <c r="AB142" s="16">
        <f t="shared" si="36"/>
        <v>0</v>
      </c>
      <c r="AC142" s="16">
        <f t="shared" si="36"/>
        <v>0</v>
      </c>
      <c r="AD142" s="16">
        <f t="shared" si="36"/>
        <v>0</v>
      </c>
      <c r="AE142" s="16">
        <f t="shared" si="36"/>
        <v>0</v>
      </c>
      <c r="AF142" s="16">
        <f t="shared" si="36"/>
        <v>0</v>
      </c>
      <c r="AG142" s="21">
        <f t="shared" si="36"/>
        <v>0</v>
      </c>
    </row>
    <row r="143" spans="1:34" s="23" customFormat="1" x14ac:dyDescent="0.25">
      <c r="A143" s="22" t="s">
        <v>7</v>
      </c>
      <c r="B143" s="16"/>
      <c r="C143" s="16"/>
      <c r="D143" s="16">
        <f t="shared" ref="D143:AG143" si="37">D142-D144</f>
        <v>0</v>
      </c>
      <c r="E143" s="16">
        <f t="shared" si="37"/>
        <v>0</v>
      </c>
      <c r="F143" s="16">
        <f t="shared" si="37"/>
        <v>0</v>
      </c>
      <c r="G143" s="16">
        <f t="shared" si="37"/>
        <v>0</v>
      </c>
      <c r="H143" s="16">
        <f t="shared" si="37"/>
        <v>0</v>
      </c>
      <c r="I143" s="16">
        <f t="shared" si="37"/>
        <v>0</v>
      </c>
      <c r="J143" s="16">
        <f t="shared" si="37"/>
        <v>0</v>
      </c>
      <c r="K143" s="16">
        <f t="shared" si="37"/>
        <v>0</v>
      </c>
      <c r="L143" s="16">
        <f t="shared" si="37"/>
        <v>0</v>
      </c>
      <c r="M143" s="16">
        <f t="shared" si="37"/>
        <v>0</v>
      </c>
      <c r="N143" s="16">
        <f t="shared" si="37"/>
        <v>0</v>
      </c>
      <c r="O143" s="16">
        <f t="shared" si="37"/>
        <v>0</v>
      </c>
      <c r="P143" s="16">
        <f t="shared" si="37"/>
        <v>0</v>
      </c>
      <c r="Q143" s="16">
        <f t="shared" si="37"/>
        <v>0</v>
      </c>
      <c r="R143" s="16">
        <f t="shared" si="37"/>
        <v>0</v>
      </c>
      <c r="S143" s="16">
        <f t="shared" si="37"/>
        <v>0</v>
      </c>
      <c r="T143" s="16">
        <f t="shared" si="37"/>
        <v>0</v>
      </c>
      <c r="U143" s="16">
        <f t="shared" si="37"/>
        <v>0</v>
      </c>
      <c r="V143" s="16">
        <f t="shared" si="37"/>
        <v>0</v>
      </c>
      <c r="W143" s="16">
        <f t="shared" si="37"/>
        <v>0</v>
      </c>
      <c r="X143" s="16">
        <f t="shared" si="37"/>
        <v>0</v>
      </c>
      <c r="Y143" s="16">
        <f t="shared" si="37"/>
        <v>0</v>
      </c>
      <c r="Z143" s="16">
        <f t="shared" si="37"/>
        <v>0</v>
      </c>
      <c r="AA143" s="16">
        <f t="shared" si="37"/>
        <v>0</v>
      </c>
      <c r="AB143" s="16">
        <f t="shared" si="37"/>
        <v>0</v>
      </c>
      <c r="AC143" s="16">
        <f t="shared" si="37"/>
        <v>0</v>
      </c>
      <c r="AD143" s="16">
        <f t="shared" si="37"/>
        <v>0</v>
      </c>
      <c r="AE143" s="16">
        <f t="shared" si="37"/>
        <v>0</v>
      </c>
      <c r="AF143" s="16">
        <f t="shared" si="37"/>
        <v>0</v>
      </c>
      <c r="AG143" s="21">
        <f t="shared" si="37"/>
        <v>0</v>
      </c>
    </row>
    <row r="144" spans="1:34" s="20" customFormat="1" x14ac:dyDescent="0.25">
      <c r="A144" s="22" t="s">
        <v>6</v>
      </c>
      <c r="B144" s="16"/>
      <c r="C144" s="16"/>
      <c r="D144" s="16">
        <f t="shared" ref="D144:AG144" si="38">IF(D$124&lt;=$J$33,-D$141*$J$32,0)</f>
        <v>0</v>
      </c>
      <c r="E144" s="16">
        <f t="shared" si="38"/>
        <v>0</v>
      </c>
      <c r="F144" s="16">
        <f t="shared" si="38"/>
        <v>0</v>
      </c>
      <c r="G144" s="16">
        <f t="shared" si="38"/>
        <v>0</v>
      </c>
      <c r="H144" s="16">
        <f t="shared" si="38"/>
        <v>0</v>
      </c>
      <c r="I144" s="16">
        <f t="shared" si="38"/>
        <v>0</v>
      </c>
      <c r="J144" s="16">
        <f t="shared" si="38"/>
        <v>0</v>
      </c>
      <c r="K144" s="16">
        <f t="shared" si="38"/>
        <v>0</v>
      </c>
      <c r="L144" s="16">
        <f t="shared" si="38"/>
        <v>0</v>
      </c>
      <c r="M144" s="16">
        <f t="shared" si="38"/>
        <v>0</v>
      </c>
      <c r="N144" s="16">
        <f t="shared" si="38"/>
        <v>0</v>
      </c>
      <c r="O144" s="16">
        <f t="shared" si="38"/>
        <v>0</v>
      </c>
      <c r="P144" s="16">
        <f t="shared" si="38"/>
        <v>0</v>
      </c>
      <c r="Q144" s="16">
        <f t="shared" si="38"/>
        <v>0</v>
      </c>
      <c r="R144" s="16">
        <f t="shared" si="38"/>
        <v>0</v>
      </c>
      <c r="S144" s="16">
        <f t="shared" si="38"/>
        <v>0</v>
      </c>
      <c r="T144" s="16">
        <f t="shared" si="38"/>
        <v>0</v>
      </c>
      <c r="U144" s="16">
        <f t="shared" si="38"/>
        <v>0</v>
      </c>
      <c r="V144" s="16">
        <f t="shared" si="38"/>
        <v>0</v>
      </c>
      <c r="W144" s="16">
        <f t="shared" si="38"/>
        <v>0</v>
      </c>
      <c r="X144" s="16">
        <f t="shared" si="38"/>
        <v>0</v>
      </c>
      <c r="Y144" s="16">
        <f t="shared" si="38"/>
        <v>0</v>
      </c>
      <c r="Z144" s="16">
        <f t="shared" si="38"/>
        <v>0</v>
      </c>
      <c r="AA144" s="16">
        <f t="shared" si="38"/>
        <v>0</v>
      </c>
      <c r="AB144" s="16">
        <f t="shared" si="38"/>
        <v>0</v>
      </c>
      <c r="AC144" s="16">
        <f t="shared" si="38"/>
        <v>0</v>
      </c>
      <c r="AD144" s="16">
        <f t="shared" si="38"/>
        <v>0</v>
      </c>
      <c r="AE144" s="16">
        <f t="shared" si="38"/>
        <v>0</v>
      </c>
      <c r="AF144" s="16">
        <f t="shared" si="38"/>
        <v>0</v>
      </c>
      <c r="AG144" s="21">
        <f t="shared" si="38"/>
        <v>0</v>
      </c>
    </row>
    <row r="145" spans="1:34" s="12" customFormat="1" x14ac:dyDescent="0.25">
      <c r="A145" s="17" t="s">
        <v>5</v>
      </c>
      <c r="B145" s="19"/>
      <c r="C145" s="19"/>
      <c r="D145" s="19">
        <f t="shared" ref="D145:AG145" si="39">D141+D143</f>
        <v>0</v>
      </c>
      <c r="E145" s="19">
        <f t="shared" si="39"/>
        <v>0</v>
      </c>
      <c r="F145" s="19">
        <f t="shared" si="39"/>
        <v>0</v>
      </c>
      <c r="G145" s="19">
        <f t="shared" si="39"/>
        <v>0</v>
      </c>
      <c r="H145" s="19">
        <f t="shared" si="39"/>
        <v>0</v>
      </c>
      <c r="I145" s="19">
        <f t="shared" si="39"/>
        <v>0</v>
      </c>
      <c r="J145" s="19">
        <f t="shared" si="39"/>
        <v>0</v>
      </c>
      <c r="K145" s="19">
        <f t="shared" si="39"/>
        <v>0</v>
      </c>
      <c r="L145" s="19">
        <f t="shared" si="39"/>
        <v>0</v>
      </c>
      <c r="M145" s="19">
        <f t="shared" si="39"/>
        <v>0</v>
      </c>
      <c r="N145" s="19">
        <f t="shared" si="39"/>
        <v>0</v>
      </c>
      <c r="O145" s="19">
        <f t="shared" si="39"/>
        <v>0</v>
      </c>
      <c r="P145" s="19">
        <f t="shared" si="39"/>
        <v>0</v>
      </c>
      <c r="Q145" s="19">
        <f t="shared" si="39"/>
        <v>0</v>
      </c>
      <c r="R145" s="19">
        <f t="shared" si="39"/>
        <v>0</v>
      </c>
      <c r="S145" s="19">
        <f t="shared" si="39"/>
        <v>0</v>
      </c>
      <c r="T145" s="19">
        <f t="shared" si="39"/>
        <v>0</v>
      </c>
      <c r="U145" s="19">
        <f t="shared" si="39"/>
        <v>0</v>
      </c>
      <c r="V145" s="19">
        <f t="shared" si="39"/>
        <v>0</v>
      </c>
      <c r="W145" s="19">
        <f t="shared" si="39"/>
        <v>0</v>
      </c>
      <c r="X145" s="19">
        <f t="shared" si="39"/>
        <v>0</v>
      </c>
      <c r="Y145" s="19">
        <f t="shared" si="39"/>
        <v>0</v>
      </c>
      <c r="Z145" s="19">
        <f t="shared" si="39"/>
        <v>0</v>
      </c>
      <c r="AA145" s="19">
        <f t="shared" si="39"/>
        <v>0</v>
      </c>
      <c r="AB145" s="19">
        <f t="shared" si="39"/>
        <v>0</v>
      </c>
      <c r="AC145" s="19">
        <f t="shared" si="39"/>
        <v>0</v>
      </c>
      <c r="AD145" s="19">
        <f t="shared" si="39"/>
        <v>0</v>
      </c>
      <c r="AE145" s="19">
        <f t="shared" si="39"/>
        <v>0</v>
      </c>
      <c r="AF145" s="19">
        <f t="shared" si="39"/>
        <v>0</v>
      </c>
      <c r="AG145" s="18">
        <f t="shared" si="39"/>
        <v>0</v>
      </c>
    </row>
    <row r="146" spans="1:34" s="12" customFormat="1" x14ac:dyDescent="0.25">
      <c r="A146" s="17" t="s">
        <v>4</v>
      </c>
      <c r="B146" s="16"/>
      <c r="D146" s="15">
        <f t="shared" ref="D146:AG146" si="40">IF(D141&gt;0,-D91/D142,0)</f>
        <v>0</v>
      </c>
      <c r="E146" s="15">
        <f t="shared" si="40"/>
        <v>0</v>
      </c>
      <c r="F146" s="15">
        <f t="shared" si="40"/>
        <v>0</v>
      </c>
      <c r="G146" s="15">
        <f t="shared" si="40"/>
        <v>0</v>
      </c>
      <c r="H146" s="15">
        <f t="shared" si="40"/>
        <v>0</v>
      </c>
      <c r="I146" s="15">
        <f t="shared" si="40"/>
        <v>0</v>
      </c>
      <c r="J146" s="15">
        <f t="shared" si="40"/>
        <v>0</v>
      </c>
      <c r="K146" s="15">
        <f t="shared" si="40"/>
        <v>0</v>
      </c>
      <c r="L146" s="15">
        <f t="shared" si="40"/>
        <v>0</v>
      </c>
      <c r="M146" s="15">
        <f t="shared" si="40"/>
        <v>0</v>
      </c>
      <c r="N146" s="15">
        <f t="shared" si="40"/>
        <v>0</v>
      </c>
      <c r="O146" s="15">
        <f t="shared" si="40"/>
        <v>0</v>
      </c>
      <c r="P146" s="15">
        <f t="shared" si="40"/>
        <v>0</v>
      </c>
      <c r="Q146" s="15">
        <f t="shared" si="40"/>
        <v>0</v>
      </c>
      <c r="R146" s="15">
        <f t="shared" si="40"/>
        <v>0</v>
      </c>
      <c r="S146" s="15">
        <f t="shared" si="40"/>
        <v>0</v>
      </c>
      <c r="T146" s="15">
        <f t="shared" si="40"/>
        <v>0</v>
      </c>
      <c r="U146" s="15">
        <f t="shared" si="40"/>
        <v>0</v>
      </c>
      <c r="V146" s="15">
        <f t="shared" si="40"/>
        <v>0</v>
      </c>
      <c r="W146" s="15">
        <f t="shared" si="40"/>
        <v>0</v>
      </c>
      <c r="X146" s="15">
        <f t="shared" si="40"/>
        <v>0</v>
      </c>
      <c r="Y146" s="15">
        <f t="shared" si="40"/>
        <v>0</v>
      </c>
      <c r="Z146" s="15">
        <f t="shared" si="40"/>
        <v>0</v>
      </c>
      <c r="AA146" s="15">
        <f t="shared" si="40"/>
        <v>0</v>
      </c>
      <c r="AB146" s="15">
        <f t="shared" si="40"/>
        <v>0</v>
      </c>
      <c r="AC146" s="15">
        <f t="shared" si="40"/>
        <v>0</v>
      </c>
      <c r="AD146" s="15">
        <f t="shared" si="40"/>
        <v>0</v>
      </c>
      <c r="AE146" s="15">
        <f t="shared" si="40"/>
        <v>0</v>
      </c>
      <c r="AF146" s="15">
        <f t="shared" si="40"/>
        <v>0</v>
      </c>
      <c r="AG146" s="14">
        <f t="shared" si="40"/>
        <v>0</v>
      </c>
      <c r="AH146" s="13"/>
    </row>
    <row r="147" spans="1:34" ht="16.5" thickBot="1" x14ac:dyDescent="0.3">
      <c r="A147" s="11"/>
      <c r="B147" s="10"/>
      <c r="C147" s="9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7"/>
    </row>
    <row r="148" spans="1:34" x14ac:dyDescent="0.25">
      <c r="A148" s="6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</row>
  </sheetData>
  <pageMargins left="0.7" right="0.7" top="0.75" bottom="0.75" header="0.3" footer="0.3"/>
  <pageSetup scale="41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G21" sqref="G2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Summary and Key Inputs </vt:lpstr>
      <vt:lpstr>Scenario A - Trad. Tax Eff.</vt:lpstr>
      <vt:lpstr>Scenario A - Trad. Tax Inef.</vt:lpstr>
      <vt:lpstr>Scenario B - Dual Use Tax Eff.</vt:lpstr>
      <vt:lpstr>Scenario B - Dual Use Tax Inef.</vt:lpstr>
      <vt:lpstr>Sheet1</vt:lpstr>
      <vt:lpstr>'Scenario A - Trad. Tax Eff.'!Print_Area</vt:lpstr>
      <vt:lpstr>'Scenario A - Trad. Tax Inef.'!Print_Area</vt:lpstr>
      <vt:lpstr>'Scenario B - Dual Use Tax Eff.'!Print_Area</vt:lpstr>
      <vt:lpstr>'Scenario B - Dual Use Tax Inef.'!Print_Area</vt:lpstr>
      <vt:lpstr>'Summary and Key Inputs 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jonabe@blacksmithsolar.com</dc:creator>
  <cp:lastModifiedBy>Office</cp:lastModifiedBy>
  <cp:lastPrinted>2018-05-15T14:44:36Z</cp:lastPrinted>
  <dcterms:created xsi:type="dcterms:W3CDTF">2014-03-27T15:53:14Z</dcterms:created>
  <dcterms:modified xsi:type="dcterms:W3CDTF">2018-06-06T18:21:47Z</dcterms:modified>
</cp:coreProperties>
</file>