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ropbox (Personal)\Mike Business\Books\4 Coaching\4 Crew Selection\"/>
    </mc:Choice>
  </mc:AlternateContent>
  <xr:revisionPtr revIDLastSave="0" documentId="13_ncr:1_{D7E5C2D4-9C48-414C-ACC4-12BC70136254}" xr6:coauthVersionLast="36" xr6:coauthVersionMax="36" xr10:uidLastSave="{00000000-0000-0000-0000-000000000000}"/>
  <bookViews>
    <workbookView xWindow="240" yWindow="60" windowWidth="18192" windowHeight="7236" xr2:uid="{00000000-000D-0000-FFFF-FFFF00000000}"/>
  </bookViews>
  <sheets>
    <sheet name="Fours Analysis" sheetId="1" r:id="rId1"/>
    <sheet name="Doubles Analysis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9" i="2" l="1"/>
  <c r="F49" i="2"/>
  <c r="E49" i="2"/>
  <c r="D49" i="2"/>
  <c r="C49" i="2"/>
  <c r="B49" i="2"/>
  <c r="G48" i="2"/>
  <c r="F48" i="2"/>
  <c r="E48" i="2"/>
  <c r="D48" i="2"/>
  <c r="C48" i="2"/>
  <c r="B48" i="2"/>
  <c r="H48" i="2" s="1"/>
  <c r="I48" i="2" s="1"/>
  <c r="A47" i="2"/>
  <c r="G41" i="2"/>
  <c r="F41" i="2"/>
  <c r="E41" i="2"/>
  <c r="D41" i="2"/>
  <c r="C41" i="2"/>
  <c r="B41" i="2"/>
  <c r="G40" i="2"/>
  <c r="F40" i="2"/>
  <c r="E40" i="2"/>
  <c r="D40" i="2"/>
  <c r="C40" i="2"/>
  <c r="B40" i="2"/>
  <c r="A39" i="2"/>
  <c r="G33" i="2"/>
  <c r="F33" i="2"/>
  <c r="E33" i="2"/>
  <c r="D33" i="2"/>
  <c r="C33" i="2"/>
  <c r="B33" i="2"/>
  <c r="G32" i="2"/>
  <c r="F32" i="2"/>
  <c r="E32" i="2"/>
  <c r="D32" i="2"/>
  <c r="C32" i="2"/>
  <c r="B32" i="2"/>
  <c r="A31" i="2"/>
  <c r="G25" i="2"/>
  <c r="F25" i="2"/>
  <c r="E25" i="2"/>
  <c r="D25" i="2"/>
  <c r="C25" i="2"/>
  <c r="B25" i="2"/>
  <c r="G24" i="2"/>
  <c r="F24" i="2"/>
  <c r="E24" i="2"/>
  <c r="D24" i="2"/>
  <c r="C24" i="2"/>
  <c r="B24" i="2"/>
  <c r="A23" i="2"/>
  <c r="D18" i="2"/>
  <c r="E18" i="2" s="1"/>
  <c r="D17" i="2"/>
  <c r="E17" i="2" s="1"/>
  <c r="B50" i="2" s="1"/>
  <c r="D16" i="2"/>
  <c r="E16" i="2" s="1"/>
  <c r="D51" i="2" s="1"/>
  <c r="D15" i="2"/>
  <c r="E15" i="2" s="1"/>
  <c r="E43" i="2" s="1"/>
  <c r="G8" i="2"/>
  <c r="F8" i="2"/>
  <c r="E8" i="2"/>
  <c r="D8" i="2"/>
  <c r="C8" i="2"/>
  <c r="B8" i="2"/>
  <c r="I7" i="2"/>
  <c r="H7" i="2"/>
  <c r="I6" i="2"/>
  <c r="H6" i="2"/>
  <c r="H24" i="2" l="1"/>
  <c r="I24" i="2" s="1"/>
  <c r="H10" i="2"/>
  <c r="H32" i="2"/>
  <c r="I32" i="2" s="1"/>
  <c r="I10" i="2"/>
  <c r="I8" i="2"/>
  <c r="D10" i="2" s="1"/>
  <c r="H40" i="2"/>
  <c r="I40" i="2" s="1"/>
  <c r="G10" i="2"/>
  <c r="C10" i="2"/>
  <c r="F10" i="2"/>
  <c r="E10" i="2"/>
  <c r="D53" i="2"/>
  <c r="D9" i="2"/>
  <c r="G9" i="2"/>
  <c r="C9" i="2"/>
  <c r="B26" i="2"/>
  <c r="F26" i="2"/>
  <c r="D27" i="2"/>
  <c r="E34" i="2"/>
  <c r="C35" i="2"/>
  <c r="G35" i="2"/>
  <c r="D42" i="2"/>
  <c r="B43" i="2"/>
  <c r="F43" i="2"/>
  <c r="C50" i="2"/>
  <c r="G50" i="2"/>
  <c r="E51" i="2"/>
  <c r="H8" i="2"/>
  <c r="C26" i="2"/>
  <c r="G26" i="2"/>
  <c r="E27" i="2"/>
  <c r="B34" i="2"/>
  <c r="F34" i="2"/>
  <c r="D35" i="2"/>
  <c r="E42" i="2"/>
  <c r="E44" i="2" s="1"/>
  <c r="C43" i="2"/>
  <c r="G43" i="2"/>
  <c r="D50" i="2"/>
  <c r="D52" i="2" s="1"/>
  <c r="B51" i="2"/>
  <c r="F51" i="2"/>
  <c r="D26" i="2"/>
  <c r="B27" i="2"/>
  <c r="F27" i="2"/>
  <c r="C34" i="2"/>
  <c r="G34" i="2"/>
  <c r="E35" i="2"/>
  <c r="B42" i="2"/>
  <c r="F42" i="2"/>
  <c r="D43" i="2"/>
  <c r="E50" i="2"/>
  <c r="C51" i="2"/>
  <c r="G51" i="2"/>
  <c r="E26" i="2"/>
  <c r="C27" i="2"/>
  <c r="G27" i="2"/>
  <c r="D34" i="2"/>
  <c r="B35" i="2"/>
  <c r="F35" i="2"/>
  <c r="C42" i="2"/>
  <c r="G42" i="2"/>
  <c r="F50" i="2"/>
  <c r="F9" i="2" l="1"/>
  <c r="B9" i="2"/>
  <c r="E9" i="2"/>
  <c r="B10" i="2"/>
  <c r="B36" i="2"/>
  <c r="B37" i="2"/>
  <c r="D45" i="2"/>
  <c r="D44" i="2"/>
  <c r="G44" i="2"/>
  <c r="G45" i="2"/>
  <c r="G36" i="2"/>
  <c r="G37" i="2"/>
  <c r="E45" i="2"/>
  <c r="G53" i="2"/>
  <c r="G52" i="2"/>
  <c r="F52" i="2"/>
  <c r="F53" i="2"/>
  <c r="C44" i="2"/>
  <c r="C45" i="2"/>
  <c r="F44" i="2"/>
  <c r="F45" i="2"/>
  <c r="C36" i="2"/>
  <c r="C37" i="2"/>
  <c r="G28" i="2"/>
  <c r="G29" i="2"/>
  <c r="C53" i="2"/>
  <c r="C52" i="2"/>
  <c r="F29" i="2"/>
  <c r="F28" i="2"/>
  <c r="B52" i="2"/>
  <c r="B53" i="2"/>
  <c r="E28" i="2"/>
  <c r="E29" i="2"/>
  <c r="E52" i="2"/>
  <c r="E53" i="2"/>
  <c r="B44" i="2"/>
  <c r="B45" i="2"/>
  <c r="F36" i="2"/>
  <c r="F37" i="2"/>
  <c r="C28" i="2"/>
  <c r="C29" i="2"/>
  <c r="E37" i="2"/>
  <c r="E36" i="2"/>
  <c r="B29" i="2"/>
  <c r="B28" i="2"/>
  <c r="D36" i="2"/>
  <c r="D37" i="2"/>
  <c r="D28" i="2"/>
  <c r="D29" i="2"/>
  <c r="G78" i="1"/>
  <c r="F78" i="1"/>
  <c r="E78" i="1"/>
  <c r="D78" i="1"/>
  <c r="C78" i="1"/>
  <c r="B78" i="1"/>
  <c r="Q77" i="1"/>
  <c r="P77" i="1"/>
  <c r="O77" i="1"/>
  <c r="N77" i="1"/>
  <c r="M77" i="1"/>
  <c r="L77" i="1"/>
  <c r="K77" i="1"/>
  <c r="G77" i="1"/>
  <c r="F77" i="1"/>
  <c r="E77" i="1"/>
  <c r="D77" i="1"/>
  <c r="C77" i="1"/>
  <c r="B77" i="1"/>
  <c r="K76" i="1"/>
  <c r="A76" i="1"/>
  <c r="G70" i="1"/>
  <c r="F70" i="1"/>
  <c r="E70" i="1"/>
  <c r="D70" i="1"/>
  <c r="C70" i="1"/>
  <c r="B70" i="1"/>
  <c r="Q69" i="1"/>
  <c r="P69" i="1"/>
  <c r="O69" i="1"/>
  <c r="N69" i="1"/>
  <c r="M69" i="1"/>
  <c r="L69" i="1"/>
  <c r="K69" i="1"/>
  <c r="G69" i="1"/>
  <c r="F69" i="1"/>
  <c r="E69" i="1"/>
  <c r="D69" i="1"/>
  <c r="C69" i="1"/>
  <c r="B69" i="1"/>
  <c r="K68" i="1"/>
  <c r="A68" i="1"/>
  <c r="G62" i="1"/>
  <c r="F62" i="1"/>
  <c r="E62" i="1"/>
  <c r="D62" i="1"/>
  <c r="C62" i="1"/>
  <c r="B62" i="1"/>
  <c r="Q61" i="1"/>
  <c r="P61" i="1"/>
  <c r="O61" i="1"/>
  <c r="N61" i="1"/>
  <c r="M61" i="1"/>
  <c r="L61" i="1"/>
  <c r="K61" i="1"/>
  <c r="G61" i="1"/>
  <c r="F61" i="1"/>
  <c r="E61" i="1"/>
  <c r="D61" i="1"/>
  <c r="C61" i="1"/>
  <c r="B61" i="1"/>
  <c r="K60" i="1"/>
  <c r="A60" i="1"/>
  <c r="G54" i="1"/>
  <c r="F54" i="1"/>
  <c r="E54" i="1"/>
  <c r="D54" i="1"/>
  <c r="C54" i="1"/>
  <c r="B54" i="1"/>
  <c r="Q53" i="1"/>
  <c r="P53" i="1"/>
  <c r="O53" i="1"/>
  <c r="N53" i="1"/>
  <c r="M53" i="1"/>
  <c r="L53" i="1"/>
  <c r="K53" i="1"/>
  <c r="G53" i="1"/>
  <c r="F53" i="1"/>
  <c r="E53" i="1"/>
  <c r="D53" i="1"/>
  <c r="C53" i="1"/>
  <c r="B53" i="1"/>
  <c r="K52" i="1"/>
  <c r="A52" i="1"/>
  <c r="G46" i="1"/>
  <c r="F46" i="1"/>
  <c r="E46" i="1"/>
  <c r="D46" i="1"/>
  <c r="C46" i="1"/>
  <c r="B46" i="1"/>
  <c r="Q45" i="1"/>
  <c r="P45" i="1"/>
  <c r="O45" i="1"/>
  <c r="N45" i="1"/>
  <c r="M45" i="1"/>
  <c r="L45" i="1"/>
  <c r="K45" i="1"/>
  <c r="G45" i="1"/>
  <c r="F45" i="1"/>
  <c r="E45" i="1"/>
  <c r="D45" i="1"/>
  <c r="C45" i="1"/>
  <c r="B45" i="1"/>
  <c r="H45" i="1" s="1"/>
  <c r="I45" i="1" s="1"/>
  <c r="K44" i="1"/>
  <c r="A44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G37" i="1"/>
  <c r="F37" i="1"/>
  <c r="E37" i="1"/>
  <c r="D37" i="1"/>
  <c r="C37" i="1"/>
  <c r="B37" i="1"/>
  <c r="K36" i="1"/>
  <c r="A36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G29" i="1"/>
  <c r="F29" i="1"/>
  <c r="E29" i="1"/>
  <c r="D29" i="1"/>
  <c r="C29" i="1"/>
  <c r="B29" i="1"/>
  <c r="H29" i="1" s="1"/>
  <c r="I29" i="1" s="1"/>
  <c r="K28" i="1"/>
  <c r="A28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G21" i="1"/>
  <c r="F21" i="1"/>
  <c r="E21" i="1"/>
  <c r="D21" i="1"/>
  <c r="C21" i="1"/>
  <c r="B21" i="1"/>
  <c r="K20" i="1"/>
  <c r="A20" i="1"/>
  <c r="H15" i="1"/>
  <c r="I15" i="1" s="1"/>
  <c r="D15" i="1"/>
  <c r="E15" i="1" s="1"/>
  <c r="L9" i="1" s="1"/>
  <c r="H14" i="1"/>
  <c r="I14" i="1" s="1"/>
  <c r="E14" i="1"/>
  <c r="D14" i="1"/>
  <c r="P13" i="1"/>
  <c r="N13" i="1"/>
  <c r="L13" i="1"/>
  <c r="H13" i="1"/>
  <c r="I13" i="1" s="1"/>
  <c r="E13" i="1"/>
  <c r="D13" i="1"/>
  <c r="I12" i="1"/>
  <c r="H12" i="1"/>
  <c r="D12" i="1"/>
  <c r="E12" i="1" s="1"/>
  <c r="P11" i="1"/>
  <c r="N11" i="1"/>
  <c r="L11" i="1"/>
  <c r="G5" i="1"/>
  <c r="F5" i="1"/>
  <c r="E5" i="1"/>
  <c r="D5" i="1"/>
  <c r="C5" i="1"/>
  <c r="B5" i="1"/>
  <c r="I5" i="1" s="1"/>
  <c r="I4" i="1"/>
  <c r="H4" i="1"/>
  <c r="I3" i="1"/>
  <c r="H3" i="1"/>
  <c r="B56" i="1" l="1"/>
  <c r="H61" i="1"/>
  <c r="I61" i="1" s="1"/>
  <c r="H77" i="1"/>
  <c r="I77" i="1" s="1"/>
  <c r="E6" i="1"/>
  <c r="H21" i="1"/>
  <c r="I21" i="1" s="1"/>
  <c r="H7" i="1"/>
  <c r="H69" i="1"/>
  <c r="I69" i="1" s="1"/>
  <c r="H52" i="2"/>
  <c r="H53" i="2"/>
  <c r="H45" i="2"/>
  <c r="H44" i="2"/>
  <c r="H28" i="2"/>
  <c r="H29" i="2"/>
  <c r="H36" i="2"/>
  <c r="H37" i="2"/>
  <c r="F7" i="1"/>
  <c r="B7" i="1"/>
  <c r="D7" i="1"/>
  <c r="E7" i="1"/>
  <c r="G7" i="1"/>
  <c r="H5" i="1"/>
  <c r="F6" i="1"/>
  <c r="C7" i="1"/>
  <c r="D6" i="1"/>
  <c r="I7" i="1"/>
  <c r="C6" i="1"/>
  <c r="G6" i="1"/>
  <c r="F80" i="1"/>
  <c r="B80" i="1"/>
  <c r="C79" i="1"/>
  <c r="C72" i="1"/>
  <c r="D64" i="1"/>
  <c r="E56" i="1"/>
  <c r="F55" i="1"/>
  <c r="B55" i="1"/>
  <c r="B57" i="1" s="1"/>
  <c r="F48" i="1"/>
  <c r="B48" i="1"/>
  <c r="G47" i="1"/>
  <c r="G40" i="1"/>
  <c r="E79" i="1"/>
  <c r="F71" i="1"/>
  <c r="F64" i="1"/>
  <c r="G63" i="1"/>
  <c r="C63" i="1"/>
  <c r="G56" i="1"/>
  <c r="C56" i="1"/>
  <c r="D55" i="1"/>
  <c r="G80" i="1"/>
  <c r="D79" i="1"/>
  <c r="E71" i="1"/>
  <c r="C48" i="1"/>
  <c r="F39" i="1"/>
  <c r="F32" i="1"/>
  <c r="D72" i="1"/>
  <c r="D47" i="1"/>
  <c r="D40" i="1"/>
  <c r="D32" i="1"/>
  <c r="E31" i="1"/>
  <c r="F23" i="1"/>
  <c r="B23" i="1"/>
  <c r="G32" i="1"/>
  <c r="E23" i="1"/>
  <c r="P9" i="1"/>
  <c r="L8" i="1"/>
  <c r="L10" i="1" s="1"/>
  <c r="E40" i="1"/>
  <c r="C23" i="1"/>
  <c r="B40" i="1"/>
  <c r="G23" i="1"/>
  <c r="N8" i="1"/>
  <c r="B72" i="1"/>
  <c r="E64" i="1"/>
  <c r="B63" i="1"/>
  <c r="E48" i="1"/>
  <c r="C39" i="1"/>
  <c r="B31" i="1"/>
  <c r="D23" i="1"/>
  <c r="C32" i="1"/>
  <c r="G71" i="1"/>
  <c r="G79" i="1"/>
  <c r="G72" i="1"/>
  <c r="D71" i="1"/>
  <c r="C47" i="1"/>
  <c r="C40" i="1"/>
  <c r="F79" i="1"/>
  <c r="D80" i="1"/>
  <c r="D48" i="1"/>
  <c r="G64" i="1"/>
  <c r="D63" i="1"/>
  <c r="D56" i="1"/>
  <c r="F40" i="1"/>
  <c r="G31" i="1"/>
  <c r="C31" i="1"/>
  <c r="G24" i="1"/>
  <c r="C24" i="1"/>
  <c r="C64" i="1"/>
  <c r="G48" i="1"/>
  <c r="D39" i="1"/>
  <c r="P8" i="1"/>
  <c r="P10" i="1" s="1"/>
  <c r="P14" i="1" s="1"/>
  <c r="F24" i="1"/>
  <c r="F31" i="1"/>
  <c r="G39" i="1"/>
  <c r="G55" i="1"/>
  <c r="N9" i="1"/>
  <c r="B24" i="1"/>
  <c r="E32" i="1"/>
  <c r="H37" i="1"/>
  <c r="I37" i="1" s="1"/>
  <c r="B47" i="1"/>
  <c r="B6" i="1"/>
  <c r="E63" i="1"/>
  <c r="E80" i="1"/>
  <c r="B79" i="1"/>
  <c r="E72" i="1"/>
  <c r="B71" i="1"/>
  <c r="B64" i="1"/>
  <c r="E47" i="1"/>
  <c r="B39" i="1"/>
  <c r="B32" i="1"/>
  <c r="E55" i="1"/>
  <c r="E24" i="1"/>
  <c r="D24" i="1"/>
  <c r="D31" i="1"/>
  <c r="E39" i="1"/>
  <c r="F47" i="1"/>
  <c r="C55" i="1"/>
  <c r="F56" i="1"/>
  <c r="F63" i="1"/>
  <c r="C71" i="1"/>
  <c r="F72" i="1"/>
  <c r="C80" i="1"/>
  <c r="H53" i="1"/>
  <c r="I53" i="1" s="1"/>
  <c r="N10" i="1" l="1"/>
  <c r="B58" i="1"/>
  <c r="L54" i="1"/>
  <c r="O54" i="1"/>
  <c r="K54" i="1"/>
  <c r="E25" i="1"/>
  <c r="E26" i="1"/>
  <c r="G50" i="1"/>
  <c r="G49" i="1"/>
  <c r="G74" i="1"/>
  <c r="G73" i="1"/>
  <c r="N14" i="1"/>
  <c r="N12" i="1"/>
  <c r="G34" i="1"/>
  <c r="G33" i="1"/>
  <c r="F34" i="1"/>
  <c r="F33" i="1"/>
  <c r="G57" i="1"/>
  <c r="G58" i="1"/>
  <c r="B50" i="1"/>
  <c r="B49" i="1"/>
  <c r="B82" i="1"/>
  <c r="B81" i="1"/>
  <c r="B65" i="1"/>
  <c r="B66" i="1"/>
  <c r="E82" i="1"/>
  <c r="E81" i="1"/>
  <c r="C66" i="1"/>
  <c r="C65" i="1"/>
  <c r="G66" i="1"/>
  <c r="G65" i="1"/>
  <c r="F50" i="1"/>
  <c r="F49" i="1"/>
  <c r="C81" i="1"/>
  <c r="C82" i="1"/>
  <c r="F57" i="1"/>
  <c r="F58" i="1"/>
  <c r="B34" i="1"/>
  <c r="B33" i="1"/>
  <c r="E33" i="1"/>
  <c r="E34" i="1"/>
  <c r="C26" i="1"/>
  <c r="C25" i="1"/>
  <c r="F42" i="1"/>
  <c r="F41" i="1"/>
  <c r="D49" i="1"/>
  <c r="D50" i="1"/>
  <c r="P12" i="1"/>
  <c r="P15" i="1" s="1"/>
  <c r="E65" i="1"/>
  <c r="E66" i="1"/>
  <c r="B41" i="1"/>
  <c r="B42" i="1"/>
  <c r="C50" i="1"/>
  <c r="C49" i="1"/>
  <c r="G42" i="1"/>
  <c r="G41" i="1"/>
  <c r="C74" i="1"/>
  <c r="C73" i="1"/>
  <c r="C33" i="1"/>
  <c r="C34" i="1"/>
  <c r="E49" i="1"/>
  <c r="E50" i="1"/>
  <c r="E41" i="1"/>
  <c r="E42" i="1"/>
  <c r="D33" i="1"/>
  <c r="D34" i="1"/>
  <c r="E58" i="1"/>
  <c r="E57" i="1"/>
  <c r="F25" i="1"/>
  <c r="F26" i="1"/>
  <c r="C42" i="1"/>
  <c r="C41" i="1"/>
  <c r="L14" i="1"/>
  <c r="L12" i="1"/>
  <c r="D42" i="1"/>
  <c r="D41" i="1"/>
  <c r="G81" i="1"/>
  <c r="G82" i="1"/>
  <c r="D66" i="1"/>
  <c r="D65" i="1"/>
  <c r="F82" i="1"/>
  <c r="F81" i="1"/>
  <c r="F73" i="1"/>
  <c r="F74" i="1"/>
  <c r="K71" i="1" s="1"/>
  <c r="D26" i="1"/>
  <c r="D25" i="1"/>
  <c r="E73" i="1"/>
  <c r="E74" i="1"/>
  <c r="B25" i="1"/>
  <c r="B26" i="1"/>
  <c r="G26" i="1"/>
  <c r="G25" i="1"/>
  <c r="D58" i="1"/>
  <c r="D57" i="1"/>
  <c r="D81" i="1"/>
  <c r="D82" i="1"/>
  <c r="K79" i="1" s="1"/>
  <c r="B73" i="1"/>
  <c r="B74" i="1"/>
  <c r="D74" i="1"/>
  <c r="D73" i="1"/>
  <c r="C57" i="1"/>
  <c r="H57" i="1" s="1"/>
  <c r="C58" i="1"/>
  <c r="F65" i="1"/>
  <c r="F66" i="1"/>
  <c r="L15" i="1" l="1"/>
  <c r="P70" i="1"/>
  <c r="M71" i="1"/>
  <c r="L71" i="1"/>
  <c r="O24" i="1"/>
  <c r="M23" i="1"/>
  <c r="P24" i="1"/>
  <c r="L63" i="1"/>
  <c r="P62" i="1"/>
  <c r="M63" i="1"/>
  <c r="O39" i="1"/>
  <c r="L38" i="1"/>
  <c r="P39" i="1"/>
  <c r="Q39" i="1"/>
  <c r="K38" i="1"/>
  <c r="O38" i="1"/>
  <c r="N56" i="1"/>
  <c r="O55" i="1"/>
  <c r="M54" i="1"/>
  <c r="Q40" i="1"/>
  <c r="N40" i="1"/>
  <c r="L39" i="1"/>
  <c r="P32" i="1"/>
  <c r="Q30" i="1"/>
  <c r="K31" i="1"/>
  <c r="M55" i="1"/>
  <c r="K56" i="1"/>
  <c r="P55" i="1"/>
  <c r="H66" i="1"/>
  <c r="H65" i="1"/>
  <c r="O62" i="1"/>
  <c r="K62" i="1"/>
  <c r="L62" i="1"/>
  <c r="O58" i="1"/>
  <c r="O57" i="1"/>
  <c r="N63" i="1"/>
  <c r="L64" i="1"/>
  <c r="Q63" i="1"/>
  <c r="N79" i="1"/>
  <c r="O78" i="1"/>
  <c r="L72" i="1"/>
  <c r="Q71" i="1"/>
  <c r="K70" i="1"/>
  <c r="O71" i="1"/>
  <c r="M72" i="1"/>
  <c r="M39" i="1"/>
  <c r="N38" i="1"/>
  <c r="O40" i="1"/>
  <c r="N31" i="1"/>
  <c r="M30" i="1"/>
  <c r="P30" i="1"/>
  <c r="P38" i="1"/>
  <c r="H42" i="1"/>
  <c r="M38" i="1"/>
  <c r="Q38" i="1"/>
  <c r="H41" i="1"/>
  <c r="O23" i="1"/>
  <c r="L22" i="1"/>
  <c r="Q22" i="1"/>
  <c r="H33" i="1"/>
  <c r="O30" i="1"/>
  <c r="K30" i="1"/>
  <c r="H34" i="1"/>
  <c r="N30" i="1"/>
  <c r="K64" i="1"/>
  <c r="P63" i="1"/>
  <c r="N64" i="1"/>
  <c r="Q79" i="1"/>
  <c r="K80" i="1"/>
  <c r="L78" i="1"/>
  <c r="H81" i="1"/>
  <c r="N78" i="1"/>
  <c r="H82" i="1"/>
  <c r="Q78" i="1"/>
  <c r="M78" i="1"/>
  <c r="N32" i="1"/>
  <c r="L31" i="1"/>
  <c r="Q32" i="1"/>
  <c r="N72" i="1"/>
  <c r="K72" i="1"/>
  <c r="P71" i="1"/>
  <c r="K55" i="1"/>
  <c r="Q54" i="1"/>
  <c r="N55" i="1"/>
  <c r="Q23" i="1"/>
  <c r="N23" i="1"/>
  <c r="M22" i="1"/>
  <c r="P79" i="1"/>
  <c r="L79" i="1"/>
  <c r="N80" i="1"/>
  <c r="L70" i="1"/>
  <c r="O70" i="1"/>
  <c r="N71" i="1"/>
  <c r="P47" i="1"/>
  <c r="L46" i="1"/>
  <c r="N46" i="1"/>
  <c r="N47" i="1"/>
  <c r="K46" i="1"/>
  <c r="Q47" i="1"/>
  <c r="K78" i="1"/>
  <c r="M79" i="1"/>
  <c r="P78" i="1"/>
  <c r="L56" i="1"/>
  <c r="Q55" i="1"/>
  <c r="M56" i="1"/>
  <c r="Q24" i="1"/>
  <c r="P22" i="1"/>
  <c r="K23" i="1"/>
  <c r="H58" i="1"/>
  <c r="N54" i="1"/>
  <c r="P54" i="1"/>
  <c r="L55" i="1"/>
  <c r="N70" i="1"/>
  <c r="H74" i="1"/>
  <c r="M70" i="1"/>
  <c r="Q70" i="1"/>
  <c r="H73" i="1"/>
  <c r="N22" i="1"/>
  <c r="K22" i="1"/>
  <c r="H25" i="1"/>
  <c r="O22" i="1"/>
  <c r="H26" i="1"/>
  <c r="M80" i="1"/>
  <c r="L80" i="1"/>
  <c r="O79" i="1"/>
  <c r="N24" i="1"/>
  <c r="L23" i="1"/>
  <c r="P23" i="1"/>
  <c r="P31" i="1"/>
  <c r="O31" i="1"/>
  <c r="L30" i="1"/>
  <c r="O46" i="1"/>
  <c r="N48" i="1"/>
  <c r="M47" i="1"/>
  <c r="M64" i="1"/>
  <c r="O63" i="1"/>
  <c r="N62" i="1"/>
  <c r="K39" i="1"/>
  <c r="P40" i="1"/>
  <c r="N39" i="1"/>
  <c r="L47" i="1"/>
  <c r="Q48" i="1"/>
  <c r="O47" i="1"/>
  <c r="Q62" i="1"/>
  <c r="M62" i="1"/>
  <c r="K63" i="1"/>
  <c r="H49" i="1"/>
  <c r="H50" i="1"/>
  <c r="Q46" i="1"/>
  <c r="P46" i="1"/>
  <c r="M46" i="1"/>
  <c r="Q31" i="1"/>
  <c r="M31" i="1"/>
  <c r="O32" i="1"/>
  <c r="N15" i="1"/>
  <c r="N16" i="1" s="1"/>
  <c r="P16" i="1" s="1"/>
  <c r="P17" i="1" s="1"/>
  <c r="J13" i="1" s="1"/>
  <c r="P48" i="1"/>
  <c r="K47" i="1"/>
  <c r="O48" i="1"/>
  <c r="K57" i="1"/>
  <c r="L58" i="1"/>
  <c r="K58" i="1" l="1"/>
  <c r="L57" i="1"/>
  <c r="Q66" i="1"/>
  <c r="Q65" i="1"/>
  <c r="O49" i="1"/>
  <c r="O50" i="1"/>
  <c r="Q74" i="1"/>
  <c r="Q73" i="1"/>
  <c r="K82" i="1"/>
  <c r="K81" i="1"/>
  <c r="N49" i="1"/>
  <c r="N50" i="1"/>
  <c r="O73" i="1"/>
  <c r="O74" i="1"/>
  <c r="O33" i="1"/>
  <c r="O34" i="1"/>
  <c r="L65" i="1"/>
  <c r="L66" i="1"/>
  <c r="P65" i="1"/>
  <c r="P66" i="1"/>
  <c r="M50" i="1"/>
  <c r="M49" i="1"/>
  <c r="L34" i="1"/>
  <c r="L33" i="1"/>
  <c r="K25" i="1"/>
  <c r="K26" i="1"/>
  <c r="M74" i="1"/>
  <c r="M73" i="1"/>
  <c r="P57" i="1"/>
  <c r="P58" i="1"/>
  <c r="P25" i="1"/>
  <c r="P26" i="1"/>
  <c r="L50" i="1"/>
  <c r="L49" i="1"/>
  <c r="L73" i="1"/>
  <c r="L74" i="1"/>
  <c r="N81" i="1"/>
  <c r="N82" i="1"/>
  <c r="N33" i="1"/>
  <c r="N34" i="1"/>
  <c r="P42" i="1"/>
  <c r="P41" i="1"/>
  <c r="O82" i="1"/>
  <c r="O81" i="1"/>
  <c r="K65" i="1"/>
  <c r="K66" i="1"/>
  <c r="Q34" i="1"/>
  <c r="Q33" i="1"/>
  <c r="O41" i="1"/>
  <c r="O42" i="1"/>
  <c r="L41" i="1"/>
  <c r="L42" i="1"/>
  <c r="P50" i="1"/>
  <c r="P49" i="1"/>
  <c r="N26" i="1"/>
  <c r="N25" i="1"/>
  <c r="N58" i="1"/>
  <c r="N57" i="1"/>
  <c r="P82" i="1"/>
  <c r="P81" i="1"/>
  <c r="K49" i="1"/>
  <c r="K50" i="1"/>
  <c r="M26" i="1"/>
  <c r="M25" i="1"/>
  <c r="Q57" i="1"/>
  <c r="Q58" i="1"/>
  <c r="M81" i="1"/>
  <c r="M82" i="1"/>
  <c r="Q26" i="1"/>
  <c r="Q25" i="1"/>
  <c r="Q42" i="1"/>
  <c r="Q41" i="1"/>
  <c r="P34" i="1"/>
  <c r="P33" i="1"/>
  <c r="N41" i="1"/>
  <c r="N42" i="1"/>
  <c r="K73" i="1"/>
  <c r="K74" i="1"/>
  <c r="O65" i="1"/>
  <c r="O66" i="1"/>
  <c r="M57" i="1"/>
  <c r="M58" i="1"/>
  <c r="K41" i="1"/>
  <c r="K42" i="1"/>
  <c r="Q50" i="1"/>
  <c r="Q49" i="1"/>
  <c r="M66" i="1"/>
  <c r="M65" i="1"/>
  <c r="N66" i="1"/>
  <c r="N65" i="1"/>
  <c r="O25" i="1"/>
  <c r="O26" i="1"/>
  <c r="N74" i="1"/>
  <c r="N73" i="1"/>
  <c r="Q81" i="1"/>
  <c r="Q82" i="1"/>
  <c r="L82" i="1"/>
  <c r="L81" i="1"/>
  <c r="K33" i="1"/>
  <c r="K34" i="1"/>
  <c r="L25" i="1"/>
  <c r="L26" i="1"/>
  <c r="M42" i="1"/>
  <c r="M41" i="1"/>
  <c r="M33" i="1"/>
  <c r="M34" i="1"/>
  <c r="P73" i="1"/>
  <c r="P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End User</author>
    <author>Mike</author>
  </authors>
  <commentList>
    <comment ref="I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Average time for both boats all races </t>
        </r>
      </text>
    </comment>
    <comment ref="B6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Over or Under
the average race time.
This could be a fator of race conditions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6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Boat handycap
Adjustment for #2 athlete (total time) is minus this number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End User</author>
  </authors>
  <commentList>
    <comment ref="I8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Average time for both boats all races </t>
        </r>
      </text>
    </comment>
    <comment ref="B9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Over or Under
the average race time.
This could be a fator of race conditions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<sst xmlns="http://schemas.openxmlformats.org/spreadsheetml/2006/main" count="257" uniqueCount="82">
  <si>
    <t>TOTAL</t>
  </si>
  <si>
    <t xml:space="preserve">BOAT </t>
  </si>
  <si>
    <t>boat name</t>
  </si>
  <si>
    <t>Race #1</t>
  </si>
  <si>
    <t>Race #2</t>
  </si>
  <si>
    <t>Race #3</t>
  </si>
  <si>
    <t>Race #4</t>
  </si>
  <si>
    <t>Race #5</t>
  </si>
  <si>
    <t>Race #6</t>
  </si>
  <si>
    <t>BOAT</t>
  </si>
  <si>
    <t>AVG</t>
  </si>
  <si>
    <t>to enter a race time</t>
  </si>
  <si>
    <t>Boat #1 (Nicole)</t>
  </si>
  <si>
    <t xml:space="preserve"> enter minutes (ie: 3) colon and seconds with decimal places(ie. 34.73)</t>
  </si>
  <si>
    <t>Boat #2 (Ashley)</t>
  </si>
  <si>
    <t>AVERAGE</t>
  </si>
  <si>
    <t>type in as  3:45.28</t>
  </si>
  <si>
    <t>OVR/UND</t>
  </si>
  <si>
    <t>DIFF</t>
  </si>
  <si>
    <t>SHELL  HANDICAP  ANALYSIS (Boat #1)</t>
  </si>
  <si>
    <t>A&amp;B</t>
  </si>
  <si>
    <t>A&amp;C</t>
  </si>
  <si>
    <t>B&amp;C</t>
  </si>
  <si>
    <t>RESULTS</t>
  </si>
  <si>
    <t>C&amp;D</t>
  </si>
  <si>
    <t>B&amp;D</t>
  </si>
  <si>
    <t>A&amp;D</t>
  </si>
  <si>
    <t>Athletes</t>
  </si>
  <si>
    <t>TIME</t>
  </si>
  <si>
    <t>RC #1</t>
  </si>
  <si>
    <t>RC #2</t>
  </si>
  <si>
    <t>RC #3</t>
  </si>
  <si>
    <t>A</t>
  </si>
  <si>
    <t>Lorne</t>
  </si>
  <si>
    <t>Nigel</t>
  </si>
  <si>
    <t>B</t>
  </si>
  <si>
    <t>Evan</t>
  </si>
  <si>
    <t>Zack</t>
  </si>
  <si>
    <t>RC #4</t>
  </si>
  <si>
    <t>RC #5</t>
  </si>
  <si>
    <t>RC #6</t>
  </si>
  <si>
    <t>C</t>
  </si>
  <si>
    <t>Jordan</t>
  </si>
  <si>
    <t>Bobby</t>
  </si>
  <si>
    <t>D</t>
  </si>
  <si>
    <t>Nate</t>
  </si>
  <si>
    <t>James</t>
  </si>
  <si>
    <t>Boat #1 handicap =</t>
  </si>
  <si>
    <t>X4 =</t>
  </si>
  <si>
    <t>RACE 1</t>
  </si>
  <si>
    <t>RACE 2</t>
  </si>
  <si>
    <t>RACE 3</t>
  </si>
  <si>
    <t>RACE 4</t>
  </si>
  <si>
    <t>RACE 5</t>
  </si>
  <si>
    <t>RACE 6</t>
  </si>
  <si>
    <t>Average</t>
  </si>
  <si>
    <t xml:space="preserve">   A</t>
  </si>
  <si>
    <t>CREW TIME</t>
  </si>
  <si>
    <t>OTHER TIME</t>
  </si>
  <si>
    <t>CREW AVG.</t>
  </si>
  <si>
    <t>OTHER AVG</t>
  </si>
  <si>
    <t xml:space="preserve">   B</t>
  </si>
  <si>
    <t xml:space="preserve">   C</t>
  </si>
  <si>
    <t xml:space="preserve">   D</t>
  </si>
  <si>
    <t xml:space="preserve">   1</t>
  </si>
  <si>
    <t xml:space="preserve">   2</t>
  </si>
  <si>
    <t xml:space="preserve">   3</t>
  </si>
  <si>
    <t xml:space="preserve">   4</t>
  </si>
  <si>
    <t>4-</t>
  </si>
  <si>
    <t>x</t>
  </si>
  <si>
    <t>2-</t>
  </si>
  <si>
    <t>Seat Racing in Doubles.
Four athletes, two sets of seat races.</t>
  </si>
  <si>
    <t>Day 1 Races</t>
  </si>
  <si>
    <t>Day 2 Races</t>
  </si>
  <si>
    <t>Boat #1 (Name)</t>
  </si>
  <si>
    <t>Boat #2 (Nmae)</t>
  </si>
  <si>
    <t>BOAT 1</t>
  </si>
  <si>
    <t>BOAT 2</t>
  </si>
  <si>
    <t>Alex</t>
  </si>
  <si>
    <t>Matt</t>
  </si>
  <si>
    <t>Dylan</t>
  </si>
  <si>
    <t>Kieran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</si>
</sst>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7" fontId="2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Border="1" applyAlignment="1">
      <alignment horizontal="center"/>
    </xf>
    <xf numFmtId="47" fontId="0" fillId="0" borderId="0" xfId="0" applyNumberFormat="1"/>
    <xf numFmtId="47" fontId="3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47" fontId="4" fillId="0" borderId="1" xfId="0" applyNumberFormat="1" applyFont="1" applyBorder="1" applyAlignment="1">
      <alignment horizontal="center"/>
    </xf>
    <xf numFmtId="47" fontId="4" fillId="0" borderId="2" xfId="0" applyNumberFormat="1" applyFont="1" applyBorder="1" applyAlignment="1">
      <alignment horizontal="center"/>
    </xf>
    <xf numFmtId="47" fontId="4" fillId="0" borderId="3" xfId="0" applyNumberFormat="1" applyFont="1" applyBorder="1" applyAlignment="1">
      <alignment horizontal="center"/>
    </xf>
    <xf numFmtId="47" fontId="1" fillId="0" borderId="0" xfId="0" applyNumberFormat="1" applyFont="1" applyBorder="1" applyAlignment="1">
      <alignment horizontal="center"/>
    </xf>
    <xf numFmtId="47" fontId="3" fillId="0" borderId="0" xfId="0" quotePrefix="1" applyNumberFormat="1" applyFont="1" applyAlignment="1">
      <alignment horizontal="left"/>
    </xf>
    <xf numFmtId="0" fontId="0" fillId="0" borderId="4" xfId="0" applyBorder="1" applyAlignment="1">
      <alignment horizontal="right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3" fillId="0" borderId="22" xfId="0" applyFont="1" applyBorder="1" applyAlignment="1" applyProtection="1">
      <alignment horizontal="right"/>
      <protection locked="0"/>
    </xf>
    <xf numFmtId="164" fontId="2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0" fontId="6" fillId="0" borderId="13" xfId="0" applyFont="1" applyBorder="1" applyAlignment="1">
      <alignment horizontal="center"/>
    </xf>
    <xf numFmtId="47" fontId="7" fillId="0" borderId="0" xfId="0" applyNumberFormat="1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3" fillId="0" borderId="27" xfId="0" applyFont="1" applyBorder="1" applyAlignment="1" applyProtection="1">
      <alignment horizontal="right"/>
      <protection locked="0"/>
    </xf>
    <xf numFmtId="164" fontId="2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2" fontId="2" fillId="0" borderId="9" xfId="0" applyNumberFormat="1" applyFont="1" applyBorder="1" applyAlignment="1">
      <alignment horizontal="center"/>
    </xf>
    <xf numFmtId="0" fontId="0" fillId="0" borderId="7" xfId="0" quotePrefix="1" applyBorder="1" applyAlignment="1">
      <alignment horizontal="right"/>
    </xf>
    <xf numFmtId="0" fontId="2" fillId="0" borderId="9" xfId="0" applyFont="1" applyBorder="1" applyAlignment="1">
      <alignment horizontal="center"/>
    </xf>
    <xf numFmtId="47" fontId="0" fillId="0" borderId="0" xfId="0" applyNumberForma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1" xfId="0" applyFont="1" applyBorder="1" applyAlignment="1">
      <alignment horizontal="right"/>
    </xf>
    <xf numFmtId="0" fontId="2" fillId="0" borderId="15" xfId="0" applyFont="1" applyBorder="1"/>
    <xf numFmtId="0" fontId="0" fillId="0" borderId="11" xfId="0" applyBorder="1"/>
    <xf numFmtId="0" fontId="1" fillId="0" borderId="32" xfId="0" applyFont="1" applyBorder="1" applyAlignment="1">
      <alignment horizontal="right"/>
    </xf>
    <xf numFmtId="164" fontId="1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36" xfId="0" applyFont="1" applyBorder="1" applyAlignment="1">
      <alignment horizontal="right"/>
    </xf>
    <xf numFmtId="164" fontId="1" fillId="0" borderId="19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36" xfId="0" applyBorder="1"/>
    <xf numFmtId="0" fontId="0" fillId="0" borderId="19" xfId="0" applyBorder="1"/>
    <xf numFmtId="0" fontId="0" fillId="0" borderId="6" xfId="0" applyBorder="1"/>
    <xf numFmtId="2" fontId="0" fillId="0" borderId="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4" fillId="0" borderId="38" xfId="0" applyFont="1" applyBorder="1" applyAlignment="1">
      <alignment horizontal="right"/>
    </xf>
    <xf numFmtId="47" fontId="4" fillId="0" borderId="39" xfId="0" applyNumberFormat="1" applyFont="1" applyBorder="1" applyAlignment="1">
      <alignment horizontal="center"/>
    </xf>
    <xf numFmtId="47" fontId="2" fillId="0" borderId="0" xfId="0" applyNumberFormat="1" applyFont="1" applyBorder="1" applyAlignment="1">
      <alignment horizontal="center"/>
    </xf>
    <xf numFmtId="47" fontId="1" fillId="0" borderId="14" xfId="0" applyNumberFormat="1" applyFont="1" applyBorder="1" applyAlignment="1">
      <alignment horizontal="center"/>
    </xf>
    <xf numFmtId="11" fontId="0" fillId="0" borderId="38" xfId="0" applyNumberFormat="1" applyBorder="1" applyAlignment="1">
      <alignment horizontal="center"/>
    </xf>
    <xf numFmtId="11" fontId="0" fillId="0" borderId="39" xfId="0" applyNumberFormat="1" applyBorder="1" applyAlignment="1">
      <alignment horizontal="center"/>
    </xf>
    <xf numFmtId="11" fontId="0" fillId="0" borderId="40" xfId="0" applyNumberFormat="1" applyBorder="1" applyAlignment="1">
      <alignment horizontal="center"/>
    </xf>
    <xf numFmtId="11" fontId="0" fillId="0" borderId="14" xfId="0" applyNumberFormat="1" applyBorder="1" applyAlignment="1">
      <alignment horizontal="center"/>
    </xf>
    <xf numFmtId="0" fontId="1" fillId="0" borderId="42" xfId="0" applyFont="1" applyBorder="1" applyAlignment="1">
      <alignment horizontal="right"/>
    </xf>
    <xf numFmtId="164" fontId="1" fillId="0" borderId="4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1" fillId="0" borderId="7" xfId="0" applyFont="1" applyBorder="1"/>
    <xf numFmtId="0" fontId="0" fillId="0" borderId="9" xfId="0" applyBorder="1"/>
    <xf numFmtId="0" fontId="2" fillId="0" borderId="10" xfId="0" applyFont="1" applyBorder="1" applyAlignment="1">
      <alignment horizontal="right"/>
    </xf>
    <xf numFmtId="0" fontId="2" fillId="0" borderId="12" xfId="0" applyFont="1" applyBorder="1"/>
    <xf numFmtId="2" fontId="1" fillId="0" borderId="32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8" fillId="0" borderId="36" xfId="0" applyFont="1" applyBorder="1"/>
    <xf numFmtId="0" fontId="8" fillId="0" borderId="19" xfId="0" applyFont="1" applyBorder="1"/>
    <xf numFmtId="0" fontId="8" fillId="0" borderId="6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8" fillId="0" borderId="36" xfId="0" applyNumberFormat="1" applyFont="1" applyBorder="1"/>
    <xf numFmtId="2" fontId="8" fillId="0" borderId="19" xfId="0" applyNumberFormat="1" applyFont="1" applyBorder="1"/>
    <xf numFmtId="2" fontId="8" fillId="0" borderId="6" xfId="0" applyNumberFormat="1" applyFont="1" applyBorder="1"/>
    <xf numFmtId="11" fontId="1" fillId="0" borderId="40" xfId="0" applyNumberFormat="1" applyFont="1" applyBorder="1" applyAlignment="1">
      <alignment horizontal="center"/>
    </xf>
    <xf numFmtId="11" fontId="1" fillId="0" borderId="14" xfId="0" applyNumberFormat="1" applyFont="1" applyBorder="1" applyAlignment="1">
      <alignment horizontal="center"/>
    </xf>
    <xf numFmtId="0" fontId="2" fillId="0" borderId="12" xfId="0" quotePrefix="1" applyFont="1" applyBorder="1"/>
    <xf numFmtId="2" fontId="1" fillId="0" borderId="3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164" fontId="3" fillId="0" borderId="13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47" fontId="4" fillId="0" borderId="21" xfId="0" applyNumberFormat="1" applyFont="1" applyBorder="1" applyAlignment="1">
      <alignment horizontal="center"/>
    </xf>
    <xf numFmtId="47" fontId="4" fillId="0" borderId="0" xfId="0" applyNumberFormat="1" applyFont="1" applyBorder="1" applyAlignment="1">
      <alignment horizontal="center"/>
    </xf>
    <xf numFmtId="47" fontId="4" fillId="0" borderId="4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13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164" fontId="2" fillId="0" borderId="1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2" fillId="0" borderId="26" xfId="0" applyFont="1" applyFill="1" applyBorder="1" applyAlignment="1">
      <alignment horizontal="center"/>
    </xf>
    <xf numFmtId="0" fontId="2" fillId="0" borderId="31" xfId="0" applyFont="1" applyBorder="1"/>
    <xf numFmtId="0" fontId="1" fillId="0" borderId="45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164" fontId="1" fillId="0" borderId="36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47" fontId="4" fillId="0" borderId="38" xfId="0" applyNumberFormat="1" applyFont="1" applyBorder="1" applyAlignment="1">
      <alignment horizontal="center"/>
    </xf>
    <xf numFmtId="47" fontId="4" fillId="0" borderId="47" xfId="0" applyNumberFormat="1" applyFon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0" fontId="1" fillId="0" borderId="26" xfId="0" applyFont="1" applyBorder="1" applyAlignment="1">
      <alignment horizontal="right"/>
    </xf>
    <xf numFmtId="164" fontId="1" fillId="0" borderId="42" xfId="0" applyNumberFormat="1" applyFont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0" fontId="2" fillId="0" borderId="10" xfId="0" applyFont="1" applyBorder="1"/>
    <xf numFmtId="2" fontId="1" fillId="0" borderId="0" xfId="0" applyNumberFormat="1" applyFont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 applyBorder="1"/>
    <xf numFmtId="11" fontId="1" fillId="0" borderId="0" xfId="0" applyNumberFormat="1" applyFont="1" applyBorder="1" applyAlignment="1">
      <alignment horizontal="center"/>
    </xf>
    <xf numFmtId="0" fontId="1" fillId="0" borderId="10" xfId="0" applyFont="1" applyBorder="1"/>
    <xf numFmtId="0" fontId="2" fillId="0" borderId="0" xfId="0" quotePrefix="1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zoomScale="80" zoomScaleNormal="80" workbookViewId="0">
      <selection activeCell="G79" sqref="G79"/>
    </sheetView>
  </sheetViews>
  <sheetFormatPr defaultColWidth="8.88671875" defaultRowHeight="14.4" x14ac:dyDescent="0.3"/>
  <cols>
    <col min="1" max="1" width="19.44140625" customWidth="1"/>
    <col min="2" max="7" width="9.6640625" customWidth="1"/>
    <col min="8" max="8" width="11.88671875" bestFit="1" customWidth="1"/>
    <col min="9" max="9" width="9.6640625" bestFit="1" customWidth="1"/>
    <col min="10" max="10" width="10.109375" customWidth="1"/>
    <col min="11" max="11" width="10.33203125" customWidth="1"/>
    <col min="12" max="13" width="9.33203125" bestFit="1" customWidth="1"/>
    <col min="14" max="14" width="9.6640625" customWidth="1"/>
    <col min="15" max="15" width="10.33203125" bestFit="1" customWidth="1"/>
    <col min="16" max="16" width="10.33203125" customWidth="1"/>
    <col min="17" max="17" width="10.44140625" bestFit="1" customWidth="1"/>
    <col min="18" max="18" width="10.44140625" customWidth="1"/>
  </cols>
  <sheetData>
    <row r="1" spans="1:19" x14ac:dyDescent="0.3">
      <c r="H1" s="1" t="s">
        <v>0</v>
      </c>
      <c r="I1" s="1" t="s">
        <v>1</v>
      </c>
    </row>
    <row r="2" spans="1:19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1" t="s">
        <v>9</v>
      </c>
      <c r="I2" s="1" t="s">
        <v>10</v>
      </c>
      <c r="K2" s="4" t="s">
        <v>11</v>
      </c>
    </row>
    <row r="3" spans="1:19" x14ac:dyDescent="0.3">
      <c r="A3" s="5" t="s">
        <v>12</v>
      </c>
      <c r="B3" s="6">
        <v>2.4483796296296298E-3</v>
      </c>
      <c r="C3" s="6">
        <v>2.3085648148148149E-3</v>
      </c>
      <c r="D3" s="6">
        <v>2.3260416666666668E-3</v>
      </c>
      <c r="E3" s="6">
        <v>2.3436342592592593E-3</v>
      </c>
      <c r="F3" s="6">
        <v>2.3818287037037037E-3</v>
      </c>
      <c r="G3" s="6">
        <v>2.3817129629629631E-3</v>
      </c>
      <c r="H3" s="7">
        <f>(B3+C3+D3+E3+F3+G3)</f>
        <v>1.4190162037037036E-2</v>
      </c>
      <c r="I3" s="7">
        <f>AVERAGE(B3,C3,D3,E3,F3,G3)</f>
        <v>2.3650270061728392E-3</v>
      </c>
      <c r="J3" s="8"/>
      <c r="K3" s="4" t="s">
        <v>13</v>
      </c>
      <c r="L3" s="9"/>
      <c r="M3" s="9"/>
      <c r="N3" s="9"/>
      <c r="O3" s="9"/>
      <c r="P3" s="9"/>
    </row>
    <row r="4" spans="1:19" x14ac:dyDescent="0.3">
      <c r="A4" s="5" t="s">
        <v>14</v>
      </c>
      <c r="B4" s="6">
        <v>2.4474537037037039E-3</v>
      </c>
      <c r="C4" s="6">
        <v>2.3645833333333336E-3</v>
      </c>
      <c r="D4" s="6">
        <v>2.3876157407407409E-3</v>
      </c>
      <c r="E4" s="6">
        <v>2.3086805555555556E-3</v>
      </c>
      <c r="F4" s="6">
        <v>2.3840277777777779E-3</v>
      </c>
      <c r="G4" s="6">
        <v>2.3820601851851854E-3</v>
      </c>
      <c r="H4" s="7">
        <f>(B4+C4+D4+E4+F4+G4)</f>
        <v>1.4274421296296297E-2</v>
      </c>
      <c r="I4" s="7">
        <f>AVERAGE(B4,C4,D4,E4,F4,G4)</f>
        <v>2.3790702160493829E-3</v>
      </c>
      <c r="K4" s="197">
        <v>2.3695601851851851E-3</v>
      </c>
      <c r="L4" s="197"/>
      <c r="M4" s="9"/>
      <c r="N4" s="9"/>
      <c r="O4" s="9"/>
      <c r="P4" s="9"/>
    </row>
    <row r="5" spans="1:19" x14ac:dyDescent="0.3">
      <c r="A5" s="2" t="s">
        <v>15</v>
      </c>
      <c r="B5" s="10">
        <f t="shared" ref="B5:G5" si="0">AVERAGE(B3,B4)</f>
        <v>2.4479166666666668E-3</v>
      </c>
      <c r="C5" s="10">
        <f t="shared" si="0"/>
        <v>2.3365740740740742E-3</v>
      </c>
      <c r="D5" s="10">
        <f t="shared" si="0"/>
        <v>2.3568287037037039E-3</v>
      </c>
      <c r="E5" s="10">
        <f t="shared" si="0"/>
        <v>2.3261574074074074E-3</v>
      </c>
      <c r="F5" s="10">
        <f t="shared" si="0"/>
        <v>2.382928240740741E-3</v>
      </c>
      <c r="G5" s="10">
        <f t="shared" si="0"/>
        <v>2.3818865740740745E-3</v>
      </c>
      <c r="H5" s="7">
        <f>(B5+C5+D5+E5+F5+G5)</f>
        <v>1.4232291666666667E-2</v>
      </c>
      <c r="I5" s="7">
        <f>AVERAGE(B5,C5,D5,E5,F5,G5)</f>
        <v>2.3720486111111112E-3</v>
      </c>
      <c r="K5" s="11" t="s">
        <v>16</v>
      </c>
    </row>
    <row r="6" spans="1:19" ht="15" thickBot="1" x14ac:dyDescent="0.35">
      <c r="A6" s="12" t="s">
        <v>17</v>
      </c>
      <c r="B6" s="13" t="str">
        <f t="shared" ref="B6:G6" si="1">IF(B5&lt;$I5,"UNDER","OVER")</f>
        <v>OVER</v>
      </c>
      <c r="C6" s="14" t="str">
        <f t="shared" si="1"/>
        <v>UNDER</v>
      </c>
      <c r="D6" s="14" t="str">
        <f t="shared" si="1"/>
        <v>UNDER</v>
      </c>
      <c r="E6" s="14" t="str">
        <f t="shared" si="1"/>
        <v>UNDER</v>
      </c>
      <c r="F6" s="14" t="str">
        <f t="shared" si="1"/>
        <v>OVER</v>
      </c>
      <c r="G6" s="15" t="str">
        <f t="shared" si="1"/>
        <v>OVER</v>
      </c>
      <c r="H6" s="16"/>
      <c r="I6" s="16"/>
      <c r="K6" s="17"/>
    </row>
    <row r="7" spans="1:19" ht="15" thickBot="1" x14ac:dyDescent="0.35">
      <c r="A7" s="18" t="s">
        <v>18</v>
      </c>
      <c r="B7" s="19">
        <f t="shared" ref="B7:G7" si="2">ABS($I5-B5)</f>
        <v>7.5868055555555584E-5</v>
      </c>
      <c r="C7" s="20">
        <f t="shared" si="2"/>
        <v>3.5474537037036985E-5</v>
      </c>
      <c r="D7" s="20">
        <f t="shared" si="2"/>
        <v>1.521990740740737E-5</v>
      </c>
      <c r="E7" s="20">
        <f t="shared" si="2"/>
        <v>4.5891203703703805E-5</v>
      </c>
      <c r="F7" s="20">
        <f t="shared" si="2"/>
        <v>1.0879629629629781E-5</v>
      </c>
      <c r="G7" s="21">
        <f t="shared" si="2"/>
        <v>9.8379629629632287E-6</v>
      </c>
      <c r="H7" s="7">
        <f>ABS(H3-H4)</f>
        <v>8.4259259259261352E-5</v>
      </c>
      <c r="I7" s="7">
        <f>ABS(I3-I4)</f>
        <v>1.4043209876543703E-5</v>
      </c>
      <c r="K7" s="198" t="s">
        <v>19</v>
      </c>
      <c r="L7" s="199"/>
      <c r="M7" s="199"/>
      <c r="N7" s="199"/>
      <c r="O7" s="199"/>
      <c r="P7" s="200"/>
    </row>
    <row r="8" spans="1:19" ht="15" thickBot="1" x14ac:dyDescent="0.35">
      <c r="A8" s="2"/>
      <c r="B8" s="22"/>
      <c r="C8" s="22"/>
      <c r="D8" s="22"/>
      <c r="E8" s="22"/>
      <c r="F8" s="22"/>
      <c r="G8" s="22"/>
      <c r="K8" s="23" t="s">
        <v>20</v>
      </c>
      <c r="L8" s="24">
        <f>AVERAGE(E12,E13)</f>
        <v>2.3692129629629627E-3</v>
      </c>
      <c r="M8" s="23" t="s">
        <v>21</v>
      </c>
      <c r="N8" s="24">
        <f>AVERAGE(E12,E14)</f>
        <v>2.3675636574074076E-3</v>
      </c>
      <c r="O8" s="23" t="s">
        <v>22</v>
      </c>
      <c r="P8" s="24">
        <f>AVERAGE(E13,E14)</f>
        <v>2.3669463734567902E-3</v>
      </c>
    </row>
    <row r="9" spans="1:19" ht="15" thickBot="1" x14ac:dyDescent="0.35">
      <c r="A9" s="2"/>
      <c r="B9" s="198" t="s">
        <v>23</v>
      </c>
      <c r="C9" s="199"/>
      <c r="D9" s="199"/>
      <c r="E9" s="199"/>
      <c r="F9" s="195"/>
      <c r="G9" s="195"/>
      <c r="H9" s="195"/>
      <c r="I9" s="196"/>
      <c r="K9" s="25" t="s">
        <v>24</v>
      </c>
      <c r="L9" s="26">
        <f>AVERAGE(E14,E15)</f>
        <v>2.3748842592592593E-3</v>
      </c>
      <c r="M9" s="25" t="s">
        <v>25</v>
      </c>
      <c r="N9" s="26">
        <f>AVERAGE(E13,E15)</f>
        <v>2.3765335648148148E-3</v>
      </c>
      <c r="O9" s="25" t="s">
        <v>26</v>
      </c>
      <c r="P9" s="26">
        <f>AVERAGE(E12,E15)</f>
        <v>2.3771508487654318E-3</v>
      </c>
    </row>
    <row r="10" spans="1:19" x14ac:dyDescent="0.3">
      <c r="B10" s="27"/>
      <c r="C10" s="28"/>
      <c r="D10" s="29" t="s">
        <v>0</v>
      </c>
      <c r="E10" s="30" t="s">
        <v>15</v>
      </c>
      <c r="F10" s="31"/>
      <c r="G10" s="32"/>
      <c r="H10" s="33" t="s">
        <v>0</v>
      </c>
      <c r="I10" s="30" t="s">
        <v>15</v>
      </c>
      <c r="K10" s="25" t="s">
        <v>18</v>
      </c>
      <c r="L10" s="34">
        <f>(L8-L9)*(24*60*60)</f>
        <v>-0.49000000000002514</v>
      </c>
      <c r="M10" s="25" t="s">
        <v>18</v>
      </c>
      <c r="N10" s="34">
        <f>(N8-N9)*(24*60*60)</f>
        <v>-0.77499999999998126</v>
      </c>
      <c r="O10" s="25" t="s">
        <v>18</v>
      </c>
      <c r="P10" s="34">
        <f>(P8-P9)*(24*60*60)</f>
        <v>-0.88166666666663485</v>
      </c>
    </row>
    <row r="11" spans="1:19" x14ac:dyDescent="0.3">
      <c r="B11" s="201" t="s">
        <v>27</v>
      </c>
      <c r="C11" s="202"/>
      <c r="D11" s="35" t="s">
        <v>28</v>
      </c>
      <c r="E11" s="36" t="s">
        <v>28</v>
      </c>
      <c r="F11" s="201" t="s">
        <v>27</v>
      </c>
      <c r="G11" s="202"/>
      <c r="H11" s="37" t="s">
        <v>28</v>
      </c>
      <c r="I11" s="36" t="s">
        <v>28</v>
      </c>
      <c r="K11" s="25" t="s">
        <v>29</v>
      </c>
      <c r="L11" s="34">
        <f>(B3-B4)*(24*60*60)</f>
        <v>7.9999999999999516E-2</v>
      </c>
      <c r="M11" s="25" t="s">
        <v>30</v>
      </c>
      <c r="N11" s="34">
        <f>(C3-C4)*(24*60*60)</f>
        <v>-4.8400000000000079</v>
      </c>
      <c r="O11" s="25" t="s">
        <v>31</v>
      </c>
      <c r="P11" s="34">
        <f>(D3-D4)*(24*60*60)</f>
        <v>-5.3200000000000056</v>
      </c>
    </row>
    <row r="12" spans="1:19" x14ac:dyDescent="0.3">
      <c r="B12" s="38" t="s">
        <v>32</v>
      </c>
      <c r="C12" s="39" t="s">
        <v>33</v>
      </c>
      <c r="D12" s="40">
        <f>B3+C3+D4+E4+F4+G3</f>
        <v>1.4218981481481482E-2</v>
      </c>
      <c r="E12" s="41">
        <f>D12/6</f>
        <v>2.3698302469135801E-3</v>
      </c>
      <c r="F12" s="42">
        <v>1</v>
      </c>
      <c r="G12" s="43" t="s">
        <v>34</v>
      </c>
      <c r="H12" s="40">
        <f>B3+C4+D4+E3+F4+G4</f>
        <v>1.4310300925925926E-2</v>
      </c>
      <c r="I12" s="41">
        <f>H12/6</f>
        <v>2.3850501543209875E-3</v>
      </c>
      <c r="K12" s="44" t="s">
        <v>17</v>
      </c>
      <c r="L12" s="34">
        <f>(L11-L10)</f>
        <v>0.57000000000002471</v>
      </c>
      <c r="M12" s="25" t="s">
        <v>17</v>
      </c>
      <c r="N12" s="34">
        <f>(N11-N10)</f>
        <v>-4.0650000000000261</v>
      </c>
      <c r="O12" s="25" t="s">
        <v>17</v>
      </c>
      <c r="P12" s="34">
        <f>(P11-P10)</f>
        <v>-4.4383333333333708</v>
      </c>
    </row>
    <row r="13" spans="1:19" x14ac:dyDescent="0.3">
      <c r="B13" s="38" t="s">
        <v>35</v>
      </c>
      <c r="C13" s="43" t="s">
        <v>36</v>
      </c>
      <c r="D13" s="40">
        <f>B3+C4+D3+E4+F3+G4</f>
        <v>1.4211574074074074E-2</v>
      </c>
      <c r="E13" s="41">
        <f>D13/6</f>
        <v>2.3685956790123457E-3</v>
      </c>
      <c r="F13" s="38">
        <v>2</v>
      </c>
      <c r="G13" s="39" t="s">
        <v>37</v>
      </c>
      <c r="H13" s="40">
        <f>B3+C3+D3+E3+F3+G3</f>
        <v>1.4190162037037036E-2</v>
      </c>
      <c r="I13" s="41">
        <f>H13/6</f>
        <v>2.3650270061728392E-3</v>
      </c>
      <c r="J13" s="10">
        <f>H13-P17</f>
        <v>1.4246334876543209E-2</v>
      </c>
      <c r="K13" s="25" t="s">
        <v>38</v>
      </c>
      <c r="L13" s="34">
        <f>(E4-E3)*(24*60*60)</f>
        <v>-3.0200000000000005</v>
      </c>
      <c r="M13" s="25" t="s">
        <v>39</v>
      </c>
      <c r="N13" s="34">
        <f>(F4-F3)*(24*60*60)</f>
        <v>0.19000000000000822</v>
      </c>
      <c r="O13" s="25" t="s">
        <v>40</v>
      </c>
      <c r="P13" s="34">
        <f>(G4-G3)*(24*60*60)</f>
        <v>3.0000000000009186E-2</v>
      </c>
      <c r="Q13" s="22"/>
      <c r="R13" s="22"/>
      <c r="S13" s="45"/>
    </row>
    <row r="14" spans="1:19" x14ac:dyDescent="0.3">
      <c r="B14" s="42" t="s">
        <v>41</v>
      </c>
      <c r="C14" s="39" t="s">
        <v>42</v>
      </c>
      <c r="D14" s="40">
        <f>B4+C3+D3+E3+F4+G4</f>
        <v>1.4191782407407408E-2</v>
      </c>
      <c r="E14" s="41">
        <f>D14/6</f>
        <v>2.3652970679012347E-3</v>
      </c>
      <c r="F14" s="42">
        <v>3</v>
      </c>
      <c r="G14" s="39" t="s">
        <v>43</v>
      </c>
      <c r="H14" s="40">
        <f>B4+C4+D3+E4+F4+G3</f>
        <v>1.4212499999999999E-2</v>
      </c>
      <c r="I14" s="41">
        <f>H14/6</f>
        <v>2.3687499999999998E-3</v>
      </c>
      <c r="K14" s="46" t="s">
        <v>17</v>
      </c>
      <c r="L14" s="34">
        <f>L10-L13</f>
        <v>2.5299999999999754</v>
      </c>
      <c r="M14" s="46" t="s">
        <v>17</v>
      </c>
      <c r="N14" s="34">
        <f>N10-N13</f>
        <v>-0.96499999999998942</v>
      </c>
      <c r="O14" s="46" t="s">
        <v>17</v>
      </c>
      <c r="P14" s="34">
        <f>P10-P13</f>
        <v>-0.91166666666664398</v>
      </c>
      <c r="Q14" s="22"/>
      <c r="R14" s="22"/>
      <c r="S14" s="45"/>
    </row>
    <row r="15" spans="1:19" ht="15" thickBot="1" x14ac:dyDescent="0.35">
      <c r="B15" s="47" t="s">
        <v>44</v>
      </c>
      <c r="C15" s="48" t="s">
        <v>45</v>
      </c>
      <c r="D15" s="49">
        <f>B4+C4+D4+E3+F3+G3</f>
        <v>1.4306828703703704E-2</v>
      </c>
      <c r="E15" s="50">
        <f>D15/6</f>
        <v>2.3844714506172839E-3</v>
      </c>
      <c r="F15" s="47">
        <v>4</v>
      </c>
      <c r="G15" s="48" t="s">
        <v>46</v>
      </c>
      <c r="H15" s="49">
        <f>B4+C3+D4+E4+F3+G4</f>
        <v>1.4216203703703703E-2</v>
      </c>
      <c r="I15" s="50">
        <f>H15/6</f>
        <v>2.3693672839506172E-3</v>
      </c>
      <c r="K15" s="51" t="s">
        <v>9</v>
      </c>
      <c r="L15" s="52">
        <f>(L12+L14)/2</f>
        <v>1.55</v>
      </c>
      <c r="M15" s="51" t="s">
        <v>9</v>
      </c>
      <c r="N15" s="52">
        <f>(N12+N14)/2</f>
        <v>-2.5150000000000077</v>
      </c>
      <c r="O15" s="51" t="s">
        <v>9</v>
      </c>
      <c r="P15" s="52">
        <f>(P12+P14)/2</f>
        <v>-2.6750000000000074</v>
      </c>
    </row>
    <row r="16" spans="1:19" ht="15" thickBot="1" x14ac:dyDescent="0.35">
      <c r="B16" s="53"/>
      <c r="C16" s="54"/>
      <c r="D16" s="22"/>
      <c r="E16" s="45"/>
      <c r="F16" s="55"/>
      <c r="G16" s="54"/>
      <c r="H16" s="22"/>
      <c r="I16" s="45"/>
      <c r="K16" s="56"/>
      <c r="L16" s="57"/>
      <c r="M16" s="58" t="s">
        <v>47</v>
      </c>
      <c r="N16" s="59">
        <f>AVERAGE(L15,N15,P15)</f>
        <v>-1.2133333333333383</v>
      </c>
      <c r="O16" s="60" t="s">
        <v>48</v>
      </c>
      <c r="P16" s="61">
        <f>N16*4</f>
        <v>-4.853333333333353</v>
      </c>
    </row>
    <row r="17" spans="1:17" x14ac:dyDescent="0.3">
      <c r="C17" s="62"/>
      <c r="D17" s="62"/>
      <c r="E17" s="62"/>
      <c r="F17" s="62"/>
      <c r="G17" s="62"/>
      <c r="K17" s="53"/>
      <c r="L17" s="53"/>
      <c r="M17" s="53"/>
      <c r="P17">
        <f>P16/(24*60*60)</f>
        <v>-5.6172839506173064E-5</v>
      </c>
    </row>
    <row r="18" spans="1:17" ht="15" thickBot="1" x14ac:dyDescent="0.35">
      <c r="A18" s="63" t="s">
        <v>23</v>
      </c>
    </row>
    <row r="19" spans="1:17" ht="15" thickBot="1" x14ac:dyDescent="0.35">
      <c r="A19" s="64"/>
      <c r="B19" s="65" t="s">
        <v>49</v>
      </c>
      <c r="C19" s="65" t="s">
        <v>50</v>
      </c>
      <c r="D19" s="65" t="s">
        <v>51</v>
      </c>
      <c r="E19" s="65" t="s">
        <v>52</v>
      </c>
      <c r="F19" s="65" t="s">
        <v>53</v>
      </c>
      <c r="G19" s="65" t="s">
        <v>54</v>
      </c>
      <c r="H19" s="65" t="s">
        <v>0</v>
      </c>
      <c r="I19" s="66" t="s">
        <v>55</v>
      </c>
    </row>
    <row r="20" spans="1:17" x14ac:dyDescent="0.3">
      <c r="A20" s="67" t="str">
        <f>C12</f>
        <v>Lorne</v>
      </c>
      <c r="B20" s="68" t="s">
        <v>56</v>
      </c>
      <c r="C20" s="28"/>
      <c r="D20" s="28"/>
      <c r="E20" s="28"/>
      <c r="F20" s="28"/>
      <c r="G20" s="28"/>
      <c r="H20" s="28"/>
      <c r="I20" s="69"/>
      <c r="K20" s="194" t="str">
        <f>C12</f>
        <v>Lorne</v>
      </c>
      <c r="L20" s="195"/>
      <c r="M20" s="195"/>
      <c r="N20" s="195"/>
      <c r="O20" s="195"/>
      <c r="P20" s="195"/>
      <c r="Q20" s="196"/>
    </row>
    <row r="21" spans="1:17" x14ac:dyDescent="0.3">
      <c r="A21" s="70" t="s">
        <v>57</v>
      </c>
      <c r="B21" s="71">
        <f>B$3</f>
        <v>2.4483796296296298E-3</v>
      </c>
      <c r="C21" s="71">
        <f>C$3</f>
        <v>2.3085648148148149E-3</v>
      </c>
      <c r="D21" s="71">
        <f>D$4</f>
        <v>2.3876157407407409E-3</v>
      </c>
      <c r="E21" s="71">
        <f>E$4</f>
        <v>2.3086805555555556E-3</v>
      </c>
      <c r="F21" s="71">
        <f>F$4</f>
        <v>2.3840277777777779E-3</v>
      </c>
      <c r="G21" s="71">
        <f>G$3</f>
        <v>2.3817129629629631E-3</v>
      </c>
      <c r="H21" s="72">
        <f>B21+C21+D21+E21+F21+G21</f>
        <v>1.4218981481481482E-2</v>
      </c>
      <c r="I21" s="73">
        <f>H21/6</f>
        <v>2.3698302469135801E-3</v>
      </c>
      <c r="K21" s="74" t="str">
        <f>C13</f>
        <v>Evan</v>
      </c>
      <c r="L21" s="75" t="str">
        <f>C14</f>
        <v>Jordan</v>
      </c>
      <c r="M21" s="75" t="str">
        <f>C15</f>
        <v>Nate</v>
      </c>
      <c r="N21" s="75" t="str">
        <f>G12</f>
        <v>Nigel</v>
      </c>
      <c r="O21" s="75" t="str">
        <f>G13</f>
        <v>Zack</v>
      </c>
      <c r="P21" s="75" t="str">
        <f>G14</f>
        <v>Bobby</v>
      </c>
      <c r="Q21" s="76" t="str">
        <f>G15</f>
        <v>James</v>
      </c>
    </row>
    <row r="22" spans="1:17" x14ac:dyDescent="0.3">
      <c r="A22" s="77" t="s">
        <v>58</v>
      </c>
      <c r="B22" s="78">
        <f>B$4</f>
        <v>2.4474537037037039E-3</v>
      </c>
      <c r="C22" s="78">
        <f>C$4</f>
        <v>2.3645833333333336E-3</v>
      </c>
      <c r="D22" s="78">
        <f>D$3</f>
        <v>2.3260416666666668E-3</v>
      </c>
      <c r="E22" s="78">
        <f>E$3</f>
        <v>2.3436342592592593E-3</v>
      </c>
      <c r="F22" s="78">
        <f>F$3</f>
        <v>2.3818287037037037E-3</v>
      </c>
      <c r="G22" s="78">
        <f>G$4</f>
        <v>2.3820601851851854E-3</v>
      </c>
      <c r="H22" s="7"/>
      <c r="I22" s="79"/>
      <c r="K22" s="80">
        <f>IF(B25="UNDER",B26*-1,B26)*24*60*60</f>
        <v>6.6666666666691243E-2</v>
      </c>
      <c r="L22" s="81">
        <f>IF(C25="UNDER",C26*-1,C26)*24*60*60</f>
        <v>-4.0333333333333403</v>
      </c>
      <c r="M22" s="82">
        <f>IF(D25="UNDER",D26*-1,D26)*24*60*60</f>
        <v>4.433333333333338</v>
      </c>
      <c r="N22" s="82">
        <f>IF(B25="UNDER",B26*-1,B26)*24*60*60</f>
        <v>6.6666666666691243E-2</v>
      </c>
      <c r="O22" s="81">
        <f>IF(B25="UNDER",B26*-1,B26)*24*60*60</f>
        <v>6.6666666666691243E-2</v>
      </c>
      <c r="P22" s="82">
        <f>IF(E25="UNDER",E26*-1,E26)*24*60*60</f>
        <v>-2.5166666666666671</v>
      </c>
      <c r="Q22" s="83">
        <f>IF(C25="UNDER",C26*-1,C26)*24*60*60</f>
        <v>-4.0333333333333403</v>
      </c>
    </row>
    <row r="23" spans="1:17" x14ac:dyDescent="0.3">
      <c r="A23" s="70" t="s">
        <v>59</v>
      </c>
      <c r="B23" s="71">
        <f>($E$12+$E$13+$I$12+$I$13)/4</f>
        <v>2.372125771604938E-3</v>
      </c>
      <c r="C23" s="71">
        <f>($E$12+$E$14+$I$13+$I$15)/4</f>
        <v>2.3673804012345678E-3</v>
      </c>
      <c r="D23" s="71">
        <f>($E$12+$E$15+$I$12+$I$15)/4</f>
        <v>2.3771797839506172E-3</v>
      </c>
      <c r="E23" s="71">
        <f>($E$12+$E$13+$I$14+$I$15)/4</f>
        <v>2.3691358024691355E-3</v>
      </c>
      <c r="F23" s="71">
        <f>($E$12+$E$14+$I$12+$I$14)/4</f>
        <v>2.3722318672839506E-3</v>
      </c>
      <c r="G23" s="71">
        <f>($E$12+$E$15+$I$13+$I$14)/4</f>
        <v>2.3720196759259254E-3</v>
      </c>
      <c r="H23" s="7"/>
      <c r="I23" s="79"/>
      <c r="K23" s="84">
        <f>IF(E25="UNDER",E26*-1,E26)*24*60*60</f>
        <v>-2.5166666666666671</v>
      </c>
      <c r="L23" s="85">
        <f>IF(F25="UNDER",F26*-1,F26)*24*60*60</f>
        <v>0.15833333333332145</v>
      </c>
      <c r="M23" s="86">
        <f>IF(G25="UNDER",G26*-1,G26)*24*60*60</f>
        <v>-2.499999999997643E-2</v>
      </c>
      <c r="N23" s="86">
        <f>IF(D25="UNDER",D26*-1,D26)*24*60*60</f>
        <v>4.433333333333338</v>
      </c>
      <c r="O23" s="85">
        <f>IF(C25="UNDER",C26*-1,C26)*24*60*60</f>
        <v>-4.0333333333333403</v>
      </c>
      <c r="P23" s="86">
        <f>IF(F25="UNDER",F26*-1,F26)*24*60*60</f>
        <v>0.15833333333332145</v>
      </c>
      <c r="Q23" s="34">
        <f>IF(D25="UNDER",D26*-1,D26)*24*60*60</f>
        <v>4.433333333333338</v>
      </c>
    </row>
    <row r="24" spans="1:17" x14ac:dyDescent="0.3">
      <c r="A24" s="77" t="s">
        <v>60</v>
      </c>
      <c r="B24" s="78">
        <f>AVERAGE($E$14,$E$15,$I$14,$I$15)</f>
        <v>2.371971450617284E-3</v>
      </c>
      <c r="C24" s="78">
        <f>AVERAGE($E$13,$E$15,$I$12,$I$14)</f>
        <v>2.3767168209876542E-3</v>
      </c>
      <c r="D24" s="78">
        <f>AVERAGE($E$13,$E$14,$I$13,$I$14)</f>
        <v>2.3669174382716048E-3</v>
      </c>
      <c r="E24" s="78">
        <f>AVERAGE($E$14,$E$15,$I$12,$I$13)</f>
        <v>2.3749614197530861E-3</v>
      </c>
      <c r="F24" s="78">
        <f>AVERAGE($E$13,$E$15,$I$13,$I$15)</f>
        <v>2.3718653549382714E-3</v>
      </c>
      <c r="G24" s="78">
        <f>AVERAGE($E$13,$E$14,$I$12,$I$15)</f>
        <v>2.3720775462962962E-3</v>
      </c>
      <c r="H24" s="7"/>
      <c r="I24" s="79"/>
      <c r="K24" s="87"/>
      <c r="L24" s="88"/>
      <c r="M24" s="89"/>
      <c r="N24" s="90">
        <f>IF(F25="UNDER",F26*-1,F26)*24*60*60</f>
        <v>0.15833333333332145</v>
      </c>
      <c r="O24" s="91">
        <f>IF(G25="UNDER",G26*-1,G26)*24*60*60</f>
        <v>-2.499999999997643E-2</v>
      </c>
      <c r="P24" s="90">
        <f>IF(G25="UNDER",G26*-1,G26)*24*60*60</f>
        <v>-2.499999999997643E-2</v>
      </c>
      <c r="Q24" s="92">
        <f>IF(E25="UNDER",E26*-1,E26)*24*60*60</f>
        <v>-2.5166666666666671</v>
      </c>
    </row>
    <row r="25" spans="1:17" x14ac:dyDescent="0.3">
      <c r="A25" s="93" t="s">
        <v>17</v>
      </c>
      <c r="B25" s="94" t="str">
        <f t="shared" ref="B25:G25" si="3">IF(      ((B24-B23)-(B22-B21))&lt;0,"UNDER","OVER")</f>
        <v>OVER</v>
      </c>
      <c r="C25" s="94" t="str">
        <f t="shared" si="3"/>
        <v>UNDER</v>
      </c>
      <c r="D25" s="94" t="str">
        <f t="shared" si="3"/>
        <v>OVER</v>
      </c>
      <c r="E25" s="94" t="str">
        <f t="shared" si="3"/>
        <v>UNDER</v>
      </c>
      <c r="F25" s="94" t="str">
        <f t="shared" si="3"/>
        <v>OVER</v>
      </c>
      <c r="G25" s="94" t="str">
        <f t="shared" si="3"/>
        <v>UNDER</v>
      </c>
      <c r="H25" s="95" t="str">
        <f>IF(IF(B25="UNDER",-B26,B26)+(IF(C25="UNDER",-C26,C26)+(IF(D25="UNDER",-D26,D26)+(IF(E25="UNDER",-E26,E26)+(IF(F25="UNDER",-F26,F26)+(IF(G25="UNDER",-G26,G26))))))&gt;0,"OVER","UNDER")</f>
        <v>UNDER</v>
      </c>
      <c r="I25" s="96"/>
      <c r="K25" s="97" t="str">
        <f t="shared" ref="K25:Q25" si="4">IF(SUM(K22:K24)&lt;0,"UNDER","OVER")</f>
        <v>UNDER</v>
      </c>
      <c r="L25" s="98" t="str">
        <f t="shared" si="4"/>
        <v>UNDER</v>
      </c>
      <c r="M25" s="99" t="str">
        <f t="shared" si="4"/>
        <v>OVER</v>
      </c>
      <c r="N25" s="99" t="str">
        <f t="shared" si="4"/>
        <v>OVER</v>
      </c>
      <c r="O25" s="98" t="str">
        <f t="shared" si="4"/>
        <v>UNDER</v>
      </c>
      <c r="P25" s="99" t="str">
        <f t="shared" si="4"/>
        <v>UNDER</v>
      </c>
      <c r="Q25" s="100" t="str">
        <f t="shared" si="4"/>
        <v>UNDER</v>
      </c>
    </row>
    <row r="26" spans="1:17" ht="15" thickBot="1" x14ac:dyDescent="0.35">
      <c r="A26" s="101" t="s">
        <v>28</v>
      </c>
      <c r="B26" s="102">
        <f t="shared" ref="B26:G26" si="5">ABS((B24-B23)-(B22-B21))</f>
        <v>7.7160493827188939E-7</v>
      </c>
      <c r="C26" s="102">
        <f t="shared" si="5"/>
        <v>4.6682098765432178E-5</v>
      </c>
      <c r="D26" s="102">
        <f t="shared" si="5"/>
        <v>5.1311728395061779E-5</v>
      </c>
      <c r="E26" s="102">
        <f t="shared" si="5"/>
        <v>2.9128086419753091E-5</v>
      </c>
      <c r="F26" s="102">
        <f t="shared" si="5"/>
        <v>1.8325617283949241E-6</v>
      </c>
      <c r="G26" s="102">
        <f t="shared" si="5"/>
        <v>2.8935185185157905E-7</v>
      </c>
      <c r="H26" s="103">
        <f>ABS(IF(B25="UNDER",-B26,B26)+(IF(C25="UNDER",-C26,C26)+(IF(D25="UNDER",-D26,D26)+(IF(E25="UNDER",-E26,E26)+(IF(F25="UNDER",-F26,F26)+(IF(G25="UNDER",-G26,G26)))))))</f>
        <v>2.2183641975308255E-5</v>
      </c>
      <c r="I26" s="79"/>
      <c r="K26" s="104">
        <f t="shared" ref="K26:Q26" si="6">SUM(K22:K24)</f>
        <v>-2.4499999999999758</v>
      </c>
      <c r="L26" s="105">
        <f t="shared" si="6"/>
        <v>-3.8750000000000187</v>
      </c>
      <c r="M26" s="106">
        <f t="shared" si="6"/>
        <v>4.4083333333333616</v>
      </c>
      <c r="N26" s="106">
        <f t="shared" si="6"/>
        <v>4.658333333333351</v>
      </c>
      <c r="O26" s="105">
        <f t="shared" si="6"/>
        <v>-3.9916666666666254</v>
      </c>
      <c r="P26" s="106">
        <f t="shared" si="6"/>
        <v>-2.3833333333333222</v>
      </c>
      <c r="Q26" s="52">
        <f t="shared" si="6"/>
        <v>-2.1166666666666694</v>
      </c>
    </row>
    <row r="27" spans="1:17" ht="15" thickBot="1" x14ac:dyDescent="0.35">
      <c r="A27" s="107"/>
      <c r="B27" s="57"/>
      <c r="C27" s="57"/>
      <c r="D27" s="57"/>
      <c r="E27" s="57"/>
      <c r="F27" s="57"/>
      <c r="G27" s="57"/>
      <c r="H27" s="57"/>
      <c r="I27" s="108"/>
      <c r="K27" s="53"/>
      <c r="L27" s="53"/>
      <c r="M27" s="53"/>
    </row>
    <row r="28" spans="1:17" x14ac:dyDescent="0.3">
      <c r="A28" s="109" t="str">
        <f>C13</f>
        <v>Evan</v>
      </c>
      <c r="B28" s="110" t="s">
        <v>61</v>
      </c>
      <c r="C28" s="28"/>
      <c r="D28" s="28"/>
      <c r="E28" s="28"/>
      <c r="F28" s="28"/>
      <c r="G28" s="28"/>
      <c r="H28" s="28"/>
      <c r="I28" s="69"/>
      <c r="K28" s="194" t="str">
        <f>C13</f>
        <v>Evan</v>
      </c>
      <c r="L28" s="195"/>
      <c r="M28" s="195"/>
      <c r="N28" s="195"/>
      <c r="O28" s="195"/>
      <c r="P28" s="195"/>
      <c r="Q28" s="196"/>
    </row>
    <row r="29" spans="1:17" x14ac:dyDescent="0.3">
      <c r="A29" s="70" t="s">
        <v>57</v>
      </c>
      <c r="B29" s="71">
        <f>B$3</f>
        <v>2.4483796296296298E-3</v>
      </c>
      <c r="C29" s="71">
        <f>C$4</f>
        <v>2.3645833333333336E-3</v>
      </c>
      <c r="D29" s="71">
        <f>D$3</f>
        <v>2.3260416666666668E-3</v>
      </c>
      <c r="E29" s="71">
        <f>E$4</f>
        <v>2.3086805555555556E-3</v>
      </c>
      <c r="F29" s="71">
        <f>F$3</f>
        <v>2.3818287037037037E-3</v>
      </c>
      <c r="G29" s="71">
        <f>G$4</f>
        <v>2.3820601851851854E-3</v>
      </c>
      <c r="H29" s="40">
        <f>B29+C29+D29+E29+F29+G29</f>
        <v>1.4211574074074074E-2</v>
      </c>
      <c r="I29" s="73">
        <f>H29/6</f>
        <v>2.3685956790123457E-3</v>
      </c>
      <c r="K29" s="74" t="str">
        <f>C12</f>
        <v>Lorne</v>
      </c>
      <c r="L29" s="75" t="str">
        <f>C14</f>
        <v>Jordan</v>
      </c>
      <c r="M29" s="75" t="str">
        <f>C15</f>
        <v>Nate</v>
      </c>
      <c r="N29" s="75" t="str">
        <f>G12</f>
        <v>Nigel</v>
      </c>
      <c r="O29" s="75" t="str">
        <f>G13</f>
        <v>Zack</v>
      </c>
      <c r="P29" s="75" t="str">
        <f>G14</f>
        <v>Bobby</v>
      </c>
      <c r="Q29" s="76" t="str">
        <f>G15</f>
        <v>James</v>
      </c>
    </row>
    <row r="30" spans="1:17" x14ac:dyDescent="0.3">
      <c r="A30" s="77" t="s">
        <v>58</v>
      </c>
      <c r="B30" s="78">
        <f>B$4</f>
        <v>2.4474537037037039E-3</v>
      </c>
      <c r="C30" s="78">
        <f>C$3</f>
        <v>2.3085648148148149E-3</v>
      </c>
      <c r="D30" s="78">
        <f>D$4</f>
        <v>2.3876157407407409E-3</v>
      </c>
      <c r="E30" s="78">
        <f>E$3</f>
        <v>2.3436342592592593E-3</v>
      </c>
      <c r="F30" s="78">
        <f>F$4</f>
        <v>2.3840277777777779E-3</v>
      </c>
      <c r="G30" s="78">
        <f>G$3</f>
        <v>2.3817129629629631E-3</v>
      </c>
      <c r="H30" s="7"/>
      <c r="I30" s="79"/>
      <c r="K30" s="111">
        <f>IF(B33="UNDER",B34*-1,B34)*24*60*60</f>
        <v>6.6666666666691243E-2</v>
      </c>
      <c r="L30" s="112">
        <f>IF(D33="UNDER",D34*-1,D34)*24*60*60</f>
        <v>-4.433333333333338</v>
      </c>
      <c r="M30" s="113">
        <f>IF(C33="UNDER",C34*-1,C34)*24*60*60</f>
        <v>4.0333333333333403</v>
      </c>
      <c r="N30" s="113">
        <f>IF(B33="UNDER",B34*-1,B34)*24*60*60</f>
        <v>6.6666666666691243E-2</v>
      </c>
      <c r="O30" s="112">
        <f>IF(B33="UNDER",B34*-1,B34)*24*60*60</f>
        <v>6.6666666666691243E-2</v>
      </c>
      <c r="P30" s="113">
        <f>IF(C33="UNDER",C34*-1,C34)*24*60*60</f>
        <v>4.0333333333333403</v>
      </c>
      <c r="Q30" s="114">
        <f>IF(E33="UNDER",E34*-1,E34)*24*60*60</f>
        <v>-2.5166666666666671</v>
      </c>
    </row>
    <row r="31" spans="1:17" x14ac:dyDescent="0.3">
      <c r="A31" s="70" t="s">
        <v>59</v>
      </c>
      <c r="B31" s="71">
        <f>($E$12+$E$13+$I$12+$I$13)/4</f>
        <v>2.372125771604938E-3</v>
      </c>
      <c r="C31" s="71">
        <f>AVERAGE($E$13,$E$15,$I$12,$I$14)</f>
        <v>2.3767168209876542E-3</v>
      </c>
      <c r="D31" s="71">
        <f>($E$13+$E$14+$I$13+$I$14)/4</f>
        <v>2.3669174382716048E-3</v>
      </c>
      <c r="E31" s="71">
        <f>($E$12+$E$13+$I$14+$I$15)/4</f>
        <v>2.3691358024691355E-3</v>
      </c>
      <c r="F31" s="71">
        <f>AVERAGE($E$13,$E$15,$I$13,$I$15)</f>
        <v>2.3718653549382714E-3</v>
      </c>
      <c r="G31" s="71">
        <f>($E$13+$E$14+$I$12+$I$15)/4</f>
        <v>2.3720775462962962E-3</v>
      </c>
      <c r="H31" s="7"/>
      <c r="I31" s="79"/>
      <c r="K31" s="115">
        <f>IF(E33="UNDER",E34*-1,E34)*24*60*60</f>
        <v>-2.5166666666666671</v>
      </c>
      <c r="L31" s="116">
        <f>IF(G33="UNDER",G34*-1,G34)*24*60*60</f>
        <v>2.499999999997643E-2</v>
      </c>
      <c r="M31" s="117">
        <f>IF(F33="UNDER",F34*-1,F34)*24*60*60</f>
        <v>-0.15833333333332145</v>
      </c>
      <c r="N31" s="117">
        <f>IF(C33="UNDER",C34*-1,C34)*24*60*60</f>
        <v>4.0333333333333403</v>
      </c>
      <c r="O31" s="116">
        <f>IF(D33="UNDER",D34*-1,D34)*24*60*60</f>
        <v>-4.433333333333338</v>
      </c>
      <c r="P31" s="117">
        <f>IF(D33="UNDER",D34*-1,D34)*24*60*60</f>
        <v>-4.433333333333338</v>
      </c>
      <c r="Q31" s="118">
        <f>IF(F33="UNDER",F34*-1,F34)*24*60*60</f>
        <v>-0.15833333333332145</v>
      </c>
    </row>
    <row r="32" spans="1:17" x14ac:dyDescent="0.3">
      <c r="A32" s="77" t="s">
        <v>60</v>
      </c>
      <c r="B32" s="78">
        <f>AVERAGE($E$14,$E$15,$I$14,$I$15)</f>
        <v>2.371971450617284E-3</v>
      </c>
      <c r="C32" s="78">
        <f>($E$12+$E$14+$I$13+$I$15)/4</f>
        <v>2.3673804012345678E-3</v>
      </c>
      <c r="D32" s="78">
        <f>($E$12+$E$15+$I$12+$I$15)/4</f>
        <v>2.3771797839506172E-3</v>
      </c>
      <c r="E32" s="78">
        <f>AVERAGE($E$14,$E$15,$I$12,$I$13)</f>
        <v>2.3749614197530861E-3</v>
      </c>
      <c r="F32" s="78">
        <f>($E$12+$E$14+$I$12+$I$14)/4</f>
        <v>2.3722318672839506E-3</v>
      </c>
      <c r="G32" s="78">
        <f>($E$12+$E$15+$I$13+$I$14)/4</f>
        <v>2.3720196759259254E-3</v>
      </c>
      <c r="H32" s="7"/>
      <c r="I32" s="79"/>
      <c r="K32" s="119"/>
      <c r="L32" s="120"/>
      <c r="M32" s="121"/>
      <c r="N32" s="122">
        <f>IF(G33="UNDER",G34*-1,G34)*24*60*60</f>
        <v>2.499999999997643E-2</v>
      </c>
      <c r="O32" s="123">
        <f>IF(F33="UNDER",F34*-1,F34)*24*60*60</f>
        <v>-0.15833333333332145</v>
      </c>
      <c r="P32" s="122">
        <f>IF(E33="UNDER",E34*-1,E34)*24*60*60</f>
        <v>-2.5166666666666671</v>
      </c>
      <c r="Q32" s="124">
        <f>IF(G33="UNDER",G34*-1,G34)*24*60*60</f>
        <v>2.499999999997643E-2</v>
      </c>
    </row>
    <row r="33" spans="1:18" x14ac:dyDescent="0.3">
      <c r="A33" s="93" t="s">
        <v>17</v>
      </c>
      <c r="B33" s="94" t="str">
        <f t="shared" ref="B33:G33" si="7">IF(      ((B32-B31)-(B30-B29))&lt;0,"UNDER","OVER")</f>
        <v>OVER</v>
      </c>
      <c r="C33" s="94" t="str">
        <f t="shared" si="7"/>
        <v>OVER</v>
      </c>
      <c r="D33" s="94" t="str">
        <f t="shared" si="7"/>
        <v>UNDER</v>
      </c>
      <c r="E33" s="94" t="str">
        <f t="shared" si="7"/>
        <v>UNDER</v>
      </c>
      <c r="F33" s="94" t="str">
        <f t="shared" si="7"/>
        <v>UNDER</v>
      </c>
      <c r="G33" s="94" t="str">
        <f t="shared" si="7"/>
        <v>OVER</v>
      </c>
      <c r="H33" s="95" t="str">
        <f>IF(IF(B33="UNDER",-B34,B34)+(IF(C33="UNDER",-C34,C34)+(IF(D33="UNDER",-D34,D34)+(IF(E33="UNDER",-E34,E34)+(IF(F33="UNDER",-F34,F34)+(IF(G33="UNDER",-G34,G34))))))&gt;0,"OVER","UNDER")</f>
        <v>UNDER</v>
      </c>
      <c r="I33" s="96"/>
      <c r="K33" s="97" t="str">
        <f t="shared" ref="K33:Q33" si="8">IF(SUM(K30:K32)&lt;0,"UNDER","OVER")</f>
        <v>UNDER</v>
      </c>
      <c r="L33" s="98" t="str">
        <f t="shared" si="8"/>
        <v>UNDER</v>
      </c>
      <c r="M33" s="99" t="str">
        <f t="shared" si="8"/>
        <v>OVER</v>
      </c>
      <c r="N33" s="99" t="str">
        <f t="shared" si="8"/>
        <v>OVER</v>
      </c>
      <c r="O33" s="98" t="str">
        <f t="shared" si="8"/>
        <v>UNDER</v>
      </c>
      <c r="P33" s="99" t="str">
        <f t="shared" si="8"/>
        <v>UNDER</v>
      </c>
      <c r="Q33" s="100" t="str">
        <f t="shared" si="8"/>
        <v>UNDER</v>
      </c>
    </row>
    <row r="34" spans="1:18" ht="15" thickBot="1" x14ac:dyDescent="0.35">
      <c r="A34" s="101" t="s">
        <v>28</v>
      </c>
      <c r="B34" s="102">
        <f t="shared" ref="B34:G34" si="9">ABS((B32-B31)-(B30-B29))</f>
        <v>7.7160493827188939E-7</v>
      </c>
      <c r="C34" s="102">
        <f t="shared" si="9"/>
        <v>4.6682098765432178E-5</v>
      </c>
      <c r="D34" s="102">
        <f t="shared" si="9"/>
        <v>5.1311728395061779E-5</v>
      </c>
      <c r="E34" s="102">
        <f t="shared" si="9"/>
        <v>2.9128086419753091E-5</v>
      </c>
      <c r="F34" s="102">
        <f t="shared" si="9"/>
        <v>1.8325617283949241E-6</v>
      </c>
      <c r="G34" s="102">
        <f t="shared" si="9"/>
        <v>2.8935185185157905E-7</v>
      </c>
      <c r="H34" s="103">
        <f>ABS(IF(B33="UNDER",-B34,B34)+(IF(C33="UNDER",-C34,C34)+(IF(D33="UNDER",-D34,D34)+(IF(E33="UNDER",-E34,E34)+(IF(F33="UNDER",-F34,F34)+(IF(G33="UNDER",-G34,G34)))))))</f>
        <v>3.4529320987654148E-5</v>
      </c>
      <c r="I34" s="79"/>
      <c r="K34" s="104">
        <f t="shared" ref="K34:Q34" si="10">SUM(K30:K32)</f>
        <v>-2.4499999999999758</v>
      </c>
      <c r="L34" s="105">
        <f t="shared" si="10"/>
        <v>-4.4083333333333616</v>
      </c>
      <c r="M34" s="106">
        <f t="shared" si="10"/>
        <v>3.8750000000000187</v>
      </c>
      <c r="N34" s="106">
        <f t="shared" si="10"/>
        <v>4.125000000000008</v>
      </c>
      <c r="O34" s="105">
        <f t="shared" si="10"/>
        <v>-4.5249999999999684</v>
      </c>
      <c r="P34" s="106">
        <f t="shared" si="10"/>
        <v>-2.9166666666666647</v>
      </c>
      <c r="Q34" s="52">
        <f t="shared" si="10"/>
        <v>-2.6500000000000119</v>
      </c>
    </row>
    <row r="35" spans="1:18" ht="15" thickBot="1" x14ac:dyDescent="0.35">
      <c r="A35" s="107"/>
      <c r="B35" s="57"/>
      <c r="C35" s="57"/>
      <c r="D35" s="57"/>
      <c r="E35" s="57"/>
      <c r="F35" s="57"/>
      <c r="G35" s="57"/>
      <c r="H35" s="57"/>
      <c r="I35" s="108"/>
    </row>
    <row r="36" spans="1:18" x14ac:dyDescent="0.3">
      <c r="A36" s="109" t="str">
        <f>C14</f>
        <v>Jordan</v>
      </c>
      <c r="B36" s="110" t="s">
        <v>62</v>
      </c>
      <c r="C36" s="28"/>
      <c r="D36" s="28"/>
      <c r="E36" s="28"/>
      <c r="F36" s="28"/>
      <c r="G36" s="28"/>
      <c r="H36" s="28"/>
      <c r="I36" s="69"/>
      <c r="K36" s="194" t="str">
        <f>C14</f>
        <v>Jordan</v>
      </c>
      <c r="L36" s="195"/>
      <c r="M36" s="195"/>
      <c r="N36" s="195"/>
      <c r="O36" s="195"/>
      <c r="P36" s="195"/>
      <c r="Q36" s="196"/>
    </row>
    <row r="37" spans="1:18" x14ac:dyDescent="0.3">
      <c r="A37" s="70" t="s">
        <v>57</v>
      </c>
      <c r="B37" s="71">
        <f>B$4</f>
        <v>2.4474537037037039E-3</v>
      </c>
      <c r="C37" s="71">
        <f>C$3</f>
        <v>2.3085648148148149E-3</v>
      </c>
      <c r="D37" s="71">
        <f>D$3</f>
        <v>2.3260416666666668E-3</v>
      </c>
      <c r="E37" s="71">
        <f>E$3</f>
        <v>2.3436342592592593E-3</v>
      </c>
      <c r="F37" s="71">
        <f>F$4</f>
        <v>2.3840277777777779E-3</v>
      </c>
      <c r="G37" s="71">
        <f>G$4</f>
        <v>2.3820601851851854E-3</v>
      </c>
      <c r="H37" s="40">
        <f>B37+C37+D37+E37+F37+G37</f>
        <v>1.4191782407407408E-2</v>
      </c>
      <c r="I37" s="73">
        <f>H37/6</f>
        <v>2.3652970679012347E-3</v>
      </c>
      <c r="K37" s="74" t="str">
        <f>C12</f>
        <v>Lorne</v>
      </c>
      <c r="L37" s="75" t="str">
        <f>C13</f>
        <v>Evan</v>
      </c>
      <c r="M37" s="75" t="str">
        <f>C15</f>
        <v>Nate</v>
      </c>
      <c r="N37" s="75" t="str">
        <f>G12</f>
        <v>Nigel</v>
      </c>
      <c r="O37" s="75" t="str">
        <f>G13</f>
        <v>Zack</v>
      </c>
      <c r="P37" s="75" t="str">
        <f>G14</f>
        <v>Bobby</v>
      </c>
      <c r="Q37" s="76" t="str">
        <f>G15</f>
        <v>James</v>
      </c>
    </row>
    <row r="38" spans="1:18" x14ac:dyDescent="0.3">
      <c r="A38" s="77" t="s">
        <v>58</v>
      </c>
      <c r="B38" s="78">
        <f>B$3</f>
        <v>2.4483796296296298E-3</v>
      </c>
      <c r="C38" s="78">
        <f>C$4</f>
        <v>2.3645833333333336E-3</v>
      </c>
      <c r="D38" s="78">
        <f>D$4</f>
        <v>2.3876157407407409E-3</v>
      </c>
      <c r="E38" s="78">
        <f>E$4</f>
        <v>2.3086805555555556E-3</v>
      </c>
      <c r="F38" s="78">
        <f>F$3</f>
        <v>2.3818287037037037E-3</v>
      </c>
      <c r="G38" s="78">
        <f>G$3</f>
        <v>2.3817129629629631E-3</v>
      </c>
      <c r="H38" s="7"/>
      <c r="I38" s="79"/>
      <c r="K38" s="111">
        <f>IF(C41="UNDER",C42*-1,C42)*24*60*60</f>
        <v>-4.0333333333333403</v>
      </c>
      <c r="L38" s="112">
        <f>IF(D41="UNDER",D42*-1,D42)*24*60*60</f>
        <v>-4.433333333333338</v>
      </c>
      <c r="M38" s="113">
        <f>IF(B41="UNDER",B42*-1,B42)*24*60*60</f>
        <v>-6.6666666666691243E-2</v>
      </c>
      <c r="N38" s="113">
        <f>IF(E41="UNDER",E42*-1,E42)*24*60*60</f>
        <v>2.5166666666666671</v>
      </c>
      <c r="O38" s="112">
        <f>IF(C41="UNDER",C42*-1,C42)*24*60*60</f>
        <v>-4.0333333333333403</v>
      </c>
      <c r="P38" s="113">
        <f>IF(B41="UNDER",B42*-1,B42)*24*60*60</f>
        <v>-6.6666666666691243E-2</v>
      </c>
      <c r="Q38" s="114">
        <f>IF(B41="UNDER",B42*-1,B42)*24*60*60</f>
        <v>-6.6666666666691243E-2</v>
      </c>
    </row>
    <row r="39" spans="1:18" x14ac:dyDescent="0.3">
      <c r="A39" s="70" t="s">
        <v>59</v>
      </c>
      <c r="B39" s="71">
        <f>($E$14+$E$15+$I$14+$I$15)/4</f>
        <v>2.371971450617284E-3</v>
      </c>
      <c r="C39" s="71">
        <f>($E$12+$E$14+$I$13+$I$15)/4</f>
        <v>2.3673804012345678E-3</v>
      </c>
      <c r="D39" s="71">
        <f>($E$13+$E$14+$I$13+$I$14)/4</f>
        <v>2.3669174382716048E-3</v>
      </c>
      <c r="E39" s="71">
        <f>AVERAGE($E$14,$E$15,$I$12,$I$13)</f>
        <v>2.3749614197530861E-3</v>
      </c>
      <c r="F39" s="71">
        <f>($E$12+$E$14+$I$12+$I$14)/4</f>
        <v>2.3722318672839506E-3</v>
      </c>
      <c r="G39" s="71">
        <f>($E$13+$E$14+$I$12+$I$15)/4</f>
        <v>2.3720775462962962E-3</v>
      </c>
      <c r="H39" s="7"/>
      <c r="I39" s="79"/>
      <c r="K39" s="115">
        <f>IF(F41="UNDER",F42*-1,F42)*24*60*60</f>
        <v>0.15833333333332145</v>
      </c>
      <c r="L39" s="116">
        <f>IF(G41="UNDER",G42*-1,G42)*24*60*60</f>
        <v>2.499999999997643E-2</v>
      </c>
      <c r="M39" s="117">
        <f>IF(E41="UNDER",E42*-1,E42)*24*60*60</f>
        <v>2.5166666666666671</v>
      </c>
      <c r="N39" s="117">
        <f>IF(F41="UNDER",F42*-1,F42)*24*60*60</f>
        <v>0.15833333333332145</v>
      </c>
      <c r="O39" s="116">
        <f>IF(D41="UNDER",D42*-1,D42)*24*60*60</f>
        <v>-4.433333333333338</v>
      </c>
      <c r="P39" s="117">
        <f>IF(D41="UNDER",D42*-1,D42)*24*60*60</f>
        <v>-4.433333333333338</v>
      </c>
      <c r="Q39" s="118">
        <f>IF(C41="UNDER",C42*-1,C42)*24*60*60</f>
        <v>-4.0333333333333403</v>
      </c>
    </row>
    <row r="40" spans="1:18" x14ac:dyDescent="0.3">
      <c r="A40" s="77" t="s">
        <v>60</v>
      </c>
      <c r="B40" s="78">
        <f>AVERAGE($E$12,$E$13,$I$12,$I$13)</f>
        <v>2.372125771604938E-3</v>
      </c>
      <c r="C40" s="78">
        <f>AVERAGE($E$13,$E$15,$I$12,$I$14)</f>
        <v>2.3767168209876542E-3</v>
      </c>
      <c r="D40" s="78">
        <f>($E$12+$E$15+$I$12+$I$15)/4</f>
        <v>2.3771797839506172E-3</v>
      </c>
      <c r="E40" s="78">
        <f>($E$12+$E$13+$I$14+$I$15)/4</f>
        <v>2.3691358024691355E-3</v>
      </c>
      <c r="F40" s="78">
        <f>AVERAGE($E$13,$E$15,$I$13,$I$15)</f>
        <v>2.3718653549382714E-3</v>
      </c>
      <c r="G40" s="78">
        <f>($E$12+$E$15+$I$13+$I$14)/4</f>
        <v>2.3720196759259254E-3</v>
      </c>
      <c r="H40" s="7"/>
      <c r="I40" s="79"/>
      <c r="K40" s="119"/>
      <c r="L40" s="120"/>
      <c r="M40" s="121"/>
      <c r="N40" s="122">
        <f>IF(G41="UNDER",G42*-1,G42)*24*60*60</f>
        <v>2.499999999997643E-2</v>
      </c>
      <c r="O40" s="123">
        <f>IF(E41="UNDER",E42*-1,E42)*24*60*60</f>
        <v>2.5166666666666671</v>
      </c>
      <c r="P40" s="122">
        <f>IF(F41="UNDER",F42*-1,F42)*24*60*60</f>
        <v>0.15833333333332145</v>
      </c>
      <c r="Q40" s="124">
        <f>IF(G41="UNDER",G42*-1,G42)*24*60*60</f>
        <v>2.499999999997643E-2</v>
      </c>
    </row>
    <row r="41" spans="1:18" x14ac:dyDescent="0.3">
      <c r="A41" s="93" t="s">
        <v>17</v>
      </c>
      <c r="B41" s="94" t="str">
        <f t="shared" ref="B41:G41" si="11">IF(      ((B40-B39)-(B38-B37))&lt;0,"UNDER","OVER")</f>
        <v>UNDER</v>
      </c>
      <c r="C41" s="94" t="str">
        <f t="shared" si="11"/>
        <v>UNDER</v>
      </c>
      <c r="D41" s="94" t="str">
        <f t="shared" si="11"/>
        <v>UNDER</v>
      </c>
      <c r="E41" s="94" t="str">
        <f t="shared" si="11"/>
        <v>OVER</v>
      </c>
      <c r="F41" s="94" t="str">
        <f t="shared" si="11"/>
        <v>OVER</v>
      </c>
      <c r="G41" s="94" t="str">
        <f t="shared" si="11"/>
        <v>OVER</v>
      </c>
      <c r="H41" s="95" t="str">
        <f>IF(IF(B41="UNDER",-B42,B42)+(IF(C41="UNDER",-C42,C42)+(IF(D41="UNDER",-D42,D42)+(IF(E41="UNDER",-E42,E42)+(IF(F41="UNDER",-F42,F42)+(IF(G41="UNDER",-G42,G42))))))&gt;0,"OVER","UNDER")</f>
        <v>UNDER</v>
      </c>
      <c r="I41" s="96"/>
      <c r="K41" s="97" t="str">
        <f t="shared" ref="K41:Q41" si="12">IF(SUM(K38:K40)&lt;0,"UNDER","OVER")</f>
        <v>UNDER</v>
      </c>
      <c r="L41" s="98" t="str">
        <f t="shared" si="12"/>
        <v>UNDER</v>
      </c>
      <c r="M41" s="99" t="str">
        <f t="shared" si="12"/>
        <v>OVER</v>
      </c>
      <c r="N41" s="99" t="str">
        <f t="shared" si="12"/>
        <v>OVER</v>
      </c>
      <c r="O41" s="98" t="str">
        <f t="shared" si="12"/>
        <v>UNDER</v>
      </c>
      <c r="P41" s="99" t="str">
        <f t="shared" si="12"/>
        <v>UNDER</v>
      </c>
      <c r="Q41" s="100" t="str">
        <f t="shared" si="12"/>
        <v>UNDER</v>
      </c>
    </row>
    <row r="42" spans="1:18" ht="15" thickBot="1" x14ac:dyDescent="0.35">
      <c r="A42" s="101" t="s">
        <v>28</v>
      </c>
      <c r="B42" s="102">
        <f t="shared" ref="B42:G42" si="13">ABS((B40-B39)-(B38-B37))</f>
        <v>7.7160493827188939E-7</v>
      </c>
      <c r="C42" s="102">
        <f t="shared" si="13"/>
        <v>4.6682098765432178E-5</v>
      </c>
      <c r="D42" s="102">
        <f t="shared" si="13"/>
        <v>5.1311728395061779E-5</v>
      </c>
      <c r="E42" s="102">
        <f t="shared" si="13"/>
        <v>2.9128086419753091E-5</v>
      </c>
      <c r="F42" s="102">
        <f t="shared" si="13"/>
        <v>1.8325617283949241E-6</v>
      </c>
      <c r="G42" s="102">
        <f t="shared" si="13"/>
        <v>2.8935185185157905E-7</v>
      </c>
      <c r="H42" s="103">
        <f>ABS(IF(B41="UNDER",-B42,B42)+(IF(C41="UNDER",-C42,C42)+(IF(D41="UNDER",-D42,D42)+(IF(E41="UNDER",-E42,E42)+(IF(F41="UNDER",-F42,F42)+(IF(G41="UNDER",-G42,G42)))))))</f>
        <v>6.7515432098766252E-5</v>
      </c>
      <c r="I42" s="79"/>
      <c r="K42" s="104">
        <f t="shared" ref="K42:Q42" si="14">SUM(K38:K40)</f>
        <v>-3.8750000000000187</v>
      </c>
      <c r="L42" s="105">
        <f t="shared" si="14"/>
        <v>-4.4083333333333616</v>
      </c>
      <c r="M42" s="106">
        <f t="shared" si="14"/>
        <v>2.4499999999999758</v>
      </c>
      <c r="N42" s="106">
        <f t="shared" si="14"/>
        <v>2.6999999999999647</v>
      </c>
      <c r="O42" s="105">
        <f t="shared" si="14"/>
        <v>-5.9500000000000117</v>
      </c>
      <c r="P42" s="106">
        <f t="shared" si="14"/>
        <v>-4.3416666666667076</v>
      </c>
      <c r="Q42" s="52">
        <f t="shared" si="14"/>
        <v>-4.0750000000000552</v>
      </c>
    </row>
    <row r="43" spans="1:18" ht="15" thickBot="1" x14ac:dyDescent="0.35">
      <c r="A43" s="107"/>
      <c r="B43" s="57"/>
      <c r="C43" s="57"/>
      <c r="D43" s="57"/>
      <c r="E43" s="57"/>
      <c r="F43" s="57"/>
      <c r="G43" s="57"/>
      <c r="H43" s="57"/>
      <c r="I43" s="108"/>
    </row>
    <row r="44" spans="1:18" x14ac:dyDescent="0.3">
      <c r="A44" s="109" t="str">
        <f>C15</f>
        <v>Nate</v>
      </c>
      <c r="B44" s="110" t="s">
        <v>63</v>
      </c>
      <c r="C44" s="28"/>
      <c r="D44" s="28"/>
      <c r="E44" s="28"/>
      <c r="F44" s="28"/>
      <c r="G44" s="28"/>
      <c r="H44" s="28"/>
      <c r="I44" s="69"/>
      <c r="K44" s="194" t="str">
        <f>C15</f>
        <v>Nate</v>
      </c>
      <c r="L44" s="195"/>
      <c r="M44" s="195"/>
      <c r="N44" s="195"/>
      <c r="O44" s="195"/>
      <c r="P44" s="195"/>
      <c r="Q44" s="196"/>
    </row>
    <row r="45" spans="1:18" x14ac:dyDescent="0.3">
      <c r="A45" s="70" t="s">
        <v>57</v>
      </c>
      <c r="B45" s="71">
        <f>B$4</f>
        <v>2.4474537037037039E-3</v>
      </c>
      <c r="C45" s="71">
        <f>C$4</f>
        <v>2.3645833333333336E-3</v>
      </c>
      <c r="D45" s="71">
        <f>D$4</f>
        <v>2.3876157407407409E-3</v>
      </c>
      <c r="E45" s="71">
        <f>E$3</f>
        <v>2.3436342592592593E-3</v>
      </c>
      <c r="F45" s="71">
        <f>F$3</f>
        <v>2.3818287037037037E-3</v>
      </c>
      <c r="G45" s="71">
        <f>G$3</f>
        <v>2.3817129629629631E-3</v>
      </c>
      <c r="H45" s="40">
        <f>B45+C45+D45+E45+F45+G45</f>
        <v>1.4306828703703704E-2</v>
      </c>
      <c r="I45" s="73">
        <f>H45/6</f>
        <v>2.3844714506172839E-3</v>
      </c>
      <c r="K45" s="74" t="str">
        <f>C12</f>
        <v>Lorne</v>
      </c>
      <c r="L45" s="75" t="str">
        <f>C13</f>
        <v>Evan</v>
      </c>
      <c r="M45" s="75" t="str">
        <f>C14</f>
        <v>Jordan</v>
      </c>
      <c r="N45" s="75" t="str">
        <f>G12</f>
        <v>Nigel</v>
      </c>
      <c r="O45" s="75" t="str">
        <f>G13</f>
        <v>Zack</v>
      </c>
      <c r="P45" s="75" t="str">
        <f>G14</f>
        <v>Bobby</v>
      </c>
      <c r="Q45" s="76" t="str">
        <f>G15</f>
        <v>James</v>
      </c>
    </row>
    <row r="46" spans="1:18" x14ac:dyDescent="0.3">
      <c r="A46" s="77" t="s">
        <v>58</v>
      </c>
      <c r="B46" s="78">
        <f>B$3</f>
        <v>2.4483796296296298E-3</v>
      </c>
      <c r="C46" s="78">
        <f>C$3</f>
        <v>2.3085648148148149E-3</v>
      </c>
      <c r="D46" s="78">
        <f>D$3</f>
        <v>2.3260416666666668E-3</v>
      </c>
      <c r="E46" s="78">
        <f>E$4</f>
        <v>2.3086805555555556E-3</v>
      </c>
      <c r="F46" s="78">
        <f>F$4</f>
        <v>2.3840277777777779E-3</v>
      </c>
      <c r="G46" s="78">
        <f>G$4</f>
        <v>2.3820601851851854E-3</v>
      </c>
      <c r="H46" s="7"/>
      <c r="I46" s="79"/>
      <c r="K46" s="111">
        <f>IF(D49="UNDER",D50*-1,D50)*24*60*60</f>
        <v>4.433333333333338</v>
      </c>
      <c r="L46" s="112">
        <f>IF(C49="UNDER",C50*-1,C50)*24*60*60</f>
        <v>4.0333333333333403</v>
      </c>
      <c r="M46" s="113">
        <f>IF(B49="UNDER",B50*-1,B50)*24*60*60</f>
        <v>-6.6666666666691243E-2</v>
      </c>
      <c r="N46" s="113">
        <f>IF(C49="UNDER",C50*-1,C50)*24*60*60</f>
        <v>4.0333333333333403</v>
      </c>
      <c r="O46" s="112">
        <f>IF(E49="UNDER",E50*-1,E50)*24*60*60</f>
        <v>2.5166666666666671</v>
      </c>
      <c r="P46" s="113">
        <f>IF(B49="UNDER",B50*-1,B50)*24*60*60</f>
        <v>-6.6666666666691243E-2</v>
      </c>
      <c r="Q46" s="114">
        <f>IF(B49="UNDER",B50*-1,B50)*24*60*60</f>
        <v>-6.6666666666691243E-2</v>
      </c>
    </row>
    <row r="47" spans="1:18" x14ac:dyDescent="0.3">
      <c r="A47" s="70" t="s">
        <v>59</v>
      </c>
      <c r="B47" s="71">
        <f>($E$14+$E$15+$I$14+$I$15)/4</f>
        <v>2.371971450617284E-3</v>
      </c>
      <c r="C47" s="71">
        <f>AVERAGE($E$13,$E$15,$I$12,$I$14)</f>
        <v>2.3767168209876542E-3</v>
      </c>
      <c r="D47" s="71">
        <f>($E$12+$E$15+$I$12+$I$15)/4</f>
        <v>2.3771797839506172E-3</v>
      </c>
      <c r="E47" s="71">
        <f>AVERAGE($E$14,$E$15,$I$12,$I$13)</f>
        <v>2.3749614197530861E-3</v>
      </c>
      <c r="F47" s="71">
        <f>AVERAGE($E$13,$E$15,$I$13,$I$15)</f>
        <v>2.3718653549382714E-3</v>
      </c>
      <c r="G47" s="71">
        <f>($E$12+$E$15+$I$13+$I$14)/4</f>
        <v>2.3720196759259254E-3</v>
      </c>
      <c r="H47" s="7"/>
      <c r="I47" s="79"/>
      <c r="J47" s="2"/>
      <c r="K47" s="115">
        <f>IF(G49="UNDER",G50*-1,G50)*24*60*60</f>
        <v>-2.499999999997643E-2</v>
      </c>
      <c r="L47" s="116">
        <f>IF(F49="UNDER",F50*-1,F50)*24*60*60</f>
        <v>-0.15833333333332145</v>
      </c>
      <c r="M47" s="117">
        <f>IF(E49="UNDER",E50*-1,E50)*24*60*60</f>
        <v>2.5166666666666671</v>
      </c>
      <c r="N47" s="117">
        <f>IF(D49="UNDER",D50*-1,D50)*24*60*60</f>
        <v>4.433333333333338</v>
      </c>
      <c r="O47" s="116">
        <f>IF(F49="UNDER",F50*-1,F50)*24*60*60</f>
        <v>-0.15833333333332145</v>
      </c>
      <c r="P47" s="117">
        <f>IF(C49="UNDER",C50*-1,C50)*24*60*60</f>
        <v>4.0333333333333403</v>
      </c>
      <c r="Q47" s="118">
        <f>IF(D49="UNDER",D50*-1,D50)*24*60*60</f>
        <v>4.433333333333338</v>
      </c>
      <c r="R47" s="125"/>
    </row>
    <row r="48" spans="1:18" x14ac:dyDescent="0.3">
      <c r="A48" s="77" t="s">
        <v>60</v>
      </c>
      <c r="B48" s="78">
        <f>AVERAGE($E$12,$E$13,$I$12,$I$13)</f>
        <v>2.372125771604938E-3</v>
      </c>
      <c r="C48" s="78">
        <f>($E$12+$E$14+$I$13+$I$15)/4</f>
        <v>2.3673804012345678E-3</v>
      </c>
      <c r="D48" s="78">
        <f>AVERAGE($E$13,$E$14,$I$13,$I$14)</f>
        <v>2.3669174382716048E-3</v>
      </c>
      <c r="E48" s="78">
        <f>($E$12+$E$13+$I$14+$I$15)/4</f>
        <v>2.3691358024691355E-3</v>
      </c>
      <c r="F48" s="78">
        <f>($E$12+$E$14+$I$12+$I$14)/4</f>
        <v>2.3722318672839506E-3</v>
      </c>
      <c r="G48" s="78">
        <f>AVERAGE($E$13,$E$14,$I$12,$I$15)</f>
        <v>2.3720775462962962E-3</v>
      </c>
      <c r="H48" s="7"/>
      <c r="I48" s="79"/>
      <c r="J48" s="2"/>
      <c r="K48" s="126"/>
      <c r="L48" s="127"/>
      <c r="M48" s="128"/>
      <c r="N48" s="122">
        <f>IF(E49="UNDER",E50*-1,E50)*24*60*60</f>
        <v>2.5166666666666671</v>
      </c>
      <c r="O48" s="123">
        <f>IF(G49="UNDER",G50*-1,G50)*24*60*60</f>
        <v>-2.499999999997643E-2</v>
      </c>
      <c r="P48" s="122">
        <f>IF(G49="UNDER",G50*-1,G50)*24*60*60</f>
        <v>-2.499999999997643E-2</v>
      </c>
      <c r="Q48" s="124">
        <f>IF(F49="UNDER",F50*-1,F50)*24*60*60</f>
        <v>-0.15833333333332145</v>
      </c>
      <c r="R48" s="125"/>
    </row>
    <row r="49" spans="1:17" x14ac:dyDescent="0.3">
      <c r="A49" s="93" t="s">
        <v>17</v>
      </c>
      <c r="B49" s="94" t="str">
        <f t="shared" ref="B49:G49" si="15">IF(      ((B48-B47)-(B46-B45))&lt;0,"UNDER","OVER")</f>
        <v>UNDER</v>
      </c>
      <c r="C49" s="94" t="str">
        <f t="shared" si="15"/>
        <v>OVER</v>
      </c>
      <c r="D49" s="94" t="str">
        <f t="shared" si="15"/>
        <v>OVER</v>
      </c>
      <c r="E49" s="94" t="str">
        <f t="shared" si="15"/>
        <v>OVER</v>
      </c>
      <c r="F49" s="94" t="str">
        <f t="shared" si="15"/>
        <v>UNDER</v>
      </c>
      <c r="G49" s="94" t="str">
        <f t="shared" si="15"/>
        <v>UNDER</v>
      </c>
      <c r="H49" s="95" t="str">
        <f>IF(IF(B49="UNDER",-B50,B50)+(IF(C49="UNDER",-C50,C50)+(IF(D49="UNDER",-D50,D50)+(IF(E49="UNDER",-E50,E50)+(IF(F49="UNDER",-F50,F50)+(IF(G49="UNDER",-G50,G50))))))&gt;0,"OVER","UNDER")</f>
        <v>OVER</v>
      </c>
      <c r="I49" s="96"/>
      <c r="K49" s="97" t="str">
        <f t="shared" ref="K49:Q49" si="16">IF(SUM(K46:K48)&lt;0,"UNDER","OVER")</f>
        <v>OVER</v>
      </c>
      <c r="L49" s="98" t="str">
        <f t="shared" si="16"/>
        <v>OVER</v>
      </c>
      <c r="M49" s="99" t="str">
        <f t="shared" si="16"/>
        <v>OVER</v>
      </c>
      <c r="N49" s="99" t="str">
        <f t="shared" si="16"/>
        <v>OVER</v>
      </c>
      <c r="O49" s="98" t="str">
        <f t="shared" si="16"/>
        <v>OVER</v>
      </c>
      <c r="P49" s="129" t="str">
        <f t="shared" si="16"/>
        <v>OVER</v>
      </c>
      <c r="Q49" s="130" t="str">
        <f t="shared" si="16"/>
        <v>OVER</v>
      </c>
    </row>
    <row r="50" spans="1:17" ht="15" thickBot="1" x14ac:dyDescent="0.35">
      <c r="A50" s="101" t="s">
        <v>28</v>
      </c>
      <c r="B50" s="102">
        <f t="shared" ref="B50:G50" si="17">ABS((B48-B47)-(B46-B45))</f>
        <v>7.7160493827188939E-7</v>
      </c>
      <c r="C50" s="102">
        <f t="shared" si="17"/>
        <v>4.6682098765432178E-5</v>
      </c>
      <c r="D50" s="102">
        <f t="shared" si="17"/>
        <v>5.1311728395061779E-5</v>
      </c>
      <c r="E50" s="102">
        <f t="shared" si="17"/>
        <v>2.9128086419753091E-5</v>
      </c>
      <c r="F50" s="102">
        <f t="shared" si="17"/>
        <v>1.8325617283949241E-6</v>
      </c>
      <c r="G50" s="102">
        <f t="shared" si="17"/>
        <v>2.8935185185157905E-7</v>
      </c>
      <c r="H50" s="103">
        <f>ABS(IF(B49="UNDER",-B50,B50)+(IF(C49="UNDER",-C50,C50)+(IF(D49="UNDER",-D50,D50)+(IF(E49="UNDER",-E50,E50)+(IF(F49="UNDER",-F50,F50)+(IF(G49="UNDER",-G50,G50)))))))</f>
        <v>1.2422839506172866E-4</v>
      </c>
      <c r="I50" s="79"/>
      <c r="K50" s="104">
        <f t="shared" ref="K50:Q50" si="18">SUM(K46:K48)</f>
        <v>4.4083333333333616</v>
      </c>
      <c r="L50" s="105">
        <f t="shared" si="18"/>
        <v>3.8750000000000187</v>
      </c>
      <c r="M50" s="106">
        <f t="shared" si="18"/>
        <v>2.4499999999999758</v>
      </c>
      <c r="N50" s="106">
        <f t="shared" si="18"/>
        <v>10.983333333333347</v>
      </c>
      <c r="O50" s="105">
        <f t="shared" si="18"/>
        <v>2.3333333333333695</v>
      </c>
      <c r="P50" s="106">
        <f t="shared" si="18"/>
        <v>3.9416666666666726</v>
      </c>
      <c r="Q50" s="52">
        <f t="shared" si="18"/>
        <v>4.208333333333325</v>
      </c>
    </row>
    <row r="51" spans="1:17" ht="15" thickBot="1" x14ac:dyDescent="0.35">
      <c r="A51" s="107"/>
      <c r="B51" s="57"/>
      <c r="C51" s="57"/>
      <c r="D51" s="57"/>
      <c r="E51" s="57"/>
      <c r="F51" s="57"/>
      <c r="G51" s="57"/>
      <c r="H51" s="57"/>
      <c r="I51" s="108"/>
    </row>
    <row r="52" spans="1:17" x14ac:dyDescent="0.3">
      <c r="A52" s="109" t="str">
        <f>G12</f>
        <v>Nigel</v>
      </c>
      <c r="B52" s="131" t="s">
        <v>64</v>
      </c>
      <c r="C52" s="28"/>
      <c r="D52" s="28"/>
      <c r="E52" s="28"/>
      <c r="F52" s="28"/>
      <c r="G52" s="28"/>
      <c r="H52" s="28"/>
      <c r="I52" s="69"/>
      <c r="K52" s="194" t="str">
        <f>G12</f>
        <v>Nigel</v>
      </c>
      <c r="L52" s="195"/>
      <c r="M52" s="195"/>
      <c r="N52" s="195"/>
      <c r="O52" s="195"/>
      <c r="P52" s="195"/>
      <c r="Q52" s="196"/>
    </row>
    <row r="53" spans="1:17" x14ac:dyDescent="0.3">
      <c r="A53" s="70" t="s">
        <v>57</v>
      </c>
      <c r="B53" s="71">
        <f>B$3</f>
        <v>2.4483796296296298E-3</v>
      </c>
      <c r="C53" s="71">
        <f>C$4</f>
        <v>2.3645833333333336E-3</v>
      </c>
      <c r="D53" s="71">
        <f>D$4</f>
        <v>2.3876157407407409E-3</v>
      </c>
      <c r="E53" s="71">
        <f>E$3</f>
        <v>2.3436342592592593E-3</v>
      </c>
      <c r="F53" s="71">
        <f>F$4</f>
        <v>2.3840277777777779E-3</v>
      </c>
      <c r="G53" s="71">
        <f>G$4</f>
        <v>2.3820601851851854E-3</v>
      </c>
      <c r="H53" s="40">
        <f>B53+C53+D53+E53+F53+G53</f>
        <v>1.4310300925925926E-2</v>
      </c>
      <c r="I53" s="73">
        <f>H53/6</f>
        <v>2.3850501543209875E-3</v>
      </c>
      <c r="K53" s="74" t="str">
        <f>C12</f>
        <v>Lorne</v>
      </c>
      <c r="L53" s="75" t="str">
        <f>C13</f>
        <v>Evan</v>
      </c>
      <c r="M53" s="75" t="str">
        <f>C14</f>
        <v>Jordan</v>
      </c>
      <c r="N53" s="75" t="str">
        <f>C15</f>
        <v>Nate</v>
      </c>
      <c r="O53" s="75" t="str">
        <f>G13</f>
        <v>Zack</v>
      </c>
      <c r="P53" s="75" t="str">
        <f>G14</f>
        <v>Bobby</v>
      </c>
      <c r="Q53" s="76" t="str">
        <f>G15</f>
        <v>James</v>
      </c>
    </row>
    <row r="54" spans="1:17" x14ac:dyDescent="0.3">
      <c r="A54" s="77" t="s">
        <v>58</v>
      </c>
      <c r="B54" s="78">
        <f>B$4</f>
        <v>2.4474537037037039E-3</v>
      </c>
      <c r="C54" s="78">
        <f>C$3</f>
        <v>2.3085648148148149E-3</v>
      </c>
      <c r="D54" s="78">
        <f>D$3</f>
        <v>2.3260416666666668E-3</v>
      </c>
      <c r="E54" s="78">
        <f>E$4</f>
        <v>2.3086805555555556E-3</v>
      </c>
      <c r="F54" s="78">
        <f>F$3</f>
        <v>2.3818287037037037E-3</v>
      </c>
      <c r="G54" s="78">
        <f>G$3</f>
        <v>2.3817129629629631E-3</v>
      </c>
      <c r="H54" s="7"/>
      <c r="I54" s="79"/>
      <c r="K54" s="111">
        <f>IF(B57="UNDER",B58*-1,B58)*24*60*60</f>
        <v>6.6666666666691243E-2</v>
      </c>
      <c r="L54" s="112">
        <f>IF(B57="UNDER",B58*-1,B58)*24*60*60</f>
        <v>6.6666666666691243E-2</v>
      </c>
      <c r="M54" s="113">
        <f>IF(E57="UNDER",E58*-1,E58)*24*60*60</f>
        <v>2.5166666666666671</v>
      </c>
      <c r="N54" s="113">
        <f>IF(C57="UNDER",C58*-1,C58)*24*60*60</f>
        <v>4.0333333333333403</v>
      </c>
      <c r="O54" s="112">
        <f>IF(B57="UNDER",B58*-1,B58)*24*60*60</f>
        <v>6.6666666666691243E-2</v>
      </c>
      <c r="P54" s="113">
        <f>IF(C57="UNDER",C58*-1,C58)*24*60*60</f>
        <v>4.0333333333333403</v>
      </c>
      <c r="Q54" s="114">
        <f>IF(D57="UNDER",D58*-1,D58)*24*60*60</f>
        <v>4.433333333333338</v>
      </c>
    </row>
    <row r="55" spans="1:17" x14ac:dyDescent="0.3">
      <c r="A55" s="70" t="s">
        <v>59</v>
      </c>
      <c r="B55" s="71">
        <f>($E$12+$E$13+$I$12+$I$13)/4</f>
        <v>2.372125771604938E-3</v>
      </c>
      <c r="C55" s="71">
        <f>AVERAGE($E$13,$E$15,$I$12,$I$14)</f>
        <v>2.3767168209876542E-3</v>
      </c>
      <c r="D55" s="71">
        <f>($E$12+$E$15+$I$12+$I$15)/4</f>
        <v>2.3771797839506172E-3</v>
      </c>
      <c r="E55" s="71">
        <f>AVERAGE($E$14,$E$15,$I$12,$I$13)</f>
        <v>2.3749614197530861E-3</v>
      </c>
      <c r="F55" s="71">
        <f>($E$12+$E$14+$I$12+$I$14)/4</f>
        <v>2.3722318672839506E-3</v>
      </c>
      <c r="G55" s="71">
        <f>($E$13+$E$14+$I$12+$I$15)/4</f>
        <v>2.3720775462962962E-3</v>
      </c>
      <c r="H55" s="7"/>
      <c r="I55" s="79"/>
      <c r="K55" s="115">
        <f>IF(D57="UNDER",D58*-1,D58)*24*60*60</f>
        <v>4.433333333333338</v>
      </c>
      <c r="L55" s="116">
        <f>IF(C57="UNDER",C58*-1,C58)*24*60*60</f>
        <v>4.0333333333333403</v>
      </c>
      <c r="M55" s="117">
        <f>IF(F57="UNDER",F58*-1,F58)*24*60*60</f>
        <v>0.15833333333332145</v>
      </c>
      <c r="N55" s="117">
        <f>IF(D57="UNDER",D58*-1,D58)*24*60*60</f>
        <v>4.433333333333338</v>
      </c>
      <c r="O55" s="116">
        <f>IF(E57="UNDER",E58*-1,E58)*24*60*60</f>
        <v>2.5166666666666671</v>
      </c>
      <c r="P55" s="117">
        <f>IF(F57="UNDER",F58*-1,F58)*24*60*60</f>
        <v>0.15833333333332145</v>
      </c>
      <c r="Q55" s="118">
        <f>IF(G57="UNDER",G58*-1,G58)*24*60*60</f>
        <v>2.499999999997643E-2</v>
      </c>
    </row>
    <row r="56" spans="1:17" x14ac:dyDescent="0.3">
      <c r="A56" s="77" t="s">
        <v>60</v>
      </c>
      <c r="B56" s="78">
        <f>AVERAGE($E$14,$E$15,$I$14,$I$15)</f>
        <v>2.371971450617284E-3</v>
      </c>
      <c r="C56" s="78">
        <f>($E$12+$E$14+$I$13+$I$15)/4</f>
        <v>2.3673804012345678E-3</v>
      </c>
      <c r="D56" s="78">
        <f>AVERAGE($E$13,$E$14,$I$13,$I$14)</f>
        <v>2.3669174382716048E-3</v>
      </c>
      <c r="E56" s="78">
        <f>($E$12+$E$13+$I$14+$I$15)/4</f>
        <v>2.3691358024691355E-3</v>
      </c>
      <c r="F56" s="78">
        <f>AVERAGE($E$13,$E$15,$I$13,$I$15)</f>
        <v>2.3718653549382714E-3</v>
      </c>
      <c r="G56" s="78">
        <f>($E$12+$E$15+$I$13+$I$14)/4</f>
        <v>2.3720196759259254E-3</v>
      </c>
      <c r="H56" s="7"/>
      <c r="I56" s="79"/>
      <c r="K56" s="132">
        <f>IF(F57="UNDER",F58*-1,F58)*24*60*60</f>
        <v>0.15833333333332145</v>
      </c>
      <c r="L56" s="123">
        <f>IF(G57="UNDER",G58*-1,G58)*24*60*60</f>
        <v>2.499999999997643E-2</v>
      </c>
      <c r="M56" s="122">
        <f>IF(G57="UNDER",G58*-1,G58)*24*60*60</f>
        <v>2.499999999997643E-2</v>
      </c>
      <c r="N56" s="122">
        <f>IF(E57="UNDER",E58*-1,E58)*24*60*60</f>
        <v>2.5166666666666671</v>
      </c>
      <c r="O56" s="123"/>
      <c r="P56" s="122"/>
      <c r="Q56" s="124"/>
    </row>
    <row r="57" spans="1:17" x14ac:dyDescent="0.3">
      <c r="A57" s="93" t="s">
        <v>17</v>
      </c>
      <c r="B57" s="94" t="str">
        <f t="shared" ref="B57:G57" si="19">IF(      ((B56-B55)-(B54-B53))&lt;0,"UNDER","OVER")</f>
        <v>OVER</v>
      </c>
      <c r="C57" s="94" t="str">
        <f t="shared" si="19"/>
        <v>OVER</v>
      </c>
      <c r="D57" s="94" t="str">
        <f t="shared" si="19"/>
        <v>OVER</v>
      </c>
      <c r="E57" s="94" t="str">
        <f t="shared" si="19"/>
        <v>OVER</v>
      </c>
      <c r="F57" s="94" t="str">
        <f t="shared" si="19"/>
        <v>OVER</v>
      </c>
      <c r="G57" s="94" t="str">
        <f t="shared" si="19"/>
        <v>OVER</v>
      </c>
      <c r="H57" s="95" t="str">
        <f>IF(IF(B57="UNDER",-B58,B58)+(IF(C57="UNDER",-C58,C58)+(IF(D57="UNDER",-D58,D58)+(IF(E57="UNDER",-E58,E58)+(IF(F57="UNDER",-F58,F58)+(IF(G57="UNDER",-G58,G58))))))&gt;0,"OVER","UNDER")</f>
        <v>OVER</v>
      </c>
      <c r="I57" s="96"/>
      <c r="K57" s="97" t="str">
        <f t="shared" ref="K57:Q57" si="20">IF(SUM(K54:K56)&lt;0,"UNDER","OVER")</f>
        <v>OVER</v>
      </c>
      <c r="L57" s="98" t="str">
        <f t="shared" si="20"/>
        <v>OVER</v>
      </c>
      <c r="M57" s="99" t="str">
        <f t="shared" si="20"/>
        <v>OVER</v>
      </c>
      <c r="N57" s="99" t="str">
        <f t="shared" si="20"/>
        <v>OVER</v>
      </c>
      <c r="O57" s="98" t="str">
        <f t="shared" si="20"/>
        <v>OVER</v>
      </c>
      <c r="P57" s="129" t="str">
        <f t="shared" si="20"/>
        <v>OVER</v>
      </c>
      <c r="Q57" s="130" t="str">
        <f t="shared" si="20"/>
        <v>OVER</v>
      </c>
    </row>
    <row r="58" spans="1:17" ht="15" thickBot="1" x14ac:dyDescent="0.35">
      <c r="A58" s="101" t="s">
        <v>28</v>
      </c>
      <c r="B58" s="102">
        <f t="shared" ref="B58:G58" si="21">ABS((B56-B55)-(B54-B53))</f>
        <v>7.7160493827188939E-7</v>
      </c>
      <c r="C58" s="102">
        <f t="shared" si="21"/>
        <v>4.6682098765432178E-5</v>
      </c>
      <c r="D58" s="102">
        <f t="shared" si="21"/>
        <v>5.1311728395061779E-5</v>
      </c>
      <c r="E58" s="102">
        <f t="shared" si="21"/>
        <v>2.9128086419753091E-5</v>
      </c>
      <c r="F58" s="102">
        <f t="shared" si="21"/>
        <v>1.8325617283949241E-6</v>
      </c>
      <c r="G58" s="102">
        <f t="shared" si="21"/>
        <v>2.8935185185157905E-7</v>
      </c>
      <c r="H58" s="103">
        <f>ABS(IF(B57="UNDER",-B58,B58)+(IF(C57="UNDER",-C58,C58)+(IF(D57="UNDER",-D58,D58)+(IF(E57="UNDER",-E58,E58)+(IF(F57="UNDER",-F58,F58)+(IF(G57="UNDER",-G58,G58)))))))</f>
        <v>1.3001543209876544E-4</v>
      </c>
      <c r="I58" s="96"/>
      <c r="K58" s="104">
        <f t="shared" ref="K58:Q58" si="22">SUM(K54:K56)</f>
        <v>4.658333333333351</v>
      </c>
      <c r="L58" s="105">
        <f t="shared" si="22"/>
        <v>4.125000000000008</v>
      </c>
      <c r="M58" s="106">
        <f t="shared" si="22"/>
        <v>2.6999999999999647</v>
      </c>
      <c r="N58" s="106">
        <f t="shared" si="22"/>
        <v>10.983333333333347</v>
      </c>
      <c r="O58" s="105">
        <f t="shared" si="22"/>
        <v>2.5833333333333584</v>
      </c>
      <c r="P58" s="106">
        <f t="shared" si="22"/>
        <v>4.191666666666662</v>
      </c>
      <c r="Q58" s="52">
        <f t="shared" si="22"/>
        <v>4.4583333333333144</v>
      </c>
    </row>
    <row r="59" spans="1:17" ht="15" thickBot="1" x14ac:dyDescent="0.35">
      <c r="A59" s="107"/>
      <c r="B59" s="57"/>
      <c r="C59" s="57"/>
      <c r="D59" s="57"/>
      <c r="E59" s="57"/>
      <c r="F59" s="57"/>
      <c r="G59" s="57"/>
      <c r="H59" s="57"/>
      <c r="I59" s="108"/>
    </row>
    <row r="60" spans="1:17" x14ac:dyDescent="0.3">
      <c r="A60" s="109" t="str">
        <f>G13</f>
        <v>Zack</v>
      </c>
      <c r="B60" s="131" t="s">
        <v>65</v>
      </c>
      <c r="C60" s="28"/>
      <c r="D60" s="28"/>
      <c r="E60" s="28"/>
      <c r="F60" s="28"/>
      <c r="G60" s="28"/>
      <c r="H60" s="28"/>
      <c r="I60" s="69"/>
      <c r="K60" s="194" t="str">
        <f>G13</f>
        <v>Zack</v>
      </c>
      <c r="L60" s="195"/>
      <c r="M60" s="195"/>
      <c r="N60" s="195"/>
      <c r="O60" s="195"/>
      <c r="P60" s="195"/>
      <c r="Q60" s="196"/>
    </row>
    <row r="61" spans="1:17" x14ac:dyDescent="0.3">
      <c r="A61" s="70" t="s">
        <v>57</v>
      </c>
      <c r="B61" s="71">
        <f t="shared" ref="B61:G61" si="23">B$3</f>
        <v>2.4483796296296298E-3</v>
      </c>
      <c r="C61" s="71">
        <f t="shared" si="23"/>
        <v>2.3085648148148149E-3</v>
      </c>
      <c r="D61" s="71">
        <f t="shared" si="23"/>
        <v>2.3260416666666668E-3</v>
      </c>
      <c r="E61" s="71">
        <f t="shared" si="23"/>
        <v>2.3436342592592593E-3</v>
      </c>
      <c r="F61" s="71">
        <f t="shared" si="23"/>
        <v>2.3818287037037037E-3</v>
      </c>
      <c r="G61" s="71">
        <f t="shared" si="23"/>
        <v>2.3817129629629631E-3</v>
      </c>
      <c r="H61" s="40">
        <f>B61+C61+D61+E61+F61+G61</f>
        <v>1.4190162037037036E-2</v>
      </c>
      <c r="I61" s="73">
        <f>H61/6</f>
        <v>2.3650270061728392E-3</v>
      </c>
      <c r="K61" s="74" t="str">
        <f>C12</f>
        <v>Lorne</v>
      </c>
      <c r="L61" s="75" t="str">
        <f>C13</f>
        <v>Evan</v>
      </c>
      <c r="M61" s="75" t="str">
        <f>C14</f>
        <v>Jordan</v>
      </c>
      <c r="N61" s="75" t="str">
        <f>C15</f>
        <v>Nate</v>
      </c>
      <c r="O61" s="75" t="str">
        <f>G12</f>
        <v>Nigel</v>
      </c>
      <c r="P61" s="75" t="str">
        <f>G14</f>
        <v>Bobby</v>
      </c>
      <c r="Q61" s="76" t="str">
        <f>G15</f>
        <v>James</v>
      </c>
    </row>
    <row r="62" spans="1:17" x14ac:dyDescent="0.3">
      <c r="A62" s="77" t="s">
        <v>58</v>
      </c>
      <c r="B62" s="78">
        <f t="shared" ref="B62:G62" si="24">B$4</f>
        <v>2.4474537037037039E-3</v>
      </c>
      <c r="C62" s="78">
        <f t="shared" si="24"/>
        <v>2.3645833333333336E-3</v>
      </c>
      <c r="D62" s="78">
        <f t="shared" si="24"/>
        <v>2.3876157407407409E-3</v>
      </c>
      <c r="E62" s="78">
        <f t="shared" si="24"/>
        <v>2.3086805555555556E-3</v>
      </c>
      <c r="F62" s="78">
        <f t="shared" si="24"/>
        <v>2.3840277777777779E-3</v>
      </c>
      <c r="G62" s="78">
        <f t="shared" si="24"/>
        <v>2.3820601851851854E-3</v>
      </c>
      <c r="H62" s="7"/>
      <c r="I62" s="79"/>
      <c r="K62" s="111">
        <f>IF(B65="UNDER",B66*-1,B66)*24*60*60</f>
        <v>6.6666666666691243E-2</v>
      </c>
      <c r="L62" s="112">
        <f>IF(B65="UNDER",B66*-1,B66)*24*60*60</f>
        <v>6.6666666666691243E-2</v>
      </c>
      <c r="M62" s="113">
        <f>IF(C65="UNDER",C66*-1,C66)*24*60*60</f>
        <v>-4.0333333333333403</v>
      </c>
      <c r="N62" s="113">
        <f>IF(E65="UNDER",E66*-1,E66)*24*60*60</f>
        <v>2.5166666666666671</v>
      </c>
      <c r="O62" s="112">
        <f>IF(B65="UNDER",B66*-1,B66)*24*60*60</f>
        <v>6.6666666666691243E-2</v>
      </c>
      <c r="P62" s="113">
        <f>IF(D65="UNDER",D66*-1,D66)*24*60*60</f>
        <v>-4.433333333333338</v>
      </c>
      <c r="Q62" s="114">
        <f>IF(C65="UNDER",C66*-1,C66)*24*60*60</f>
        <v>-4.0333333333333403</v>
      </c>
    </row>
    <row r="63" spans="1:17" x14ac:dyDescent="0.3">
      <c r="A63" s="70" t="s">
        <v>59</v>
      </c>
      <c r="B63" s="71">
        <f>($E$12+$E$13+$I$12+$I$13)/4</f>
        <v>2.372125771604938E-3</v>
      </c>
      <c r="C63" s="71">
        <f>($E$12+$E$14+$I$13+$I$15)/4</f>
        <v>2.3673804012345678E-3</v>
      </c>
      <c r="D63" s="71">
        <f>($E$13+$E$14+$I$13+$I$14)/4</f>
        <v>2.3669174382716048E-3</v>
      </c>
      <c r="E63" s="71">
        <f>AVERAGE($E$14,$E$15,$I$12,$I$13)</f>
        <v>2.3749614197530861E-3</v>
      </c>
      <c r="F63" s="71">
        <f>AVERAGE($E$13,$E$15,$I$13,$I$15)</f>
        <v>2.3718653549382714E-3</v>
      </c>
      <c r="G63" s="71">
        <f>($E$12+$E$15+$I$13+$I$14)/4</f>
        <v>2.3720196759259254E-3</v>
      </c>
      <c r="H63" s="7"/>
      <c r="I63" s="79"/>
      <c r="K63" s="115">
        <f>IF(C65="UNDER",C66*-1,C66)*24*60*60</f>
        <v>-4.0333333333333403</v>
      </c>
      <c r="L63" s="116">
        <f>IF(D65="UNDER",D66*-1,D66)*24*60*60</f>
        <v>-4.433333333333338</v>
      </c>
      <c r="M63" s="117">
        <f>IF(D65="UNDER",D66*-1,D66)*24*60*60</f>
        <v>-4.433333333333338</v>
      </c>
      <c r="N63" s="117">
        <f>IF(F65="UNDER",F66*-1,F66)*24*60*60</f>
        <v>-0.15833333333332145</v>
      </c>
      <c r="O63" s="116">
        <f>IF(E65="UNDER",E66*-1,E66)*24*60*60</f>
        <v>2.5166666666666671</v>
      </c>
      <c r="P63" s="117">
        <f>IF(G65="UNDER",G66*-1,G66)*24*60*60</f>
        <v>-2.499999999997643E-2</v>
      </c>
      <c r="Q63" s="118">
        <f>IF(F65="UNDER",F66*-1,F66)*24*60*60</f>
        <v>-0.15833333333332145</v>
      </c>
    </row>
    <row r="64" spans="1:17" x14ac:dyDescent="0.3">
      <c r="A64" s="77" t="s">
        <v>60</v>
      </c>
      <c r="B64" s="78">
        <f>AVERAGE($E$14,$E$15,$I$14,$I$15)</f>
        <v>2.371971450617284E-3</v>
      </c>
      <c r="C64" s="78">
        <f>AVERAGE($E$13,$E$15,$I$12,$I$14)</f>
        <v>2.3767168209876542E-3</v>
      </c>
      <c r="D64" s="78">
        <f>($E$12+$E$15+$I$12+$I$15)/4</f>
        <v>2.3771797839506172E-3</v>
      </c>
      <c r="E64" s="78">
        <f>($E$12+$E$13+$I$14+$I$15)/4</f>
        <v>2.3691358024691355E-3</v>
      </c>
      <c r="F64" s="78">
        <f>($E$12+$E$14+$I$12+$I$14)/4</f>
        <v>2.3722318672839506E-3</v>
      </c>
      <c r="G64" s="78">
        <f>AVERAGE($E$13,$E$14,$I$12,$I$15)</f>
        <v>2.3720775462962962E-3</v>
      </c>
      <c r="H64" s="7"/>
      <c r="I64" s="79"/>
      <c r="K64" s="132">
        <f>IF(G65="UNDER",G66*-1,G66)*24*60*60</f>
        <v>-2.499999999997643E-2</v>
      </c>
      <c r="L64" s="123">
        <f>IF(F65="UNDER",F66*-1,F66)*24*60*60</f>
        <v>-0.15833333333332145</v>
      </c>
      <c r="M64" s="122">
        <f>IF(E65="UNDER",E66*-1,E66)*24*60*60</f>
        <v>2.5166666666666671</v>
      </c>
      <c r="N64" s="122">
        <f>IF(G65="UNDER",G66*-1,G66)*24*60*60</f>
        <v>-2.499999999997643E-2</v>
      </c>
      <c r="O64" s="123"/>
      <c r="P64" s="122"/>
      <c r="Q64" s="124"/>
    </row>
    <row r="65" spans="1:17" x14ac:dyDescent="0.3">
      <c r="A65" s="93" t="s">
        <v>17</v>
      </c>
      <c r="B65" s="94" t="str">
        <f t="shared" ref="B65:G65" si="25">IF(      ((B64-B63)-(B62-B61))&lt;0,"UNDER","OVER")</f>
        <v>OVER</v>
      </c>
      <c r="C65" s="94" t="str">
        <f t="shared" si="25"/>
        <v>UNDER</v>
      </c>
      <c r="D65" s="94" t="str">
        <f t="shared" si="25"/>
        <v>UNDER</v>
      </c>
      <c r="E65" s="94" t="str">
        <f t="shared" si="25"/>
        <v>OVER</v>
      </c>
      <c r="F65" s="94" t="str">
        <f t="shared" si="25"/>
        <v>UNDER</v>
      </c>
      <c r="G65" s="94" t="str">
        <f t="shared" si="25"/>
        <v>UNDER</v>
      </c>
      <c r="H65" s="95" t="str">
        <f>IF(IF(B65="UNDER",-B66,B66)+(IF(C65="UNDER",-C66,C66)+(IF(D65="UNDER",-D66,D66)+(IF(E65="UNDER",-E66,E66)+(IF(F65="UNDER",-F66,F66)+(IF(G65="UNDER",-G66,G66))))))&gt;0,"OVER","UNDER")</f>
        <v>UNDER</v>
      </c>
      <c r="I65" s="96"/>
      <c r="K65" s="97" t="str">
        <f t="shared" ref="K65:Q65" si="26">IF(SUM(K62:K64)&lt;0,"UNDER","OVER")</f>
        <v>UNDER</v>
      </c>
      <c r="L65" s="98" t="str">
        <f t="shared" si="26"/>
        <v>UNDER</v>
      </c>
      <c r="M65" s="99" t="str">
        <f t="shared" si="26"/>
        <v>UNDER</v>
      </c>
      <c r="N65" s="99" t="str">
        <f t="shared" si="26"/>
        <v>OVER</v>
      </c>
      <c r="O65" s="98" t="str">
        <f t="shared" si="26"/>
        <v>OVER</v>
      </c>
      <c r="P65" s="129" t="str">
        <f t="shared" si="26"/>
        <v>UNDER</v>
      </c>
      <c r="Q65" s="130" t="str">
        <f t="shared" si="26"/>
        <v>UNDER</v>
      </c>
    </row>
    <row r="66" spans="1:17" ht="15" thickBot="1" x14ac:dyDescent="0.35">
      <c r="A66" s="101" t="s">
        <v>28</v>
      </c>
      <c r="B66" s="102">
        <f t="shared" ref="B66:G66" si="27">ABS((B64-B63)-(B62-B61))</f>
        <v>7.7160493827188939E-7</v>
      </c>
      <c r="C66" s="102">
        <f t="shared" si="27"/>
        <v>4.6682098765432178E-5</v>
      </c>
      <c r="D66" s="102">
        <f t="shared" si="27"/>
        <v>5.1311728395061779E-5</v>
      </c>
      <c r="E66" s="102">
        <f t="shared" si="27"/>
        <v>2.9128086419753091E-5</v>
      </c>
      <c r="F66" s="102">
        <f t="shared" si="27"/>
        <v>1.8325617283949241E-6</v>
      </c>
      <c r="G66" s="102">
        <f t="shared" si="27"/>
        <v>2.8935185185157905E-7</v>
      </c>
      <c r="H66" s="103">
        <f>ABS(IF(B65="UNDER",-B66,B66)+(IF(C65="UNDER",-C66,C66)+(IF(D65="UNDER",-D66,D66)+(IF(E65="UNDER",-E66,E66)+(IF(F65="UNDER",-F66,F66)+(IF(G65="UNDER",-G66,G66)))))))</f>
        <v>7.021604938271548E-5</v>
      </c>
      <c r="I66" s="79"/>
      <c r="K66" s="104">
        <f t="shared" ref="K66:Q66" si="28">SUM(K62:K64)</f>
        <v>-3.9916666666666254</v>
      </c>
      <c r="L66" s="105">
        <f t="shared" si="28"/>
        <v>-4.5249999999999684</v>
      </c>
      <c r="M66" s="106">
        <f t="shared" si="28"/>
        <v>-5.9500000000000117</v>
      </c>
      <c r="N66" s="106">
        <f t="shared" si="28"/>
        <v>2.3333333333333695</v>
      </c>
      <c r="O66" s="105">
        <f t="shared" si="28"/>
        <v>2.5833333333333584</v>
      </c>
      <c r="P66" s="106">
        <f t="shared" si="28"/>
        <v>-4.4583333333333144</v>
      </c>
      <c r="Q66" s="52">
        <f t="shared" si="28"/>
        <v>-4.191666666666662</v>
      </c>
    </row>
    <row r="67" spans="1:17" ht="15" thickBot="1" x14ac:dyDescent="0.35">
      <c r="A67" s="107"/>
      <c r="B67" s="57"/>
      <c r="C67" s="57"/>
      <c r="D67" s="57"/>
      <c r="E67" s="57"/>
      <c r="F67" s="57"/>
      <c r="G67" s="57"/>
      <c r="H67" s="57"/>
      <c r="I67" s="108"/>
    </row>
    <row r="68" spans="1:17" x14ac:dyDescent="0.3">
      <c r="A68" s="109" t="str">
        <f>G14</f>
        <v>Bobby</v>
      </c>
      <c r="B68" s="131" t="s">
        <v>66</v>
      </c>
      <c r="C68" s="28"/>
      <c r="D68" s="28"/>
      <c r="E68" s="28"/>
      <c r="F68" s="28"/>
      <c r="G68" s="28"/>
      <c r="H68" s="28"/>
      <c r="I68" s="69"/>
      <c r="K68" s="194" t="str">
        <f>G14</f>
        <v>Bobby</v>
      </c>
      <c r="L68" s="195"/>
      <c r="M68" s="195"/>
      <c r="N68" s="195"/>
      <c r="O68" s="195"/>
      <c r="P68" s="195"/>
      <c r="Q68" s="196"/>
    </row>
    <row r="69" spans="1:17" x14ac:dyDescent="0.3">
      <c r="A69" s="70" t="s">
        <v>57</v>
      </c>
      <c r="B69" s="71">
        <f>B$4</f>
        <v>2.4474537037037039E-3</v>
      </c>
      <c r="C69" s="71">
        <f>C$4</f>
        <v>2.3645833333333336E-3</v>
      </c>
      <c r="D69" s="71">
        <f>D$3</f>
        <v>2.3260416666666668E-3</v>
      </c>
      <c r="E69" s="71">
        <f>E$4</f>
        <v>2.3086805555555556E-3</v>
      </c>
      <c r="F69" s="71">
        <f>F$4</f>
        <v>2.3840277777777779E-3</v>
      </c>
      <c r="G69" s="71">
        <f>G$3</f>
        <v>2.3817129629629631E-3</v>
      </c>
      <c r="H69" s="40">
        <f>B69+C69+D69+E69+F69+G69</f>
        <v>1.4212499999999999E-2</v>
      </c>
      <c r="I69" s="73">
        <f>H69/6</f>
        <v>2.3687499999999998E-3</v>
      </c>
      <c r="K69" s="74" t="str">
        <f>C12</f>
        <v>Lorne</v>
      </c>
      <c r="L69" s="75" t="str">
        <f>C13</f>
        <v>Evan</v>
      </c>
      <c r="M69" s="75" t="str">
        <f>C14</f>
        <v>Jordan</v>
      </c>
      <c r="N69" s="75" t="str">
        <f>C15</f>
        <v>Nate</v>
      </c>
      <c r="O69" s="75" t="str">
        <f>G12</f>
        <v>Nigel</v>
      </c>
      <c r="P69" s="75" t="str">
        <f>G13</f>
        <v>Zack</v>
      </c>
      <c r="Q69" s="76" t="str">
        <f>G15</f>
        <v>James</v>
      </c>
    </row>
    <row r="70" spans="1:17" x14ac:dyDescent="0.3">
      <c r="A70" s="77" t="s">
        <v>58</v>
      </c>
      <c r="B70" s="78">
        <f>B$3</f>
        <v>2.4483796296296298E-3</v>
      </c>
      <c r="C70" s="78">
        <f>C$3</f>
        <v>2.3085648148148149E-3</v>
      </c>
      <c r="D70" s="78">
        <f>D$4</f>
        <v>2.3876157407407409E-3</v>
      </c>
      <c r="E70" s="78">
        <f>E$3</f>
        <v>2.3436342592592593E-3</v>
      </c>
      <c r="F70" s="78">
        <f>F$3</f>
        <v>2.3818287037037037E-3</v>
      </c>
      <c r="G70" s="78">
        <f>G$4</f>
        <v>2.3820601851851854E-3</v>
      </c>
      <c r="H70" s="7"/>
      <c r="I70" s="79"/>
      <c r="K70" s="111">
        <f>IF(E73="UNDER",E74*-1,E74)*24*60*60</f>
        <v>-2.5166666666666671</v>
      </c>
      <c r="L70" s="112">
        <f>IF(C73="UNDER",C74*-1,C74)*24*60*60</f>
        <v>4.0333333333333403</v>
      </c>
      <c r="M70" s="113">
        <f>IF(B73="UNDER",B74*-1,B74)*24*60*60</f>
        <v>-6.6666666666691243E-2</v>
      </c>
      <c r="N70" s="113">
        <f>IF(B73="UNDER",B74*-1,B74)*24*60*60</f>
        <v>-6.6666666666691243E-2</v>
      </c>
      <c r="O70" s="112">
        <f>IF(C73="UNDER",C74*-1,C74)*24*60*60</f>
        <v>4.0333333333333403</v>
      </c>
      <c r="P70" s="113">
        <f>IF(D73="UNDER",D74*-1,D74)*24*60*60</f>
        <v>-4.433333333333338</v>
      </c>
      <c r="Q70" s="114">
        <f>IF(B73="UNDER",B74*-1,B74)*24*60*60</f>
        <v>-6.6666666666691243E-2</v>
      </c>
    </row>
    <row r="71" spans="1:17" x14ac:dyDescent="0.3">
      <c r="A71" s="70" t="s">
        <v>59</v>
      </c>
      <c r="B71" s="71">
        <f>($E$14+$E$15+$I$14+$I$15)/4</f>
        <v>2.371971450617284E-3</v>
      </c>
      <c r="C71" s="71">
        <f>AVERAGE($E$13,$E$15,$I$12,$I$14)</f>
        <v>2.3767168209876542E-3</v>
      </c>
      <c r="D71" s="71">
        <f>($E$13+$E$14+$I$13+$I$14)/4</f>
        <v>2.3669174382716048E-3</v>
      </c>
      <c r="E71" s="71">
        <f>($E$12+$E$13+$I$14+$I$15)/4</f>
        <v>2.3691358024691355E-3</v>
      </c>
      <c r="F71" s="71">
        <f>($E$12+$E$14+$I$12+$I$14)/4</f>
        <v>2.3722318672839506E-3</v>
      </c>
      <c r="G71" s="71">
        <f>($E$12+$E$15+$I$13+$I$14)/4</f>
        <v>2.3720196759259254E-3</v>
      </c>
      <c r="H71" s="7"/>
      <c r="I71" s="79"/>
      <c r="K71" s="115">
        <f>IF(F3="UNDER",F74*-1,F74)*24*60*60</f>
        <v>0.15833333333332145</v>
      </c>
      <c r="L71" s="116">
        <f>IF(D73="UNDER",D74*-1,D74)*24*60*60</f>
        <v>-4.433333333333338</v>
      </c>
      <c r="M71" s="117">
        <f>IF(D73="UNDER",D74*-1,D74)*24*60*60</f>
        <v>-4.433333333333338</v>
      </c>
      <c r="N71" s="117">
        <f>IF(C73="UNDER",C74*-1,C74)*24*60*60</f>
        <v>4.0333333333333403</v>
      </c>
      <c r="O71" s="116">
        <f>IF(F73="UNDER",F74*-1,F74)*24*60*60</f>
        <v>0.15833333333332145</v>
      </c>
      <c r="P71" s="117">
        <f>IF(G73="UNDER",G74*-1,G74)*24*60*60</f>
        <v>-2.499999999997643E-2</v>
      </c>
      <c r="Q71" s="118">
        <f>IF(E73="UNDER",E74*-1,E74)*24*60*60</f>
        <v>-2.5166666666666671</v>
      </c>
    </row>
    <row r="72" spans="1:17" x14ac:dyDescent="0.3">
      <c r="A72" s="77" t="s">
        <v>60</v>
      </c>
      <c r="B72" s="78">
        <f>AVERAGE($E$12,$E$13,$I$12,$I$13)</f>
        <v>2.372125771604938E-3</v>
      </c>
      <c r="C72" s="78">
        <f>($E$12+$E$14+$I$13+$I$15)/4</f>
        <v>2.3673804012345678E-3</v>
      </c>
      <c r="D72" s="78">
        <f>($E$12+$E$15+$I$12+$I$15)/4</f>
        <v>2.3771797839506172E-3</v>
      </c>
      <c r="E72" s="78">
        <f>AVERAGE($E$14,$E$15,$I$12,$I$13)</f>
        <v>2.3749614197530861E-3</v>
      </c>
      <c r="F72" s="78">
        <f>AVERAGE($E$13,$E$15,$I$13,$I$15)</f>
        <v>2.3718653549382714E-3</v>
      </c>
      <c r="G72" s="78">
        <f>AVERAGE($E$13,$E$14,$I$12,$I$15)</f>
        <v>2.3720775462962962E-3</v>
      </c>
      <c r="H72" s="7"/>
      <c r="I72" s="79"/>
      <c r="K72" s="132">
        <f>IF(G73="UNDER",G74*-1,G74)*24*60*60</f>
        <v>-2.499999999997643E-2</v>
      </c>
      <c r="L72" s="123">
        <f>IF(E73="UNDER",E74*-1,E74)*24*60*60</f>
        <v>-2.5166666666666671</v>
      </c>
      <c r="M72" s="122">
        <f>IF(F73="UNDER",F74*-1,F74)*24*60*60</f>
        <v>0.15833333333332145</v>
      </c>
      <c r="N72" s="122">
        <f>IF(G73="UNDER",G74*-1,G74)*24*60*60</f>
        <v>-2.499999999997643E-2</v>
      </c>
      <c r="O72" s="123"/>
      <c r="P72" s="122"/>
      <c r="Q72" s="124"/>
    </row>
    <row r="73" spans="1:17" x14ac:dyDescent="0.3">
      <c r="A73" s="93" t="s">
        <v>17</v>
      </c>
      <c r="B73" s="94" t="str">
        <f t="shared" ref="B73:G73" si="29">IF(      ((B72-B71)-(B70-B69))&lt;0,"UNDER","OVER")</f>
        <v>UNDER</v>
      </c>
      <c r="C73" s="94" t="str">
        <f t="shared" si="29"/>
        <v>OVER</v>
      </c>
      <c r="D73" s="94" t="str">
        <f t="shared" si="29"/>
        <v>UNDER</v>
      </c>
      <c r="E73" s="94" t="str">
        <f t="shared" si="29"/>
        <v>UNDER</v>
      </c>
      <c r="F73" s="94" t="str">
        <f t="shared" si="29"/>
        <v>OVER</v>
      </c>
      <c r="G73" s="94" t="str">
        <f t="shared" si="29"/>
        <v>UNDER</v>
      </c>
      <c r="H73" s="95" t="str">
        <f>IF(IF(B73="UNDER",-B74,B74)+(IF(C73="UNDER",-C74,C74)+(IF(D73="UNDER",-D74,D74)+(IF(E73="UNDER",-E74,E74)+(IF(F73="UNDER",-F74,F74)+(IF(G73="UNDER",-G74,G74))))))&gt;0,"OVER","UNDER")</f>
        <v>UNDER</v>
      </c>
      <c r="I73" s="96"/>
      <c r="K73" s="97" t="str">
        <f t="shared" ref="K73:Q73" si="30">IF(SUM(K70:K72)&lt;0,"UNDER","OVER")</f>
        <v>UNDER</v>
      </c>
      <c r="L73" s="98" t="str">
        <f t="shared" si="30"/>
        <v>UNDER</v>
      </c>
      <c r="M73" s="99" t="str">
        <f t="shared" si="30"/>
        <v>UNDER</v>
      </c>
      <c r="N73" s="99" t="str">
        <f t="shared" si="30"/>
        <v>OVER</v>
      </c>
      <c r="O73" s="98" t="str">
        <f t="shared" si="30"/>
        <v>OVER</v>
      </c>
      <c r="P73" s="129" t="str">
        <f t="shared" si="30"/>
        <v>UNDER</v>
      </c>
      <c r="Q73" s="130" t="str">
        <f t="shared" si="30"/>
        <v>UNDER</v>
      </c>
    </row>
    <row r="74" spans="1:17" ht="15" thickBot="1" x14ac:dyDescent="0.35">
      <c r="A74" s="101" t="s">
        <v>28</v>
      </c>
      <c r="B74" s="102">
        <f t="shared" ref="B74:G74" si="31">ABS((B72-B71)-(B70-B69))</f>
        <v>7.7160493827188939E-7</v>
      </c>
      <c r="C74" s="102">
        <f t="shared" si="31"/>
        <v>4.6682098765432178E-5</v>
      </c>
      <c r="D74" s="102">
        <f t="shared" si="31"/>
        <v>5.1311728395061779E-5</v>
      </c>
      <c r="E74" s="102">
        <f t="shared" si="31"/>
        <v>2.9128086419753091E-5</v>
      </c>
      <c r="F74" s="102">
        <f t="shared" si="31"/>
        <v>1.8325617283949241E-6</v>
      </c>
      <c r="G74" s="102">
        <f t="shared" si="31"/>
        <v>2.8935185185157905E-7</v>
      </c>
      <c r="H74" s="103">
        <f>ABS(IF(B73="UNDER",-B74,B74)+(IF(C73="UNDER",-C74,C74)+(IF(D73="UNDER",-D74,D74)+(IF(E73="UNDER",-E74,E74)+(IF(F73="UNDER",-F74,F74)+(IF(G73="UNDER",-G74,G74)))))))</f>
        <v>3.2986111111111237E-5</v>
      </c>
      <c r="I74" s="79"/>
      <c r="K74" s="104">
        <f t="shared" ref="K74:Q74" si="32">SUM(K70:K72)</f>
        <v>-2.3833333333333222</v>
      </c>
      <c r="L74" s="105">
        <f t="shared" si="32"/>
        <v>-2.9166666666666647</v>
      </c>
      <c r="M74" s="106">
        <f t="shared" si="32"/>
        <v>-4.3416666666667076</v>
      </c>
      <c r="N74" s="106">
        <f t="shared" si="32"/>
        <v>3.9416666666666726</v>
      </c>
      <c r="O74" s="105">
        <f t="shared" si="32"/>
        <v>4.191666666666662</v>
      </c>
      <c r="P74" s="106">
        <f t="shared" si="32"/>
        <v>-4.4583333333333144</v>
      </c>
      <c r="Q74" s="52">
        <f t="shared" si="32"/>
        <v>-2.5833333333333584</v>
      </c>
    </row>
    <row r="75" spans="1:17" ht="15" thickBot="1" x14ac:dyDescent="0.35">
      <c r="A75" s="107"/>
      <c r="B75" s="57"/>
      <c r="C75" s="57"/>
      <c r="D75" s="57"/>
      <c r="E75" s="57"/>
      <c r="F75" s="57"/>
      <c r="G75" s="57"/>
      <c r="H75" s="57"/>
      <c r="I75" s="108"/>
    </row>
    <row r="76" spans="1:17" x14ac:dyDescent="0.3">
      <c r="A76" s="109" t="str">
        <f>G15</f>
        <v>James</v>
      </c>
      <c r="B76" s="131" t="s">
        <v>67</v>
      </c>
      <c r="C76" s="28"/>
      <c r="D76" s="28"/>
      <c r="E76" s="28"/>
      <c r="F76" s="28"/>
      <c r="G76" s="28"/>
      <c r="H76" s="28"/>
      <c r="I76" s="69"/>
      <c r="K76" s="194" t="str">
        <f>G15</f>
        <v>James</v>
      </c>
      <c r="L76" s="195"/>
      <c r="M76" s="195"/>
      <c r="N76" s="195"/>
      <c r="O76" s="195"/>
      <c r="P76" s="195"/>
      <c r="Q76" s="196"/>
    </row>
    <row r="77" spans="1:17" x14ac:dyDescent="0.3">
      <c r="A77" s="70" t="s">
        <v>57</v>
      </c>
      <c r="B77" s="71">
        <f>B$4</f>
        <v>2.4474537037037039E-3</v>
      </c>
      <c r="C77" s="71">
        <f>C$3</f>
        <v>2.3085648148148149E-3</v>
      </c>
      <c r="D77" s="71">
        <f>D$4</f>
        <v>2.3876157407407409E-3</v>
      </c>
      <c r="E77" s="71">
        <f>E$4</f>
        <v>2.3086805555555556E-3</v>
      </c>
      <c r="F77" s="71">
        <f>F$3</f>
        <v>2.3818287037037037E-3</v>
      </c>
      <c r="G77" s="71">
        <f>G$4</f>
        <v>2.3820601851851854E-3</v>
      </c>
      <c r="H77" s="40">
        <f>B77+C77+D77+E77+F77+G77</f>
        <v>1.4216203703703703E-2</v>
      </c>
      <c r="I77" s="73">
        <f>H77/6</f>
        <v>2.3693672839506172E-3</v>
      </c>
      <c r="K77" s="74" t="str">
        <f>C12</f>
        <v>Lorne</v>
      </c>
      <c r="L77" s="75" t="str">
        <f>C13</f>
        <v>Evan</v>
      </c>
      <c r="M77" s="75" t="str">
        <f>C14</f>
        <v>Jordan</v>
      </c>
      <c r="N77" s="75" t="str">
        <f>C15</f>
        <v>Nate</v>
      </c>
      <c r="O77" s="75" t="str">
        <f>G12</f>
        <v>Nigel</v>
      </c>
      <c r="P77" s="75" t="str">
        <f>G13</f>
        <v>Zack</v>
      </c>
      <c r="Q77" s="76" t="str">
        <f>G14</f>
        <v>Bobby</v>
      </c>
    </row>
    <row r="78" spans="1:17" x14ac:dyDescent="0.3">
      <c r="A78" s="77" t="s">
        <v>58</v>
      </c>
      <c r="B78" s="78">
        <f>B$3</f>
        <v>2.4483796296296298E-3</v>
      </c>
      <c r="C78" s="78">
        <f>C$4</f>
        <v>2.3645833333333336E-3</v>
      </c>
      <c r="D78" s="78">
        <f>D$3</f>
        <v>2.3260416666666668E-3</v>
      </c>
      <c r="E78" s="78">
        <f>E$3</f>
        <v>2.3436342592592593E-3</v>
      </c>
      <c r="F78" s="78">
        <f>F$4</f>
        <v>2.3840277777777779E-3</v>
      </c>
      <c r="G78" s="78">
        <f>G$3</f>
        <v>2.3817129629629631E-3</v>
      </c>
      <c r="H78" s="7"/>
      <c r="I78" s="79"/>
      <c r="K78" s="111">
        <f>IF(C81="UNDER",C82*-1,C82)*24*60*60</f>
        <v>-4.0333333333333403</v>
      </c>
      <c r="L78" s="112">
        <f>IF(E81="UNDER",E82*-1,E82)*24*60*60</f>
        <v>-2.5166666666666671</v>
      </c>
      <c r="M78" s="113">
        <f>IF(B81="UNDER",B82*-1,B82)*24*60*60</f>
        <v>-6.6666666666691243E-2</v>
      </c>
      <c r="N78" s="113">
        <f>IF(B81="UNDER",B82*-1,B82)*24*60*60</f>
        <v>-6.6666666666691243E-2</v>
      </c>
      <c r="O78" s="112">
        <f>IF(D81="UNDER",D82*-1,D82)*24*60*60</f>
        <v>4.433333333333338</v>
      </c>
      <c r="P78" s="113">
        <f>IF(C81="UNDER",C82*-1,C82)*24*60*60</f>
        <v>-4.0333333333333403</v>
      </c>
      <c r="Q78" s="114">
        <f>IF(B81="UNDER",B82*-1,B82)*24*60*60</f>
        <v>-6.6666666666691243E-2</v>
      </c>
    </row>
    <row r="79" spans="1:17" x14ac:dyDescent="0.3">
      <c r="A79" s="70" t="s">
        <v>59</v>
      </c>
      <c r="B79" s="71">
        <f>($E$14+$E$15+$I$14+$I$15)/4</f>
        <v>2.371971450617284E-3</v>
      </c>
      <c r="C79" s="71">
        <f>($E$12+$E$14+$I$13+$I$15)/4</f>
        <v>2.3673804012345678E-3</v>
      </c>
      <c r="D79" s="71">
        <f>($E$12+$E$15+$I$12+$I$15)/4</f>
        <v>2.3771797839506172E-3</v>
      </c>
      <c r="E79" s="71">
        <f>($E$12+$E$13+$I$14+$I$15)/4</f>
        <v>2.3691358024691355E-3</v>
      </c>
      <c r="F79" s="71">
        <f>AVERAGE($E$13,$E$15,$I$13,$I$15)</f>
        <v>2.3718653549382714E-3</v>
      </c>
      <c r="G79" s="71">
        <f>($E$13+$E$14+$I$12+$I$15)/4</f>
        <v>2.3720775462962962E-3</v>
      </c>
      <c r="H79" s="7"/>
      <c r="I79" s="79"/>
      <c r="K79" s="115">
        <f>IF(D11="UNDER",D82*-1,D82)*24*60*60</f>
        <v>4.433333333333338</v>
      </c>
      <c r="L79" s="116">
        <f>IF(F81="UNDER",F82*-1,F82)*24*60*60</f>
        <v>-0.15833333333332145</v>
      </c>
      <c r="M79" s="117">
        <f>IF(C81="UNDER",C82*-1,C82)*24*60*60</f>
        <v>-4.0333333333333403</v>
      </c>
      <c r="N79" s="117">
        <f>IF(D81="UNDER",D82*-1,D82)*24*60*60</f>
        <v>4.433333333333338</v>
      </c>
      <c r="O79" s="116">
        <f>IF(G81="UNDER",G82*-1,G82)*24*60*60</f>
        <v>2.499999999997643E-2</v>
      </c>
      <c r="P79" s="117">
        <f>IF(F81="UNDER",F82*-1,F82)*24*60*60</f>
        <v>-0.15833333333332145</v>
      </c>
      <c r="Q79" s="118">
        <f>IF(E81="UNDER",E82*-1,E82)*24*60*60</f>
        <v>-2.5166666666666671</v>
      </c>
    </row>
    <row r="80" spans="1:17" x14ac:dyDescent="0.3">
      <c r="A80" s="77" t="s">
        <v>60</v>
      </c>
      <c r="B80" s="78">
        <f>AVERAGE($E$12,$E$13,$I$12,$I$13)</f>
        <v>2.372125771604938E-3</v>
      </c>
      <c r="C80" s="78">
        <f>AVERAGE($E$13,$E$15,$I$12,$I$14)</f>
        <v>2.3767168209876542E-3</v>
      </c>
      <c r="D80" s="78">
        <f>AVERAGE($E$13,$E$14,$I$13,$I$14)</f>
        <v>2.3669174382716048E-3</v>
      </c>
      <c r="E80" s="78">
        <f>AVERAGE($E$14,$E$15,$I$12,$I$13)</f>
        <v>2.3749614197530861E-3</v>
      </c>
      <c r="F80" s="78">
        <f>($E$12+$E$14+$I$12+$I$14)/4</f>
        <v>2.3722318672839506E-3</v>
      </c>
      <c r="G80" s="78">
        <f>($E$12+$E$15+$I$13+$I$14)/4</f>
        <v>2.3720196759259254E-3</v>
      </c>
      <c r="H80" s="7"/>
      <c r="I80" s="79"/>
      <c r="K80" s="132">
        <f>IF(E81="UNDER",E82*-1,E82)*24*60*60</f>
        <v>-2.5166666666666671</v>
      </c>
      <c r="L80" s="123">
        <f>IF(G81="UNDER",G82*-1,G82)*24*60*60</f>
        <v>2.499999999997643E-2</v>
      </c>
      <c r="M80" s="122">
        <f>IF(G81="UNDER",G82*-1,G82)*24*60*60</f>
        <v>2.499999999997643E-2</v>
      </c>
      <c r="N80" s="122">
        <f>IF(F81="UNDER",F82*-1,F82)*24*60*60</f>
        <v>-0.15833333333332145</v>
      </c>
      <c r="O80" s="123"/>
      <c r="P80" s="122"/>
      <c r="Q80" s="124"/>
    </row>
    <row r="81" spans="1:17" x14ac:dyDescent="0.3">
      <c r="A81" s="93" t="s">
        <v>17</v>
      </c>
      <c r="B81" s="94" t="str">
        <f t="shared" ref="B81:G81" si="33">IF(      ((B80-B79)-(B78-B77))&lt;0,"UNDER","OVER")</f>
        <v>UNDER</v>
      </c>
      <c r="C81" s="94" t="str">
        <f t="shared" si="33"/>
        <v>UNDER</v>
      </c>
      <c r="D81" s="94" t="str">
        <f t="shared" si="33"/>
        <v>OVER</v>
      </c>
      <c r="E81" s="94" t="str">
        <f t="shared" si="33"/>
        <v>UNDER</v>
      </c>
      <c r="F81" s="94" t="str">
        <f t="shared" si="33"/>
        <v>UNDER</v>
      </c>
      <c r="G81" s="94" t="str">
        <f t="shared" si="33"/>
        <v>OVER</v>
      </c>
      <c r="H81" s="95" t="str">
        <f>IF(IF(B81="UNDER",-B82,B82)+(IF(C81="UNDER",-C82,C82)+(IF(D81="UNDER",-D82,D82)+(IF(E81="UNDER",-E82,E82)+(IF(F81="UNDER",-F82,F82)+(IF(G81="UNDER",-G82,G82))))))&gt;0,"OVER","UNDER")</f>
        <v>UNDER</v>
      </c>
      <c r="I81" s="96"/>
      <c r="K81" s="97" t="str">
        <f t="shared" ref="K81:Q81" si="34">IF(SUM(K78:K80)&lt;0,"UNDER","OVER")</f>
        <v>UNDER</v>
      </c>
      <c r="L81" s="98" t="str">
        <f t="shared" si="34"/>
        <v>UNDER</v>
      </c>
      <c r="M81" s="99" t="str">
        <f t="shared" si="34"/>
        <v>UNDER</v>
      </c>
      <c r="N81" s="99" t="str">
        <f t="shared" si="34"/>
        <v>OVER</v>
      </c>
      <c r="O81" s="98" t="str">
        <f t="shared" si="34"/>
        <v>OVER</v>
      </c>
      <c r="P81" s="129" t="str">
        <f t="shared" si="34"/>
        <v>UNDER</v>
      </c>
      <c r="Q81" s="130" t="str">
        <f t="shared" si="34"/>
        <v>UNDER</v>
      </c>
    </row>
    <row r="82" spans="1:17" ht="15" thickBot="1" x14ac:dyDescent="0.35">
      <c r="A82" s="101" t="s">
        <v>28</v>
      </c>
      <c r="B82" s="102">
        <f t="shared" ref="B82:G82" si="35">ABS((B80-B79)-(B78-B77))</f>
        <v>7.7160493827188939E-7</v>
      </c>
      <c r="C82" s="102">
        <f t="shared" si="35"/>
        <v>4.6682098765432178E-5</v>
      </c>
      <c r="D82" s="102">
        <f t="shared" si="35"/>
        <v>5.1311728395061779E-5</v>
      </c>
      <c r="E82" s="102">
        <f t="shared" si="35"/>
        <v>2.9128086419753091E-5</v>
      </c>
      <c r="F82" s="102">
        <f t="shared" si="35"/>
        <v>1.8325617283949241E-6</v>
      </c>
      <c r="G82" s="102">
        <f t="shared" si="35"/>
        <v>2.8935185185157905E-7</v>
      </c>
      <c r="H82" s="103">
        <f>ABS(IF(B81="UNDER",-B82,B82)+(IF(C81="UNDER",-C82,C82)+(IF(D81="UNDER",-D82,D82)+(IF(E81="UNDER",-E82,E82)+(IF(F81="UNDER",-F82,F82)+(IF(G81="UNDER",-G82,G82)))))))</f>
        <v>2.6813271604938724E-5</v>
      </c>
      <c r="I82" s="79"/>
      <c r="K82" s="104">
        <f t="shared" ref="K82:Q82" si="36">SUM(K78:K80)</f>
        <v>-2.1166666666666694</v>
      </c>
      <c r="L82" s="105">
        <f t="shared" si="36"/>
        <v>-2.6500000000000119</v>
      </c>
      <c r="M82" s="106">
        <f t="shared" si="36"/>
        <v>-4.0750000000000552</v>
      </c>
      <c r="N82" s="106">
        <f t="shared" si="36"/>
        <v>4.208333333333325</v>
      </c>
      <c r="O82" s="105">
        <f t="shared" si="36"/>
        <v>4.4583333333333144</v>
      </c>
      <c r="P82" s="106">
        <f t="shared" si="36"/>
        <v>-4.191666666666662</v>
      </c>
      <c r="Q82" s="52">
        <f t="shared" si="36"/>
        <v>-2.5833333333333584</v>
      </c>
    </row>
    <row r="83" spans="1:17" ht="15" thickBot="1" x14ac:dyDescent="0.35">
      <c r="A83" s="56"/>
      <c r="B83" s="57"/>
      <c r="C83" s="57"/>
      <c r="D83" s="57"/>
      <c r="E83" s="57"/>
      <c r="F83" s="57"/>
      <c r="G83" s="57"/>
      <c r="H83" s="57"/>
      <c r="I83" s="108"/>
    </row>
    <row r="86" spans="1:17" x14ac:dyDescent="0.3">
      <c r="A86" s="133" t="s">
        <v>68</v>
      </c>
      <c r="B86" s="134">
        <v>3.425925925925926E-3</v>
      </c>
      <c r="C86" s="134">
        <v>3.4606481481481485E-3</v>
      </c>
      <c r="D86" s="134">
        <v>3.4375E-3</v>
      </c>
      <c r="E86" s="133" t="s">
        <v>69</v>
      </c>
      <c r="F86" s="134">
        <v>3.4375E-3</v>
      </c>
      <c r="G86" s="134">
        <v>3.472222222222222E-3</v>
      </c>
    </row>
    <row r="87" spans="1:17" x14ac:dyDescent="0.3">
      <c r="A87" s="133" t="s">
        <v>70</v>
      </c>
      <c r="B87" s="134">
        <v>3.6574074074074074E-3</v>
      </c>
      <c r="C87" s="134">
        <v>3.8541666666666668E-3</v>
      </c>
      <c r="D87" s="134">
        <v>3.7731481481481483E-3</v>
      </c>
      <c r="E87" s="133" t="s">
        <v>69</v>
      </c>
      <c r="F87" s="134">
        <v>3.7615740740740739E-3</v>
      </c>
      <c r="G87" s="134">
        <v>3.7152777777777774E-3</v>
      </c>
    </row>
  </sheetData>
  <sheetProtection sheet="1" objects="1" scenarios="1"/>
  <mergeCells count="13">
    <mergeCell ref="K76:Q76"/>
    <mergeCell ref="K28:Q28"/>
    <mergeCell ref="K36:Q36"/>
    <mergeCell ref="K44:Q44"/>
    <mergeCell ref="K52:Q52"/>
    <mergeCell ref="K60:Q60"/>
    <mergeCell ref="K68:Q68"/>
    <mergeCell ref="K20:Q20"/>
    <mergeCell ref="K4:L4"/>
    <mergeCell ref="K7:P7"/>
    <mergeCell ref="B9:I9"/>
    <mergeCell ref="B11:C11"/>
    <mergeCell ref="F11:G11"/>
  </mergeCells>
  <conditionalFormatting sqref="B26:G27 B34:G34 B42:G42 B50:G50 B58:G58 B66:G66 B74:G74 B82:G82">
    <cfRule type="cellIs" dxfId="1" priority="1" operator="greaterThan">
      <formula>0.0000347222222222222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0"/>
  <sheetViews>
    <sheetView workbookViewId="0">
      <selection sqref="A1:I2"/>
    </sheetView>
  </sheetViews>
  <sheetFormatPr defaultColWidth="8.88671875" defaultRowHeight="14.4" x14ac:dyDescent="0.3"/>
  <cols>
    <col min="1" max="1" width="19.44140625" customWidth="1"/>
    <col min="2" max="7" width="9.6640625" customWidth="1"/>
    <col min="8" max="8" width="10.109375" customWidth="1"/>
    <col min="9" max="9" width="9.6640625" bestFit="1" customWidth="1"/>
    <col min="10" max="10" width="10.109375" customWidth="1"/>
    <col min="11" max="11" width="10.33203125" customWidth="1"/>
    <col min="12" max="13" width="9.33203125" bestFit="1" customWidth="1"/>
    <col min="14" max="14" width="9.6640625" customWidth="1"/>
    <col min="15" max="15" width="10.33203125" bestFit="1" customWidth="1"/>
    <col min="16" max="16" width="10.33203125" customWidth="1"/>
    <col min="17" max="17" width="10.44140625" bestFit="1" customWidth="1"/>
    <col min="18" max="18" width="10.44140625" customWidth="1"/>
  </cols>
  <sheetData>
    <row r="1" spans="1:19" x14ac:dyDescent="0.3">
      <c r="A1" s="203" t="s">
        <v>71</v>
      </c>
      <c r="B1" s="204"/>
      <c r="C1" s="204"/>
      <c r="D1" s="204"/>
      <c r="E1" s="204"/>
      <c r="F1" s="204"/>
      <c r="G1" s="204"/>
      <c r="H1" s="204"/>
      <c r="I1" s="204"/>
    </row>
    <row r="2" spans="1:19" x14ac:dyDescent="0.3">
      <c r="A2" s="204"/>
      <c r="B2" s="204"/>
      <c r="C2" s="204"/>
      <c r="D2" s="204"/>
      <c r="E2" s="204"/>
      <c r="F2" s="204"/>
      <c r="G2" s="204"/>
      <c r="H2" s="204"/>
      <c r="I2" s="204"/>
    </row>
    <row r="3" spans="1:19" ht="15" thickBot="1" x14ac:dyDescent="0.35"/>
    <row r="4" spans="1:19" x14ac:dyDescent="0.3">
      <c r="B4" s="205" t="s">
        <v>72</v>
      </c>
      <c r="C4" s="206"/>
      <c r="D4" s="207"/>
      <c r="E4" s="205" t="s">
        <v>73</v>
      </c>
      <c r="F4" s="206"/>
      <c r="G4" s="207"/>
      <c r="H4" s="1" t="s">
        <v>0</v>
      </c>
      <c r="I4" s="1" t="s">
        <v>1</v>
      </c>
    </row>
    <row r="5" spans="1:19" x14ac:dyDescent="0.3">
      <c r="A5" s="2" t="s">
        <v>2</v>
      </c>
      <c r="B5" s="25" t="s">
        <v>3</v>
      </c>
      <c r="C5" s="135" t="s">
        <v>4</v>
      </c>
      <c r="D5" s="136" t="s">
        <v>5</v>
      </c>
      <c r="E5" s="25" t="s">
        <v>6</v>
      </c>
      <c r="F5" s="135" t="s">
        <v>7</v>
      </c>
      <c r="G5" s="136" t="s">
        <v>8</v>
      </c>
      <c r="H5" s="1" t="s">
        <v>9</v>
      </c>
      <c r="I5" s="1" t="s">
        <v>10</v>
      </c>
      <c r="K5" s="4" t="s">
        <v>11</v>
      </c>
    </row>
    <row r="6" spans="1:19" x14ac:dyDescent="0.3">
      <c r="A6" s="5" t="s">
        <v>74</v>
      </c>
      <c r="B6" s="137">
        <v>2.4483796296296298E-3</v>
      </c>
      <c r="C6" s="138">
        <v>2.3085648148148149E-3</v>
      </c>
      <c r="D6" s="139">
        <v>2.3260416666666668E-3</v>
      </c>
      <c r="E6" s="137">
        <v>2.3436342592592593E-3</v>
      </c>
      <c r="F6" s="138">
        <v>2.3818287037037037E-3</v>
      </c>
      <c r="G6" s="139">
        <v>2.3817129629629631E-3</v>
      </c>
      <c r="H6" s="7">
        <f>(B6+C6+D6+E6+F6+G6)</f>
        <v>1.4190162037037036E-2</v>
      </c>
      <c r="I6" s="7">
        <f>AVERAGE(B6,C6,D6,E6,F6,G6)</f>
        <v>2.3650270061728392E-3</v>
      </c>
      <c r="J6" s="8"/>
      <c r="K6" s="4" t="s">
        <v>13</v>
      </c>
      <c r="L6" s="9"/>
      <c r="M6" s="9"/>
      <c r="N6" s="9"/>
      <c r="O6" s="9"/>
      <c r="P6" s="9"/>
    </row>
    <row r="7" spans="1:19" x14ac:dyDescent="0.3">
      <c r="A7" s="5" t="s">
        <v>75</v>
      </c>
      <c r="B7" s="137">
        <v>2.4474537037037039E-3</v>
      </c>
      <c r="C7" s="138">
        <v>2.3645833333333336E-3</v>
      </c>
      <c r="D7" s="139">
        <v>2.3876157407407409E-3</v>
      </c>
      <c r="E7" s="137">
        <v>2.3086805555555556E-3</v>
      </c>
      <c r="F7" s="138">
        <v>2.3840277777777779E-3</v>
      </c>
      <c r="G7" s="139">
        <v>2.3820601851851854E-3</v>
      </c>
      <c r="H7" s="7">
        <f>(B7+C7+D7+E7+F7+G7)</f>
        <v>1.4274421296296297E-2</v>
      </c>
      <c r="I7" s="7">
        <f>AVERAGE(B7,C7,D7,E7,F7,G7)</f>
        <v>2.3790702160493829E-3</v>
      </c>
      <c r="K7" s="197">
        <v>2.3695601851851851E-3</v>
      </c>
      <c r="L7" s="197"/>
      <c r="M7" s="9"/>
      <c r="N7" s="9"/>
      <c r="O7" s="9"/>
      <c r="P7" s="9"/>
    </row>
    <row r="8" spans="1:19" ht="15" thickBot="1" x14ac:dyDescent="0.35">
      <c r="A8" s="2" t="s">
        <v>15</v>
      </c>
      <c r="B8" s="140">
        <f t="shared" ref="B8:G8" si="0">AVERAGE(B6,B7)</f>
        <v>2.4479166666666668E-3</v>
      </c>
      <c r="C8" s="141">
        <f t="shared" si="0"/>
        <v>2.3365740740740742E-3</v>
      </c>
      <c r="D8" s="142">
        <f t="shared" si="0"/>
        <v>2.3568287037037039E-3</v>
      </c>
      <c r="E8" s="140">
        <f t="shared" si="0"/>
        <v>2.3261574074074074E-3</v>
      </c>
      <c r="F8" s="141">
        <f t="shared" si="0"/>
        <v>2.382928240740741E-3</v>
      </c>
      <c r="G8" s="142">
        <f t="shared" si="0"/>
        <v>2.3818865740740745E-3</v>
      </c>
      <c r="H8" s="7">
        <f>(B8+C8+D8+E8+F8+G8)</f>
        <v>1.4232291666666667E-2</v>
      </c>
      <c r="I8" s="7">
        <f>AVERAGE(B8,C8,D8,E8,F8,G8)</f>
        <v>2.3720486111111112E-3</v>
      </c>
      <c r="K8" s="11" t="s">
        <v>16</v>
      </c>
    </row>
    <row r="9" spans="1:19" x14ac:dyDescent="0.3">
      <c r="A9" s="12" t="s">
        <v>17</v>
      </c>
      <c r="B9" s="143" t="str">
        <f t="shared" ref="B9:G9" si="1">IF(B8&lt;$I8,"UNDER","OVER")</f>
        <v>OVER</v>
      </c>
      <c r="C9" s="144" t="str">
        <f t="shared" si="1"/>
        <v>UNDER</v>
      </c>
      <c r="D9" s="144" t="str">
        <f t="shared" si="1"/>
        <v>UNDER</v>
      </c>
      <c r="E9" s="144" t="str">
        <f t="shared" si="1"/>
        <v>UNDER</v>
      </c>
      <c r="F9" s="144" t="str">
        <f t="shared" si="1"/>
        <v>OVER</v>
      </c>
      <c r="G9" s="145" t="str">
        <f t="shared" si="1"/>
        <v>OVER</v>
      </c>
      <c r="H9" s="16"/>
      <c r="I9" s="16"/>
      <c r="K9" s="17"/>
    </row>
    <row r="10" spans="1:19" x14ac:dyDescent="0.3">
      <c r="A10" s="18" t="s">
        <v>18</v>
      </c>
      <c r="B10" s="19">
        <f t="shared" ref="B10:G10" si="2">ABS($I8-B8)</f>
        <v>7.5868055555555584E-5</v>
      </c>
      <c r="C10" s="20">
        <f t="shared" si="2"/>
        <v>3.5474537037036985E-5</v>
      </c>
      <c r="D10" s="20">
        <f t="shared" si="2"/>
        <v>1.521990740740737E-5</v>
      </c>
      <c r="E10" s="20">
        <f t="shared" si="2"/>
        <v>4.5891203703703805E-5</v>
      </c>
      <c r="F10" s="20">
        <f t="shared" si="2"/>
        <v>1.0879629629629781E-5</v>
      </c>
      <c r="G10" s="21">
        <f t="shared" si="2"/>
        <v>9.8379629629632287E-6</v>
      </c>
      <c r="H10" s="7">
        <f>ABS(H6-H7)</f>
        <v>8.4259259259261352E-5</v>
      </c>
      <c r="I10" s="7">
        <f>ABS(I6-I7)</f>
        <v>1.4043209876543703E-5</v>
      </c>
      <c r="K10" s="208"/>
      <c r="L10" s="208"/>
      <c r="M10" s="208"/>
      <c r="N10" s="208"/>
      <c r="O10" s="208"/>
      <c r="P10" s="208"/>
    </row>
    <row r="11" spans="1:19" ht="15" thickBot="1" x14ac:dyDescent="0.35">
      <c r="A11" s="2"/>
      <c r="B11" s="22"/>
      <c r="C11" s="22"/>
      <c r="D11" s="22"/>
      <c r="E11" s="22"/>
      <c r="F11" s="22"/>
      <c r="G11" s="22"/>
      <c r="K11" s="146"/>
      <c r="L11" s="147"/>
      <c r="M11" s="146"/>
      <c r="N11" s="147"/>
      <c r="O11" s="146"/>
      <c r="P11" s="147"/>
    </row>
    <row r="12" spans="1:19" ht="15" thickBot="1" x14ac:dyDescent="0.35">
      <c r="A12" s="2"/>
      <c r="B12" s="198" t="s">
        <v>23</v>
      </c>
      <c r="C12" s="199"/>
      <c r="D12" s="199"/>
      <c r="E12" s="200"/>
      <c r="F12" s="148"/>
      <c r="G12" s="194" t="s">
        <v>49</v>
      </c>
      <c r="H12" s="196"/>
      <c r="I12" s="195" t="s">
        <v>50</v>
      </c>
      <c r="J12" s="196"/>
      <c r="K12" s="194" t="s">
        <v>51</v>
      </c>
      <c r="L12" s="196"/>
      <c r="M12" s="135"/>
      <c r="N12" s="147"/>
      <c r="O12" s="135"/>
      <c r="P12" s="147"/>
    </row>
    <row r="13" spans="1:19" x14ac:dyDescent="0.3">
      <c r="B13" s="27"/>
      <c r="C13" s="28"/>
      <c r="D13" s="29" t="s">
        <v>0</v>
      </c>
      <c r="E13" s="30" t="s">
        <v>15</v>
      </c>
      <c r="F13" s="135"/>
      <c r="G13" s="149" t="s">
        <v>76</v>
      </c>
      <c r="H13" s="150" t="s">
        <v>77</v>
      </c>
      <c r="I13" s="149" t="s">
        <v>76</v>
      </c>
      <c r="J13" s="150" t="s">
        <v>77</v>
      </c>
      <c r="K13" s="149" t="s">
        <v>76</v>
      </c>
      <c r="L13" s="150" t="s">
        <v>77</v>
      </c>
      <c r="M13" s="135"/>
      <c r="N13" s="151"/>
      <c r="O13" s="135"/>
      <c r="P13" s="151"/>
    </row>
    <row r="14" spans="1:19" x14ac:dyDescent="0.3">
      <c r="B14" s="201" t="s">
        <v>27</v>
      </c>
      <c r="C14" s="202"/>
      <c r="D14" s="35" t="s">
        <v>28</v>
      </c>
      <c r="E14" s="36" t="s">
        <v>28</v>
      </c>
      <c r="F14" s="152"/>
      <c r="G14" s="149" t="s">
        <v>32</v>
      </c>
      <c r="H14" s="150" t="s">
        <v>41</v>
      </c>
      <c r="I14" s="153" t="s">
        <v>32</v>
      </c>
      <c r="J14" s="154" t="s">
        <v>35</v>
      </c>
      <c r="K14" s="155" t="s">
        <v>44</v>
      </c>
      <c r="L14" s="156" t="s">
        <v>35</v>
      </c>
      <c r="M14" s="135"/>
      <c r="N14" s="151"/>
      <c r="O14" s="135"/>
      <c r="P14" s="151"/>
    </row>
    <row r="15" spans="1:19" ht="15" thickBot="1" x14ac:dyDescent="0.35">
      <c r="B15" s="38" t="s">
        <v>32</v>
      </c>
      <c r="C15" s="39" t="s">
        <v>78</v>
      </c>
      <c r="D15" s="40">
        <f>B6+C6+D6+E7+F7+G7</f>
        <v>1.415775462962963E-2</v>
      </c>
      <c r="E15" s="41">
        <f>D15/6</f>
        <v>2.3596257716049381E-3</v>
      </c>
      <c r="F15" s="157"/>
      <c r="G15" s="158" t="s">
        <v>35</v>
      </c>
      <c r="H15" s="159" t="s">
        <v>44</v>
      </c>
      <c r="I15" s="160" t="s">
        <v>41</v>
      </c>
      <c r="J15" s="159" t="s">
        <v>44</v>
      </c>
      <c r="K15" s="161" t="s">
        <v>32</v>
      </c>
      <c r="L15" s="162" t="s">
        <v>41</v>
      </c>
      <c r="M15" s="135"/>
      <c r="N15" s="151"/>
      <c r="O15" s="135"/>
      <c r="P15" s="151"/>
    </row>
    <row r="16" spans="1:19" ht="15" thickBot="1" x14ac:dyDescent="0.35">
      <c r="B16" s="38" t="s">
        <v>35</v>
      </c>
      <c r="C16" s="43" t="s">
        <v>79</v>
      </c>
      <c r="D16" s="40">
        <f>B6+C7+D7+E6+F6+G7</f>
        <v>1.4308101851851851E-2</v>
      </c>
      <c r="E16" s="41">
        <f>D16/6</f>
        <v>2.3846836419753087E-3</v>
      </c>
      <c r="F16" s="157"/>
      <c r="M16" s="135"/>
      <c r="N16" s="151"/>
      <c r="O16" s="135"/>
      <c r="P16" s="151"/>
      <c r="Q16" s="22"/>
      <c r="R16" s="22"/>
      <c r="S16" s="45"/>
    </row>
    <row r="17" spans="1:19" x14ac:dyDescent="0.3">
      <c r="B17" s="42" t="s">
        <v>41</v>
      </c>
      <c r="C17" s="39" t="s">
        <v>80</v>
      </c>
      <c r="D17" s="40">
        <f>B7+C6+D7+E6+F7+G6</f>
        <v>1.425300925925926E-2</v>
      </c>
      <c r="E17" s="41">
        <f>D17/6</f>
        <v>2.3755015432098767E-3</v>
      </c>
      <c r="F17" s="157"/>
      <c r="G17" s="209" t="s">
        <v>52</v>
      </c>
      <c r="H17" s="210"/>
      <c r="I17" s="211" t="s">
        <v>53</v>
      </c>
      <c r="J17" s="212"/>
      <c r="K17" s="211" t="s">
        <v>54</v>
      </c>
      <c r="L17" s="212"/>
      <c r="M17" s="146"/>
      <c r="N17" s="151"/>
      <c r="O17" s="146"/>
      <c r="P17" s="151"/>
      <c r="Q17" s="22"/>
      <c r="R17" s="22"/>
      <c r="S17" s="45"/>
    </row>
    <row r="18" spans="1:19" ht="15" thickBot="1" x14ac:dyDescent="0.35">
      <c r="B18" s="47" t="s">
        <v>44</v>
      </c>
      <c r="C18" s="48" t="s">
        <v>81</v>
      </c>
      <c r="D18" s="49">
        <f>B7+C7+D6+E7+F6+G6</f>
        <v>1.4210300925925925E-2</v>
      </c>
      <c r="E18" s="50">
        <f>D18/6</f>
        <v>2.368383487654321E-3</v>
      </c>
      <c r="F18" s="157"/>
      <c r="G18" s="149" t="s">
        <v>76</v>
      </c>
      <c r="H18" s="150" t="s">
        <v>77</v>
      </c>
      <c r="I18" s="149" t="s">
        <v>76</v>
      </c>
      <c r="J18" s="150" t="s">
        <v>77</v>
      </c>
      <c r="K18" s="149" t="s">
        <v>76</v>
      </c>
      <c r="L18" s="150" t="s">
        <v>77</v>
      </c>
      <c r="M18" s="146"/>
      <c r="N18" s="151"/>
      <c r="O18" s="146"/>
      <c r="P18" s="151"/>
    </row>
    <row r="19" spans="1:19" x14ac:dyDescent="0.3">
      <c r="B19" s="53"/>
      <c r="C19" s="54"/>
      <c r="D19" s="22"/>
      <c r="E19" s="45"/>
      <c r="F19" s="55"/>
      <c r="G19" s="163" t="s">
        <v>41</v>
      </c>
      <c r="H19" s="164" t="s">
        <v>32</v>
      </c>
      <c r="I19" s="165" t="s">
        <v>44</v>
      </c>
      <c r="J19" s="150" t="s">
        <v>41</v>
      </c>
      <c r="K19" s="166" t="s">
        <v>44</v>
      </c>
      <c r="L19" s="156" t="s">
        <v>35</v>
      </c>
      <c r="M19" s="54"/>
      <c r="N19" s="167"/>
      <c r="O19" s="168"/>
      <c r="P19" s="153"/>
    </row>
    <row r="20" spans="1:19" ht="15" thickBot="1" x14ac:dyDescent="0.35">
      <c r="C20" s="62"/>
      <c r="D20" s="62"/>
      <c r="E20" s="62"/>
      <c r="F20" s="62"/>
      <c r="G20" s="158" t="s">
        <v>35</v>
      </c>
      <c r="H20" s="142" t="s">
        <v>44</v>
      </c>
      <c r="I20" s="140" t="s">
        <v>35</v>
      </c>
      <c r="J20" s="159" t="s">
        <v>32</v>
      </c>
      <c r="K20" s="169" t="s">
        <v>41</v>
      </c>
      <c r="L20" s="162" t="s">
        <v>32</v>
      </c>
      <c r="M20" s="53"/>
      <c r="N20" s="53"/>
      <c r="O20" s="53"/>
      <c r="P20" s="53"/>
    </row>
    <row r="21" spans="1:19" ht="15" thickBot="1" x14ac:dyDescent="0.35">
      <c r="A21" s="63" t="s">
        <v>23</v>
      </c>
      <c r="K21" s="53"/>
      <c r="L21" s="53"/>
      <c r="M21" s="53"/>
      <c r="N21" s="53"/>
      <c r="O21" s="53"/>
      <c r="P21" s="53"/>
      <c r="Q21" s="53"/>
    </row>
    <row r="22" spans="1:19" ht="15" thickBot="1" x14ac:dyDescent="0.35">
      <c r="A22" s="64"/>
      <c r="B22" s="64" t="s">
        <v>49</v>
      </c>
      <c r="C22" s="65" t="s">
        <v>50</v>
      </c>
      <c r="D22" s="66" t="s">
        <v>51</v>
      </c>
      <c r="E22" s="64" t="s">
        <v>52</v>
      </c>
      <c r="F22" s="65" t="s">
        <v>53</v>
      </c>
      <c r="G22" s="66" t="s">
        <v>54</v>
      </c>
      <c r="H22" s="65" t="s">
        <v>0</v>
      </c>
      <c r="I22" s="66" t="s">
        <v>55</v>
      </c>
      <c r="K22" s="53"/>
      <c r="L22" s="53"/>
      <c r="M22" s="53"/>
      <c r="N22" s="53"/>
      <c r="O22" s="53"/>
      <c r="P22" s="53"/>
      <c r="Q22" s="53"/>
    </row>
    <row r="23" spans="1:19" x14ac:dyDescent="0.3">
      <c r="A23" s="109" t="str">
        <f>C15</f>
        <v>Alex</v>
      </c>
      <c r="B23" s="170" t="s">
        <v>56</v>
      </c>
      <c r="C23" s="28"/>
      <c r="D23" s="69"/>
      <c r="E23" s="27"/>
      <c r="F23" s="28"/>
      <c r="G23" s="69"/>
      <c r="H23" s="28"/>
      <c r="I23" s="69"/>
      <c r="K23" s="148"/>
      <c r="L23" s="148"/>
      <c r="M23" s="148"/>
      <c r="N23" s="148"/>
      <c r="O23" s="148"/>
      <c r="P23" s="148"/>
      <c r="Q23" s="148"/>
    </row>
    <row r="24" spans="1:19" x14ac:dyDescent="0.3">
      <c r="A24" s="171" t="s">
        <v>57</v>
      </c>
      <c r="B24" s="172">
        <f>B$6</f>
        <v>2.4483796296296298E-3</v>
      </c>
      <c r="C24" s="71">
        <f>C$6</f>
        <v>2.3085648148148149E-3</v>
      </c>
      <c r="D24" s="173">
        <f>D$6</f>
        <v>2.3260416666666668E-3</v>
      </c>
      <c r="E24" s="172">
        <f>E$7</f>
        <v>2.3086805555555556E-3</v>
      </c>
      <c r="F24" s="71">
        <f>F$7</f>
        <v>2.3840277777777779E-3</v>
      </c>
      <c r="G24" s="173">
        <f>G$7</f>
        <v>2.3820601851851854E-3</v>
      </c>
      <c r="H24" s="72">
        <f>B24+C24+D24+E24+F24+G24</f>
        <v>1.415775462962963E-2</v>
      </c>
      <c r="I24" s="73">
        <f>H24/6</f>
        <v>2.3596257716049381E-3</v>
      </c>
      <c r="K24" s="153"/>
      <c r="L24" s="153"/>
      <c r="M24" s="153"/>
      <c r="N24" s="153"/>
      <c r="O24" s="153"/>
      <c r="P24" s="153"/>
      <c r="Q24" s="153"/>
    </row>
    <row r="25" spans="1:19" x14ac:dyDescent="0.3">
      <c r="A25" s="174" t="s">
        <v>58</v>
      </c>
      <c r="B25" s="175">
        <f>B$7</f>
        <v>2.4474537037037039E-3</v>
      </c>
      <c r="C25" s="78">
        <f>C$7</f>
        <v>2.3645833333333336E-3</v>
      </c>
      <c r="D25" s="176">
        <f>D$7</f>
        <v>2.3876157407407409E-3</v>
      </c>
      <c r="E25" s="175">
        <f>E$6</f>
        <v>2.3436342592592593E-3</v>
      </c>
      <c r="F25" s="78">
        <f>F$6</f>
        <v>2.3818287037037037E-3</v>
      </c>
      <c r="G25" s="176">
        <f>G$6</f>
        <v>2.3817129629629631E-3</v>
      </c>
      <c r="H25" s="7"/>
      <c r="I25" s="79"/>
      <c r="K25" s="151"/>
      <c r="L25" s="151"/>
      <c r="M25" s="151"/>
      <c r="N25" s="151"/>
      <c r="O25" s="151"/>
      <c r="P25" s="151"/>
      <c r="Q25" s="151"/>
    </row>
    <row r="26" spans="1:19" x14ac:dyDescent="0.3">
      <c r="A26" s="171" t="s">
        <v>59</v>
      </c>
      <c r="B26" s="172">
        <f>AVERAGE($E$15,$E$16)</f>
        <v>2.3721547067901234E-3</v>
      </c>
      <c r="C26" s="71">
        <f>AVERAGE($E$15,$E$17)</f>
        <v>2.3675636574074076E-3</v>
      </c>
      <c r="D26" s="173">
        <f>AVERAGE($E$15,$E$18)</f>
        <v>2.3640046296296295E-3</v>
      </c>
      <c r="E26" s="172">
        <f>AVERAGE($E$15,$E$18)</f>
        <v>2.3640046296296295E-3</v>
      </c>
      <c r="F26" s="71">
        <f>AVERAGE($E$15,$E$17)</f>
        <v>2.3675636574074076E-3</v>
      </c>
      <c r="G26" s="173">
        <f>AVERAGE($E$15,$E$16)</f>
        <v>2.3721547067901234E-3</v>
      </c>
      <c r="H26" s="7"/>
      <c r="I26" s="79"/>
      <c r="K26" s="151"/>
      <c r="L26" s="151"/>
      <c r="M26" s="151"/>
      <c r="N26" s="151"/>
      <c r="O26" s="151"/>
      <c r="P26" s="151"/>
      <c r="Q26" s="151"/>
    </row>
    <row r="27" spans="1:19" x14ac:dyDescent="0.3">
      <c r="A27" s="174" t="s">
        <v>60</v>
      </c>
      <c r="B27" s="175">
        <f>AVERAGE($E$17,$E$18)</f>
        <v>2.3719425154320991E-3</v>
      </c>
      <c r="C27" s="78">
        <f>AVERAGE($E$16,$E$18)</f>
        <v>2.3765335648148148E-3</v>
      </c>
      <c r="D27" s="176">
        <f>AVERAGE($E$16,$E$17)</f>
        <v>2.3800925925925925E-3</v>
      </c>
      <c r="E27" s="175">
        <f>AVERAGE($E$16,$E$17)</f>
        <v>2.3800925925925925E-3</v>
      </c>
      <c r="F27" s="78">
        <f>AVERAGE($E$16,$E$18)</f>
        <v>2.3765335648148148E-3</v>
      </c>
      <c r="G27" s="176">
        <f>AVERAGE($E$17,$E$18)</f>
        <v>2.3719425154320991E-3</v>
      </c>
      <c r="H27" s="7"/>
      <c r="I27" s="79"/>
      <c r="K27" s="53"/>
      <c r="L27" s="53"/>
      <c r="M27" s="53"/>
      <c r="N27" s="151"/>
      <c r="O27" s="151"/>
      <c r="P27" s="151"/>
      <c r="Q27" s="151"/>
    </row>
    <row r="28" spans="1:19" x14ac:dyDescent="0.3">
      <c r="A28" s="177" t="s">
        <v>17</v>
      </c>
      <c r="B28" s="178" t="str">
        <f t="shared" ref="B28:G28" si="3">IF(      ((B27-B26)-(B25-B24))&lt;0,"UNDER","OVER")</f>
        <v>OVER</v>
      </c>
      <c r="C28" s="94" t="str">
        <f t="shared" si="3"/>
        <v>UNDER</v>
      </c>
      <c r="D28" s="179" t="str">
        <f t="shared" si="3"/>
        <v>UNDER</v>
      </c>
      <c r="E28" s="178" t="str">
        <f t="shared" si="3"/>
        <v>UNDER</v>
      </c>
      <c r="F28" s="94" t="str">
        <f t="shared" si="3"/>
        <v>OVER</v>
      </c>
      <c r="G28" s="179" t="str">
        <f t="shared" si="3"/>
        <v>OVER</v>
      </c>
      <c r="H28" s="95" t="str">
        <f>IF(IF(B28="UNDER",-B29,B29)+(IF(C28="UNDER",-C29,C29)+(IF(D28="UNDER",-D29,D29)+(IF(E28="UNDER",-E29,E29)+(IF(F28="UNDER",-F29,F29)+(IF(G28="UNDER",-G29,G29))))))&gt;0,"OVER","UNDER")</f>
        <v>UNDER</v>
      </c>
      <c r="I28" s="96"/>
      <c r="K28" s="180"/>
      <c r="L28" s="180"/>
      <c r="M28" s="180"/>
      <c r="N28" s="180"/>
      <c r="O28" s="180"/>
      <c r="P28" s="180"/>
      <c r="Q28" s="180"/>
    </row>
    <row r="29" spans="1:19" ht="15" thickBot="1" x14ac:dyDescent="0.35">
      <c r="A29" s="181" t="s">
        <v>28</v>
      </c>
      <c r="B29" s="182">
        <f t="shared" ref="B29:G29" si="4">ABS((B27-B26)-(B25-B24))</f>
        <v>7.1373456790157358E-7</v>
      </c>
      <c r="C29" s="102">
        <f t="shared" si="4"/>
        <v>4.7048611111111423E-5</v>
      </c>
      <c r="D29" s="183">
        <f t="shared" si="4"/>
        <v>4.5486111111111161E-5</v>
      </c>
      <c r="E29" s="182">
        <f t="shared" si="4"/>
        <v>1.8865740740740735E-5</v>
      </c>
      <c r="F29" s="102">
        <f t="shared" si="4"/>
        <v>1.116898148148136E-5</v>
      </c>
      <c r="G29" s="183">
        <f t="shared" si="4"/>
        <v>1.350308641979818E-7</v>
      </c>
      <c r="H29" s="103">
        <f>ABS(IF(B28="UNDER",-B29,B29)+(IF(C28="UNDER",-C29,C29)+(IF(D28="UNDER",-D29,D29)+(IF(E28="UNDER",-E29,E29)+(IF(F28="UNDER",-F29,F29)+(IF(G28="UNDER",-G29,G29)))))))</f>
        <v>9.9382716049382404E-5</v>
      </c>
      <c r="I29" s="79"/>
      <c r="K29" s="151"/>
      <c r="L29" s="151"/>
      <c r="M29" s="151"/>
      <c r="N29" s="151"/>
      <c r="O29" s="151"/>
      <c r="P29" s="151"/>
      <c r="Q29" s="151"/>
    </row>
    <row r="30" spans="1:19" ht="15" thickBot="1" x14ac:dyDescent="0.35">
      <c r="A30" s="107"/>
      <c r="B30" s="56"/>
      <c r="C30" s="57"/>
      <c r="D30" s="108"/>
      <c r="E30" s="56"/>
      <c r="F30" s="57"/>
      <c r="G30" s="108"/>
      <c r="H30" s="57"/>
      <c r="I30" s="108"/>
      <c r="K30" s="53"/>
      <c r="L30" s="53"/>
      <c r="M30" s="53"/>
      <c r="N30" s="53"/>
      <c r="O30" s="53"/>
      <c r="P30" s="53"/>
      <c r="Q30" s="53"/>
    </row>
    <row r="31" spans="1:19" x14ac:dyDescent="0.3">
      <c r="A31" s="109" t="str">
        <f>C16</f>
        <v>Matt</v>
      </c>
      <c r="B31" s="184" t="s">
        <v>61</v>
      </c>
      <c r="C31" s="28"/>
      <c r="D31" s="69"/>
      <c r="E31" s="27"/>
      <c r="F31" s="28"/>
      <c r="G31" s="69"/>
      <c r="H31" s="28"/>
      <c r="I31" s="69"/>
      <c r="K31" s="148"/>
      <c r="L31" s="148"/>
      <c r="M31" s="148"/>
      <c r="N31" s="148"/>
      <c r="O31" s="148"/>
      <c r="P31" s="148"/>
      <c r="Q31" s="148"/>
    </row>
    <row r="32" spans="1:19" x14ac:dyDescent="0.3">
      <c r="A32" s="171" t="s">
        <v>57</v>
      </c>
      <c r="B32" s="172">
        <f>B$6</f>
        <v>2.4483796296296298E-3</v>
      </c>
      <c r="C32" s="71">
        <f>C$7</f>
        <v>2.3645833333333336E-3</v>
      </c>
      <c r="D32" s="173">
        <f>D$7</f>
        <v>2.3876157407407409E-3</v>
      </c>
      <c r="E32" s="172">
        <f>E$6</f>
        <v>2.3436342592592593E-3</v>
      </c>
      <c r="F32" s="71">
        <f>F$6</f>
        <v>2.3818287037037037E-3</v>
      </c>
      <c r="G32" s="173">
        <f>G$7</f>
        <v>2.3820601851851854E-3</v>
      </c>
      <c r="H32" s="72">
        <f>B32+C32+D32+E32+F32+G32</f>
        <v>1.4308101851851851E-2</v>
      </c>
      <c r="I32" s="73">
        <f>H32/6</f>
        <v>2.3846836419753087E-3</v>
      </c>
      <c r="K32" s="153"/>
      <c r="L32" s="153"/>
      <c r="M32" s="153"/>
      <c r="N32" s="153"/>
      <c r="O32" s="153"/>
      <c r="P32" s="153"/>
      <c r="Q32" s="153"/>
    </row>
    <row r="33" spans="1:17" x14ac:dyDescent="0.3">
      <c r="A33" s="174" t="s">
        <v>58</v>
      </c>
      <c r="B33" s="175">
        <f>B$7</f>
        <v>2.4474537037037039E-3</v>
      </c>
      <c r="C33" s="78">
        <f>C$6</f>
        <v>2.3085648148148149E-3</v>
      </c>
      <c r="D33" s="176">
        <f>D$6</f>
        <v>2.3260416666666668E-3</v>
      </c>
      <c r="E33" s="175">
        <f>E$7</f>
        <v>2.3086805555555556E-3</v>
      </c>
      <c r="F33" s="78">
        <f>F$7</f>
        <v>2.3840277777777779E-3</v>
      </c>
      <c r="G33" s="176">
        <f>G$6</f>
        <v>2.3817129629629631E-3</v>
      </c>
      <c r="H33" s="7"/>
      <c r="I33" s="79"/>
      <c r="K33" s="185"/>
      <c r="L33" s="185"/>
      <c r="M33" s="185"/>
      <c r="N33" s="185"/>
      <c r="O33" s="185"/>
      <c r="P33" s="185"/>
      <c r="Q33" s="185"/>
    </row>
    <row r="34" spans="1:17" x14ac:dyDescent="0.3">
      <c r="A34" s="171" t="s">
        <v>59</v>
      </c>
      <c r="B34" s="172">
        <f>AVERAGE($E$15,$E$16)</f>
        <v>2.3721547067901234E-3</v>
      </c>
      <c r="C34" s="71">
        <f>AVERAGE($E$16,$E$18)</f>
        <v>2.3765335648148148E-3</v>
      </c>
      <c r="D34" s="173">
        <f>AVERAGE($E$16,$E$17)</f>
        <v>2.3800925925925925E-3</v>
      </c>
      <c r="E34" s="172">
        <f>AVERAGE($E$16,$E$17)</f>
        <v>2.3800925925925925E-3</v>
      </c>
      <c r="F34" s="71">
        <f>AVERAGE($E$16,$E$18)</f>
        <v>2.3765335648148148E-3</v>
      </c>
      <c r="G34" s="173">
        <f>AVERAGE($E$15,$E$16)</f>
        <v>2.3721547067901234E-3</v>
      </c>
      <c r="H34" s="7"/>
      <c r="I34" s="79"/>
      <c r="K34" s="185"/>
      <c r="L34" s="185"/>
      <c r="M34" s="185"/>
      <c r="N34" s="185"/>
      <c r="O34" s="185"/>
      <c r="P34" s="185"/>
      <c r="Q34" s="185"/>
    </row>
    <row r="35" spans="1:17" x14ac:dyDescent="0.3">
      <c r="A35" s="174" t="s">
        <v>60</v>
      </c>
      <c r="B35" s="175">
        <f>AVERAGE($E$17,$E$18)</f>
        <v>2.3719425154320991E-3</v>
      </c>
      <c r="C35" s="78">
        <f>AVERAGE($E$15,$E$17)</f>
        <v>2.3675636574074076E-3</v>
      </c>
      <c r="D35" s="176">
        <f>AVERAGE($E$15,$E$18)</f>
        <v>2.3640046296296295E-3</v>
      </c>
      <c r="E35" s="175">
        <f>AVERAGE($E$15,$E$18)</f>
        <v>2.3640046296296295E-3</v>
      </c>
      <c r="F35" s="78">
        <f>AVERAGE($E$15,$E$17)</f>
        <v>2.3675636574074076E-3</v>
      </c>
      <c r="G35" s="176">
        <f>AVERAGE($E$17,$E$18)</f>
        <v>2.3719425154320991E-3</v>
      </c>
      <c r="H35" s="7"/>
      <c r="I35" s="79"/>
      <c r="K35" s="186"/>
      <c r="L35" s="186"/>
      <c r="M35" s="186"/>
      <c r="N35" s="185"/>
      <c r="O35" s="185"/>
      <c r="P35" s="185"/>
      <c r="Q35" s="185"/>
    </row>
    <row r="36" spans="1:17" x14ac:dyDescent="0.3">
      <c r="A36" s="177" t="s">
        <v>17</v>
      </c>
      <c r="B36" s="178" t="str">
        <f t="shared" ref="B36:G36" si="5">IF(      ((B35-B34)-(B33-B32))&lt;0,"UNDER","OVER")</f>
        <v>OVER</v>
      </c>
      <c r="C36" s="94" t="str">
        <f t="shared" si="5"/>
        <v>OVER</v>
      </c>
      <c r="D36" s="179" t="str">
        <f t="shared" si="5"/>
        <v>OVER</v>
      </c>
      <c r="E36" s="178" t="str">
        <f t="shared" si="5"/>
        <v>OVER</v>
      </c>
      <c r="F36" s="94" t="str">
        <f t="shared" si="5"/>
        <v>UNDER</v>
      </c>
      <c r="G36" s="179" t="str">
        <f t="shared" si="5"/>
        <v>OVER</v>
      </c>
      <c r="H36" s="95" t="str">
        <f>IF(IF(B36="UNDER",-B37,B37)+(IF(C36="UNDER",-C37,C37)+(IF(D36="UNDER",-D37,D37)+(IF(E36="UNDER",-E37,E37)+(IF(F36="UNDER",-F37,F37)+(IF(G36="UNDER",-G37,G37))))))&gt;0,"OVER","UNDER")</f>
        <v>OVER</v>
      </c>
      <c r="I36" s="96"/>
      <c r="K36" s="180"/>
      <c r="L36" s="180"/>
      <c r="M36" s="180"/>
      <c r="N36" s="180"/>
      <c r="O36" s="180"/>
      <c r="P36" s="180"/>
      <c r="Q36" s="180"/>
    </row>
    <row r="37" spans="1:17" ht="15" thickBot="1" x14ac:dyDescent="0.35">
      <c r="A37" s="181" t="s">
        <v>28</v>
      </c>
      <c r="B37" s="182">
        <f t="shared" ref="B37:G37" si="6">ABS((B35-B34)-(B33-B32))</f>
        <v>7.1373456790157358E-7</v>
      </c>
      <c r="C37" s="102">
        <f t="shared" si="6"/>
        <v>4.7048611111111423E-5</v>
      </c>
      <c r="D37" s="183">
        <f t="shared" si="6"/>
        <v>4.5486111111111161E-5</v>
      </c>
      <c r="E37" s="182">
        <f t="shared" si="6"/>
        <v>1.8865740740740735E-5</v>
      </c>
      <c r="F37" s="102">
        <f t="shared" si="6"/>
        <v>1.116898148148136E-5</v>
      </c>
      <c r="G37" s="183">
        <f t="shared" si="6"/>
        <v>1.350308641979818E-7</v>
      </c>
      <c r="H37" s="103">
        <f>ABS(IF(B36="UNDER",-B37,B37)+(IF(C36="UNDER",-C37,C37)+(IF(D36="UNDER",-D37,D37)+(IF(E36="UNDER",-E37,E37)+(IF(F36="UNDER",-F37,F37)+(IF(G36="UNDER",-G37,G37)))))))</f>
        <v>1.0108024691358151E-4</v>
      </c>
      <c r="I37" s="79"/>
      <c r="K37" s="151"/>
      <c r="L37" s="151"/>
      <c r="M37" s="151"/>
      <c r="N37" s="151"/>
      <c r="O37" s="151"/>
      <c r="P37" s="151"/>
      <c r="Q37" s="151"/>
    </row>
    <row r="38" spans="1:17" ht="15" thickBot="1" x14ac:dyDescent="0.35">
      <c r="A38" s="107"/>
      <c r="B38" s="56"/>
      <c r="C38" s="57"/>
      <c r="D38" s="108"/>
      <c r="E38" s="56"/>
      <c r="F38" s="57"/>
      <c r="G38" s="108"/>
      <c r="H38" s="57"/>
      <c r="I38" s="108"/>
      <c r="K38" s="53"/>
      <c r="L38" s="53"/>
      <c r="M38" s="53"/>
      <c r="N38" s="53"/>
      <c r="O38" s="53"/>
      <c r="P38" s="53"/>
      <c r="Q38" s="53"/>
    </row>
    <row r="39" spans="1:17" x14ac:dyDescent="0.3">
      <c r="A39" s="109" t="str">
        <f>C17</f>
        <v>Dylan</v>
      </c>
      <c r="B39" s="184" t="s">
        <v>62</v>
      </c>
      <c r="C39" s="28"/>
      <c r="D39" s="69"/>
      <c r="E39" s="27"/>
      <c r="F39" s="28"/>
      <c r="G39" s="69"/>
      <c r="H39" s="28"/>
      <c r="I39" s="69"/>
      <c r="K39" s="148"/>
      <c r="L39" s="148"/>
      <c r="M39" s="148"/>
      <c r="N39" s="148"/>
      <c r="O39" s="148"/>
      <c r="P39" s="148"/>
      <c r="Q39" s="148"/>
    </row>
    <row r="40" spans="1:17" x14ac:dyDescent="0.3">
      <c r="A40" s="171" t="s">
        <v>57</v>
      </c>
      <c r="B40" s="172">
        <f>B$7</f>
        <v>2.4474537037037039E-3</v>
      </c>
      <c r="C40" s="71">
        <f>C$6</f>
        <v>2.3085648148148149E-3</v>
      </c>
      <c r="D40" s="173">
        <f>D$7</f>
        <v>2.3876157407407409E-3</v>
      </c>
      <c r="E40" s="172">
        <f>E$6</f>
        <v>2.3436342592592593E-3</v>
      </c>
      <c r="F40" s="71">
        <f>F$7</f>
        <v>2.3840277777777779E-3</v>
      </c>
      <c r="G40" s="173">
        <f>G$6</f>
        <v>2.3817129629629631E-3</v>
      </c>
      <c r="H40" s="72">
        <f>B40+C40+D40+E40+F40+G40</f>
        <v>1.425300925925926E-2</v>
      </c>
      <c r="I40" s="73">
        <f>H40/6</f>
        <v>2.3755015432098767E-3</v>
      </c>
      <c r="K40" s="153"/>
      <c r="L40" s="153"/>
      <c r="M40" s="153"/>
      <c r="N40" s="153"/>
      <c r="O40" s="153"/>
      <c r="P40" s="153"/>
      <c r="Q40" s="153"/>
    </row>
    <row r="41" spans="1:17" x14ac:dyDescent="0.3">
      <c r="A41" s="174" t="s">
        <v>58</v>
      </c>
      <c r="B41" s="175">
        <f>B$6</f>
        <v>2.4483796296296298E-3</v>
      </c>
      <c r="C41" s="78">
        <f>C$7</f>
        <v>2.3645833333333336E-3</v>
      </c>
      <c r="D41" s="176">
        <f>D$6</f>
        <v>2.3260416666666668E-3</v>
      </c>
      <c r="E41" s="175">
        <f>E$7</f>
        <v>2.3086805555555556E-3</v>
      </c>
      <c r="F41" s="78">
        <f>F$6</f>
        <v>2.3818287037037037E-3</v>
      </c>
      <c r="G41" s="176">
        <f>G$7</f>
        <v>2.3820601851851854E-3</v>
      </c>
      <c r="H41" s="7"/>
      <c r="I41" s="79"/>
      <c r="K41" s="185"/>
      <c r="L41" s="185"/>
      <c r="M41" s="185"/>
      <c r="N41" s="185"/>
      <c r="O41" s="185"/>
      <c r="P41" s="185"/>
      <c r="Q41" s="185"/>
    </row>
    <row r="42" spans="1:17" x14ac:dyDescent="0.3">
      <c r="A42" s="171" t="s">
        <v>59</v>
      </c>
      <c r="B42" s="172">
        <f>AVERAGE($E$17,$E$18)</f>
        <v>2.3719425154320991E-3</v>
      </c>
      <c r="C42" s="71">
        <f>AVERAGE($E$15,$E$17)</f>
        <v>2.3675636574074076E-3</v>
      </c>
      <c r="D42" s="173">
        <f>AVERAGE($E$16,$E$17)</f>
        <v>2.3800925925925925E-3</v>
      </c>
      <c r="E42" s="172">
        <f>AVERAGE($E$16,$E$17)</f>
        <v>2.3800925925925925E-3</v>
      </c>
      <c r="F42" s="71">
        <f>AVERAGE($E$15,$E$17)</f>
        <v>2.3675636574074076E-3</v>
      </c>
      <c r="G42" s="173">
        <f>AVERAGE($E$17,$E$18)</f>
        <v>2.3719425154320991E-3</v>
      </c>
      <c r="H42" s="7"/>
      <c r="I42" s="79"/>
      <c r="K42" s="185"/>
      <c r="L42" s="185"/>
      <c r="M42" s="185"/>
      <c r="N42" s="185"/>
      <c r="O42" s="185"/>
      <c r="P42" s="185"/>
      <c r="Q42" s="185"/>
    </row>
    <row r="43" spans="1:17" x14ac:dyDescent="0.3">
      <c r="A43" s="174" t="s">
        <v>60</v>
      </c>
      <c r="B43" s="175">
        <f>AVERAGE($E$15,$E$16)</f>
        <v>2.3721547067901234E-3</v>
      </c>
      <c r="C43" s="78">
        <f>AVERAGE($E$16,$E$18)</f>
        <v>2.3765335648148148E-3</v>
      </c>
      <c r="D43" s="176">
        <f>AVERAGE($E$15,$E$18)</f>
        <v>2.3640046296296295E-3</v>
      </c>
      <c r="E43" s="175">
        <f>AVERAGE($E$15,$E$18)</f>
        <v>2.3640046296296295E-3</v>
      </c>
      <c r="F43" s="78">
        <f>AVERAGE($E$16,$E$18)</f>
        <v>2.3765335648148148E-3</v>
      </c>
      <c r="G43" s="176">
        <f>AVERAGE($E$15,$E$16)</f>
        <v>2.3721547067901234E-3</v>
      </c>
      <c r="H43" s="7"/>
      <c r="I43" s="79"/>
      <c r="K43" s="186"/>
      <c r="L43" s="186"/>
      <c r="M43" s="186"/>
      <c r="N43" s="185"/>
      <c r="O43" s="185"/>
      <c r="P43" s="185"/>
      <c r="Q43" s="185"/>
    </row>
    <row r="44" spans="1:17" x14ac:dyDescent="0.3">
      <c r="A44" s="177" t="s">
        <v>17</v>
      </c>
      <c r="B44" s="178" t="str">
        <f t="shared" ref="B44:G44" si="7">IF(      ((B43-B42)-(B41-B40))&lt;0,"UNDER","OVER")</f>
        <v>UNDER</v>
      </c>
      <c r="C44" s="94" t="str">
        <f t="shared" si="7"/>
        <v>UNDER</v>
      </c>
      <c r="D44" s="179" t="str">
        <f t="shared" si="7"/>
        <v>OVER</v>
      </c>
      <c r="E44" s="178" t="str">
        <f t="shared" si="7"/>
        <v>OVER</v>
      </c>
      <c r="F44" s="94" t="str">
        <f t="shared" si="7"/>
        <v>OVER</v>
      </c>
      <c r="G44" s="179" t="str">
        <f t="shared" si="7"/>
        <v>UNDER</v>
      </c>
      <c r="H44" s="95" t="str">
        <f>IF(IF(B44="UNDER",-B45,B45)+(IF(C44="UNDER",-C45,C45)+(IF(D44="UNDER",-D45,D45)+(IF(E44="UNDER",-E45,E45)+(IF(F44="UNDER",-F45,F45)+(IF(G44="UNDER",-G45,G45))))))&gt;0,"OVER","UNDER")</f>
        <v>OVER</v>
      </c>
      <c r="I44" s="96"/>
      <c r="K44" s="180"/>
      <c r="L44" s="180"/>
      <c r="M44" s="180"/>
      <c r="N44" s="180"/>
      <c r="O44" s="180"/>
      <c r="P44" s="180"/>
      <c r="Q44" s="180"/>
    </row>
    <row r="45" spans="1:17" ht="15" thickBot="1" x14ac:dyDescent="0.35">
      <c r="A45" s="181" t="s">
        <v>28</v>
      </c>
      <c r="B45" s="182">
        <f t="shared" ref="B45:G45" si="8">ABS((B43-B42)-(B41-B40))</f>
        <v>7.1373456790157358E-7</v>
      </c>
      <c r="C45" s="102">
        <f t="shared" si="8"/>
        <v>4.7048611111111423E-5</v>
      </c>
      <c r="D45" s="183">
        <f t="shared" si="8"/>
        <v>4.5486111111111161E-5</v>
      </c>
      <c r="E45" s="182">
        <f t="shared" si="8"/>
        <v>1.8865740740740735E-5</v>
      </c>
      <c r="F45" s="102">
        <f t="shared" si="8"/>
        <v>1.116898148148136E-5</v>
      </c>
      <c r="G45" s="183">
        <f t="shared" si="8"/>
        <v>1.350308641979818E-7</v>
      </c>
      <c r="H45" s="103">
        <f>ABS(IF(B44="UNDER",-B45,B45)+(IF(C44="UNDER",-C45,C45)+(IF(D44="UNDER",-D45,D45)+(IF(E44="UNDER",-E45,E45)+(IF(F44="UNDER",-F45,F45)+(IF(G44="UNDER",-G45,G45)))))))</f>
        <v>2.7623456790122278E-5</v>
      </c>
      <c r="I45" s="79"/>
      <c r="K45" s="151"/>
      <c r="L45" s="151"/>
      <c r="M45" s="151"/>
      <c r="N45" s="151"/>
      <c r="O45" s="151"/>
      <c r="P45" s="151"/>
      <c r="Q45" s="151"/>
    </row>
    <row r="46" spans="1:17" ht="15" thickBot="1" x14ac:dyDescent="0.35">
      <c r="A46" s="107"/>
      <c r="B46" s="56"/>
      <c r="C46" s="57"/>
      <c r="D46" s="108"/>
      <c r="E46" s="56"/>
      <c r="F46" s="57"/>
      <c r="G46" s="108"/>
      <c r="H46" s="57"/>
      <c r="I46" s="108"/>
      <c r="K46" s="53"/>
      <c r="L46" s="53"/>
      <c r="M46" s="53"/>
      <c r="N46" s="53"/>
      <c r="O46" s="53"/>
      <c r="P46" s="53"/>
      <c r="Q46" s="53"/>
    </row>
    <row r="47" spans="1:17" x14ac:dyDescent="0.3">
      <c r="A47" s="109" t="str">
        <f>C18</f>
        <v>Kieran</v>
      </c>
      <c r="B47" s="184" t="s">
        <v>63</v>
      </c>
      <c r="C47" s="28"/>
      <c r="D47" s="69"/>
      <c r="E47" s="27"/>
      <c r="F47" s="28"/>
      <c r="G47" s="69"/>
      <c r="H47" s="28"/>
      <c r="I47" s="69"/>
      <c r="K47" s="148"/>
      <c r="L47" s="148"/>
      <c r="M47" s="148"/>
      <c r="N47" s="148"/>
      <c r="O47" s="148"/>
      <c r="P47" s="148"/>
      <c r="Q47" s="148"/>
    </row>
    <row r="48" spans="1:17" x14ac:dyDescent="0.3">
      <c r="A48" s="171" t="s">
        <v>57</v>
      </c>
      <c r="B48" s="172">
        <f>B$7</f>
        <v>2.4474537037037039E-3</v>
      </c>
      <c r="C48" s="71">
        <f>C$7</f>
        <v>2.3645833333333336E-3</v>
      </c>
      <c r="D48" s="173">
        <f>D$6</f>
        <v>2.3260416666666668E-3</v>
      </c>
      <c r="E48" s="172">
        <f>E$7</f>
        <v>2.3086805555555556E-3</v>
      </c>
      <c r="F48" s="71">
        <f>F$6</f>
        <v>2.3818287037037037E-3</v>
      </c>
      <c r="G48" s="173">
        <f>G$6</f>
        <v>2.3817129629629631E-3</v>
      </c>
      <c r="H48" s="72">
        <f>B48+C48+D48+E48+F48+G48</f>
        <v>1.4210300925925925E-2</v>
      </c>
      <c r="I48" s="73">
        <f>H48/6</f>
        <v>2.368383487654321E-3</v>
      </c>
      <c r="K48" s="153"/>
      <c r="L48" s="153"/>
      <c r="M48" s="153"/>
      <c r="N48" s="153"/>
      <c r="O48" s="153"/>
      <c r="P48" s="153"/>
      <c r="Q48" s="153"/>
    </row>
    <row r="49" spans="1:18" x14ac:dyDescent="0.3">
      <c r="A49" s="174" t="s">
        <v>58</v>
      </c>
      <c r="B49" s="175">
        <f>B$6</f>
        <v>2.4483796296296298E-3</v>
      </c>
      <c r="C49" s="78">
        <f>C$6</f>
        <v>2.3085648148148149E-3</v>
      </c>
      <c r="D49" s="176">
        <f>D$7</f>
        <v>2.3876157407407409E-3</v>
      </c>
      <c r="E49" s="175">
        <f>E$6</f>
        <v>2.3436342592592593E-3</v>
      </c>
      <c r="F49" s="78">
        <f>F$7</f>
        <v>2.3840277777777779E-3</v>
      </c>
      <c r="G49" s="176">
        <f>G$7</f>
        <v>2.3820601851851854E-3</v>
      </c>
      <c r="H49" s="7"/>
      <c r="I49" s="79"/>
      <c r="K49" s="185"/>
      <c r="L49" s="185"/>
      <c r="M49" s="185"/>
      <c r="N49" s="185"/>
      <c r="O49" s="185"/>
      <c r="P49" s="185"/>
      <c r="Q49" s="185"/>
    </row>
    <row r="50" spans="1:18" x14ac:dyDescent="0.3">
      <c r="A50" s="171" t="s">
        <v>59</v>
      </c>
      <c r="B50" s="172">
        <f>AVERAGE($E$17,$E$18)</f>
        <v>2.3719425154320991E-3</v>
      </c>
      <c r="C50" s="71">
        <f>AVERAGE($E$16,$E$18)</f>
        <v>2.3765335648148148E-3</v>
      </c>
      <c r="D50" s="173">
        <f>AVERAGE($E$15,$E$18)</f>
        <v>2.3640046296296295E-3</v>
      </c>
      <c r="E50" s="172">
        <f>AVERAGE($E$15,$E$18)</f>
        <v>2.3640046296296295E-3</v>
      </c>
      <c r="F50" s="71">
        <f>AVERAGE($E$16,$E$18)</f>
        <v>2.3765335648148148E-3</v>
      </c>
      <c r="G50" s="173">
        <f>AVERAGE($E$17,$E$18)</f>
        <v>2.3719425154320991E-3</v>
      </c>
      <c r="H50" s="7"/>
      <c r="I50" s="79"/>
      <c r="J50" s="2"/>
      <c r="K50" s="185"/>
      <c r="L50" s="185"/>
      <c r="M50" s="185"/>
      <c r="N50" s="185"/>
      <c r="O50" s="185"/>
      <c r="P50" s="185"/>
      <c r="Q50" s="185"/>
      <c r="R50" s="125"/>
    </row>
    <row r="51" spans="1:18" x14ac:dyDescent="0.3">
      <c r="A51" s="174" t="s">
        <v>60</v>
      </c>
      <c r="B51" s="175">
        <f>AVERAGE($E$15,$E$16)</f>
        <v>2.3721547067901234E-3</v>
      </c>
      <c r="C51" s="78">
        <f>AVERAGE($E$15,$E$17)</f>
        <v>2.3675636574074076E-3</v>
      </c>
      <c r="D51" s="176">
        <f>AVERAGE($E$16,$E$17)</f>
        <v>2.3800925925925925E-3</v>
      </c>
      <c r="E51" s="175">
        <f>AVERAGE($E$16,$E$17)</f>
        <v>2.3800925925925925E-3</v>
      </c>
      <c r="F51" s="78">
        <f>AVERAGE($E$15,$E$17)</f>
        <v>2.3675636574074076E-3</v>
      </c>
      <c r="G51" s="176">
        <f>AVERAGE($E$15,$E$16)</f>
        <v>2.3721547067901234E-3</v>
      </c>
      <c r="H51" s="7"/>
      <c r="I51" s="79"/>
      <c r="J51" s="2"/>
      <c r="K51" s="187"/>
      <c r="L51" s="187"/>
      <c r="M51" s="187"/>
      <c r="N51" s="185"/>
      <c r="O51" s="185"/>
      <c r="P51" s="185"/>
      <c r="Q51" s="185"/>
      <c r="R51" s="125"/>
    </row>
    <row r="52" spans="1:18" x14ac:dyDescent="0.3">
      <c r="A52" s="177" t="s">
        <v>17</v>
      </c>
      <c r="B52" s="178" t="str">
        <f t="shared" ref="B52:G52" si="9">IF(      ((B51-B50)-(B49-B48))&lt;0,"UNDER","OVER")</f>
        <v>UNDER</v>
      </c>
      <c r="C52" s="94" t="str">
        <f t="shared" si="9"/>
        <v>OVER</v>
      </c>
      <c r="D52" s="179" t="str">
        <f t="shared" si="9"/>
        <v>UNDER</v>
      </c>
      <c r="E52" s="178" t="str">
        <f t="shared" si="9"/>
        <v>UNDER</v>
      </c>
      <c r="F52" s="94" t="str">
        <f t="shared" si="9"/>
        <v>UNDER</v>
      </c>
      <c r="G52" s="179" t="str">
        <f t="shared" si="9"/>
        <v>UNDER</v>
      </c>
      <c r="H52" s="95" t="str">
        <f>IF(IF(B52="UNDER",-B53,B53)+(IF(C52="UNDER",-C53,C53)+(IF(D52="UNDER",-D53,D53)+(IF(E52="UNDER",-E53,E53)+(IF(F52="UNDER",-F53,F53)+(IF(G52="UNDER",-G53,G53))))))&gt;0,"OVER","UNDER")</f>
        <v>UNDER</v>
      </c>
      <c r="I52" s="96"/>
      <c r="K52" s="180"/>
      <c r="L52" s="180"/>
      <c r="M52" s="180"/>
      <c r="N52" s="180"/>
      <c r="O52" s="180"/>
      <c r="P52" s="188"/>
      <c r="Q52" s="188"/>
    </row>
    <row r="53" spans="1:18" ht="15" thickBot="1" x14ac:dyDescent="0.35">
      <c r="A53" s="181" t="s">
        <v>28</v>
      </c>
      <c r="B53" s="182">
        <f t="shared" ref="B53:G53" si="10">ABS((B51-B50)-(B49-B48))</f>
        <v>7.1373456790157358E-7</v>
      </c>
      <c r="C53" s="102">
        <f t="shared" si="10"/>
        <v>4.7048611111111423E-5</v>
      </c>
      <c r="D53" s="183">
        <f t="shared" si="10"/>
        <v>4.5486111111111161E-5</v>
      </c>
      <c r="E53" s="182">
        <f t="shared" si="10"/>
        <v>1.8865740740740735E-5</v>
      </c>
      <c r="F53" s="102">
        <f t="shared" si="10"/>
        <v>1.116898148148136E-5</v>
      </c>
      <c r="G53" s="183">
        <f t="shared" si="10"/>
        <v>1.350308641979818E-7</v>
      </c>
      <c r="H53" s="103">
        <f>ABS(IF(B52="UNDER",-B53,B53)+(IF(C52="UNDER",-C53,C53)+(IF(D52="UNDER",-D53,D53)+(IF(E52="UNDER",-E53,E53)+(IF(F52="UNDER",-F53,F53)+(IF(G52="UNDER",-G53,G53)))))))</f>
        <v>2.9320987654321388E-5</v>
      </c>
      <c r="I53" s="79"/>
      <c r="K53" s="151"/>
      <c r="L53" s="151"/>
      <c r="M53" s="151"/>
      <c r="N53" s="151"/>
      <c r="O53" s="151"/>
      <c r="P53" s="151"/>
      <c r="Q53" s="151"/>
    </row>
    <row r="54" spans="1:18" x14ac:dyDescent="0.3">
      <c r="A54" s="189"/>
      <c r="B54" s="28"/>
      <c r="C54" s="28"/>
      <c r="D54" s="28"/>
      <c r="E54" s="28"/>
      <c r="F54" s="28"/>
      <c r="G54" s="28"/>
      <c r="H54" s="28"/>
      <c r="I54" s="28"/>
      <c r="J54" s="53"/>
      <c r="K54" s="53"/>
      <c r="L54" s="53"/>
      <c r="M54" s="53"/>
      <c r="N54" s="53"/>
      <c r="O54" s="53"/>
      <c r="P54" s="53"/>
      <c r="Q54" s="53"/>
    </row>
    <row r="55" spans="1:18" x14ac:dyDescent="0.3">
      <c r="A55" s="157"/>
      <c r="B55" s="190"/>
      <c r="C55" s="53"/>
      <c r="D55" s="53"/>
      <c r="E55" s="53"/>
      <c r="F55" s="53"/>
      <c r="G55" s="53"/>
      <c r="H55" s="53"/>
      <c r="I55" s="53"/>
      <c r="K55" s="208"/>
      <c r="L55" s="208"/>
      <c r="M55" s="208"/>
      <c r="N55" s="208"/>
      <c r="O55" s="208"/>
      <c r="P55" s="208"/>
      <c r="Q55" s="208"/>
    </row>
    <row r="56" spans="1:18" x14ac:dyDescent="0.3">
      <c r="A56" s="191"/>
      <c r="B56" s="7"/>
      <c r="C56" s="7"/>
      <c r="D56" s="7"/>
      <c r="E56" s="7"/>
      <c r="F56" s="7"/>
      <c r="G56" s="7"/>
      <c r="H56" s="103"/>
      <c r="I56" s="103"/>
      <c r="K56" s="153"/>
      <c r="L56" s="153"/>
      <c r="M56" s="153"/>
      <c r="N56" s="153"/>
      <c r="O56" s="153"/>
      <c r="P56" s="153"/>
      <c r="Q56" s="153"/>
    </row>
    <row r="57" spans="1:18" x14ac:dyDescent="0.3">
      <c r="A57" s="191"/>
      <c r="B57" s="7"/>
      <c r="C57" s="7"/>
      <c r="D57" s="7"/>
      <c r="E57" s="7"/>
      <c r="F57" s="7"/>
      <c r="G57" s="7"/>
      <c r="H57" s="7"/>
      <c r="I57" s="7"/>
      <c r="K57" s="185"/>
      <c r="L57" s="185"/>
      <c r="M57" s="185"/>
      <c r="N57" s="185"/>
      <c r="O57" s="185"/>
      <c r="P57" s="185"/>
      <c r="Q57" s="185"/>
    </row>
    <row r="58" spans="1:18" x14ac:dyDescent="0.3">
      <c r="A58" s="191"/>
      <c r="B58" s="7"/>
      <c r="C58" s="7"/>
      <c r="D58" s="7"/>
      <c r="E58" s="7"/>
      <c r="F58" s="7"/>
      <c r="G58" s="7"/>
      <c r="H58" s="7"/>
      <c r="I58" s="7"/>
      <c r="K58" s="185"/>
      <c r="L58" s="185"/>
      <c r="M58" s="185"/>
      <c r="N58" s="185"/>
      <c r="O58" s="185"/>
      <c r="P58" s="185"/>
      <c r="Q58" s="185"/>
    </row>
    <row r="59" spans="1:18" x14ac:dyDescent="0.3">
      <c r="A59" s="191"/>
      <c r="B59" s="7"/>
      <c r="C59" s="7"/>
      <c r="D59" s="7"/>
      <c r="E59" s="7"/>
      <c r="F59" s="7"/>
      <c r="G59" s="7"/>
      <c r="H59" s="7"/>
      <c r="I59" s="7"/>
      <c r="K59" s="185"/>
      <c r="L59" s="185"/>
      <c r="M59" s="185"/>
      <c r="N59" s="185"/>
      <c r="O59" s="185"/>
      <c r="P59" s="185"/>
      <c r="Q59" s="185"/>
    </row>
    <row r="60" spans="1:18" x14ac:dyDescent="0.3">
      <c r="A60" s="192"/>
      <c r="B60" s="144"/>
      <c r="C60" s="144"/>
      <c r="D60" s="144"/>
      <c r="E60" s="144"/>
      <c r="F60" s="144"/>
      <c r="G60" s="144"/>
      <c r="H60" s="95"/>
      <c r="I60" s="16"/>
      <c r="K60" s="180"/>
      <c r="L60" s="180"/>
      <c r="M60" s="180"/>
      <c r="N60" s="180"/>
      <c r="O60" s="180"/>
      <c r="P60" s="188"/>
      <c r="Q60" s="188"/>
    </row>
    <row r="61" spans="1:18" x14ac:dyDescent="0.3">
      <c r="A61" s="191"/>
      <c r="B61" s="7"/>
      <c r="C61" s="7"/>
      <c r="D61" s="7"/>
      <c r="E61" s="7"/>
      <c r="F61" s="7"/>
      <c r="G61" s="7"/>
      <c r="H61" s="103"/>
      <c r="I61" s="16"/>
      <c r="K61" s="151"/>
      <c r="L61" s="151"/>
      <c r="M61" s="151"/>
      <c r="N61" s="151"/>
      <c r="O61" s="151"/>
      <c r="P61" s="151"/>
      <c r="Q61" s="151"/>
    </row>
    <row r="62" spans="1:18" x14ac:dyDescent="0.3">
      <c r="A62" s="193"/>
      <c r="B62" s="53"/>
      <c r="C62" s="53"/>
      <c r="D62" s="53"/>
      <c r="E62" s="53"/>
      <c r="F62" s="53"/>
      <c r="G62" s="53"/>
      <c r="H62" s="53"/>
      <c r="I62" s="53"/>
      <c r="K62" s="53"/>
      <c r="L62" s="53"/>
      <c r="M62" s="53"/>
      <c r="N62" s="53"/>
      <c r="O62" s="53"/>
      <c r="P62" s="53"/>
      <c r="Q62" s="53"/>
    </row>
    <row r="63" spans="1:18" x14ac:dyDescent="0.3">
      <c r="A63" s="157"/>
      <c r="B63" s="190"/>
      <c r="C63" s="53"/>
      <c r="D63" s="53"/>
      <c r="E63" s="53"/>
      <c r="F63" s="53"/>
      <c r="G63" s="53"/>
      <c r="H63" s="53"/>
      <c r="I63" s="53"/>
      <c r="K63" s="208"/>
      <c r="L63" s="208"/>
      <c r="M63" s="208"/>
      <c r="N63" s="208"/>
      <c r="O63" s="208"/>
      <c r="P63" s="208"/>
      <c r="Q63" s="208"/>
    </row>
    <row r="64" spans="1:18" x14ac:dyDescent="0.3">
      <c r="A64" s="191"/>
      <c r="B64" s="7"/>
      <c r="C64" s="7"/>
      <c r="D64" s="7"/>
      <c r="E64" s="7"/>
      <c r="F64" s="7"/>
      <c r="G64" s="7"/>
      <c r="H64" s="103"/>
      <c r="I64" s="103"/>
      <c r="K64" s="153"/>
      <c r="L64" s="153"/>
      <c r="M64" s="153"/>
      <c r="N64" s="153"/>
      <c r="O64" s="153"/>
      <c r="P64" s="153"/>
      <c r="Q64" s="153"/>
    </row>
    <row r="65" spans="1:17" x14ac:dyDescent="0.3">
      <c r="A65" s="191"/>
      <c r="B65" s="7"/>
      <c r="C65" s="7"/>
      <c r="D65" s="7"/>
      <c r="E65" s="7"/>
      <c r="F65" s="7"/>
      <c r="G65" s="7"/>
      <c r="H65" s="7"/>
      <c r="I65" s="7"/>
      <c r="K65" s="185"/>
      <c r="L65" s="185"/>
      <c r="M65" s="185"/>
      <c r="N65" s="185"/>
      <c r="O65" s="185"/>
      <c r="P65" s="185"/>
      <c r="Q65" s="185"/>
    </row>
    <row r="66" spans="1:17" x14ac:dyDescent="0.3">
      <c r="A66" s="191"/>
      <c r="B66" s="7"/>
      <c r="C66" s="7"/>
      <c r="D66" s="7"/>
      <c r="E66" s="7"/>
      <c r="F66" s="7"/>
      <c r="G66" s="7"/>
      <c r="H66" s="7"/>
      <c r="I66" s="7"/>
      <c r="K66" s="185"/>
      <c r="L66" s="185"/>
      <c r="M66" s="185"/>
      <c r="N66" s="185"/>
      <c r="O66" s="185"/>
      <c r="P66" s="185"/>
      <c r="Q66" s="185"/>
    </row>
    <row r="67" spans="1:17" x14ac:dyDescent="0.3">
      <c r="A67" s="191"/>
      <c r="B67" s="7"/>
      <c r="C67" s="7"/>
      <c r="D67" s="7"/>
      <c r="E67" s="7"/>
      <c r="F67" s="7"/>
      <c r="G67" s="7"/>
      <c r="H67" s="7"/>
      <c r="I67" s="7"/>
      <c r="K67" s="185"/>
      <c r="L67" s="185"/>
      <c r="M67" s="185"/>
      <c r="N67" s="185"/>
      <c r="O67" s="185"/>
      <c r="P67" s="185"/>
      <c r="Q67" s="185"/>
    </row>
    <row r="68" spans="1:17" x14ac:dyDescent="0.3">
      <c r="A68" s="192"/>
      <c r="B68" s="144"/>
      <c r="C68" s="144"/>
      <c r="D68" s="144"/>
      <c r="E68" s="144"/>
      <c r="F68" s="144"/>
      <c r="G68" s="144"/>
      <c r="H68" s="95"/>
      <c r="I68" s="16"/>
      <c r="K68" s="180"/>
      <c r="L68" s="180"/>
      <c r="M68" s="180"/>
      <c r="N68" s="180"/>
      <c r="O68" s="180"/>
      <c r="P68" s="188"/>
      <c r="Q68" s="188"/>
    </row>
    <row r="69" spans="1:17" x14ac:dyDescent="0.3">
      <c r="A69" s="191"/>
      <c r="B69" s="7"/>
      <c r="C69" s="7"/>
      <c r="D69" s="7"/>
      <c r="E69" s="7"/>
      <c r="F69" s="7"/>
      <c r="G69" s="7"/>
      <c r="H69" s="103"/>
      <c r="I69" s="7"/>
      <c r="K69" s="151"/>
      <c r="L69" s="151"/>
      <c r="M69" s="151"/>
      <c r="N69" s="151"/>
      <c r="O69" s="151"/>
      <c r="P69" s="151"/>
      <c r="Q69" s="151"/>
    </row>
    <row r="70" spans="1:17" x14ac:dyDescent="0.3">
      <c r="A70" s="193"/>
      <c r="B70" s="53"/>
      <c r="C70" s="53"/>
      <c r="D70" s="53"/>
      <c r="E70" s="53"/>
      <c r="F70" s="53"/>
      <c r="G70" s="53"/>
      <c r="H70" s="53"/>
      <c r="I70" s="53"/>
      <c r="K70" s="53"/>
      <c r="L70" s="53"/>
      <c r="M70" s="53"/>
      <c r="N70" s="53"/>
      <c r="O70" s="53"/>
      <c r="P70" s="53"/>
      <c r="Q70" s="53"/>
    </row>
    <row r="71" spans="1:17" x14ac:dyDescent="0.3">
      <c r="A71" s="157"/>
      <c r="B71" s="190"/>
      <c r="C71" s="53"/>
      <c r="D71" s="53"/>
      <c r="E71" s="53"/>
      <c r="F71" s="53"/>
      <c r="G71" s="53"/>
      <c r="H71" s="53"/>
      <c r="I71" s="53"/>
      <c r="K71" s="208"/>
      <c r="L71" s="208"/>
      <c r="M71" s="208"/>
      <c r="N71" s="208"/>
      <c r="O71" s="208"/>
      <c r="P71" s="208"/>
      <c r="Q71" s="208"/>
    </row>
    <row r="72" spans="1:17" x14ac:dyDescent="0.3">
      <c r="A72" s="191"/>
      <c r="B72" s="7"/>
      <c r="C72" s="7"/>
      <c r="D72" s="7"/>
      <c r="E72" s="7"/>
      <c r="F72" s="7"/>
      <c r="G72" s="7"/>
      <c r="H72" s="103"/>
      <c r="I72" s="103"/>
      <c r="K72" s="153"/>
      <c r="L72" s="153"/>
      <c r="M72" s="153"/>
      <c r="N72" s="153"/>
      <c r="O72" s="153"/>
      <c r="P72" s="153"/>
      <c r="Q72" s="153"/>
    </row>
    <row r="73" spans="1:17" x14ac:dyDescent="0.3">
      <c r="A73" s="191"/>
      <c r="B73" s="7"/>
      <c r="C73" s="7"/>
      <c r="D73" s="7"/>
      <c r="E73" s="7"/>
      <c r="F73" s="7"/>
      <c r="G73" s="7"/>
      <c r="H73" s="7"/>
      <c r="I73" s="7"/>
      <c r="K73" s="185"/>
      <c r="L73" s="185"/>
      <c r="M73" s="185"/>
      <c r="N73" s="185"/>
      <c r="O73" s="185"/>
      <c r="P73" s="185"/>
      <c r="Q73" s="185"/>
    </row>
    <row r="74" spans="1:17" x14ac:dyDescent="0.3">
      <c r="A74" s="191"/>
      <c r="B74" s="7"/>
      <c r="C74" s="7"/>
      <c r="D74" s="7"/>
      <c r="E74" s="7"/>
      <c r="F74" s="7"/>
      <c r="G74" s="7"/>
      <c r="H74" s="7"/>
      <c r="I74" s="7"/>
      <c r="K74" s="185"/>
      <c r="L74" s="185"/>
      <c r="M74" s="185"/>
      <c r="N74" s="185"/>
      <c r="O74" s="185"/>
      <c r="P74" s="185"/>
      <c r="Q74" s="185"/>
    </row>
    <row r="75" spans="1:17" x14ac:dyDescent="0.3">
      <c r="A75" s="191"/>
      <c r="B75" s="7"/>
      <c r="C75" s="7"/>
      <c r="D75" s="7"/>
      <c r="E75" s="7"/>
      <c r="F75" s="7"/>
      <c r="G75" s="7"/>
      <c r="H75" s="7"/>
      <c r="I75" s="7"/>
      <c r="K75" s="185"/>
      <c r="L75" s="185"/>
      <c r="M75" s="185"/>
      <c r="N75" s="185"/>
      <c r="O75" s="185"/>
      <c r="P75" s="185"/>
      <c r="Q75" s="185"/>
    </row>
    <row r="76" spans="1:17" x14ac:dyDescent="0.3">
      <c r="A76" s="192"/>
      <c r="B76" s="144"/>
      <c r="C76" s="144"/>
      <c r="D76" s="144"/>
      <c r="E76" s="144"/>
      <c r="F76" s="144"/>
      <c r="G76" s="144"/>
      <c r="H76" s="95"/>
      <c r="I76" s="16"/>
      <c r="K76" s="180"/>
      <c r="L76" s="180"/>
      <c r="M76" s="180"/>
      <c r="N76" s="180"/>
      <c r="O76" s="180"/>
      <c r="P76" s="188"/>
      <c r="Q76" s="188"/>
    </row>
    <row r="77" spans="1:17" x14ac:dyDescent="0.3">
      <c r="A77" s="191"/>
      <c r="B77" s="7"/>
      <c r="C77" s="7"/>
      <c r="D77" s="7"/>
      <c r="E77" s="7"/>
      <c r="F77" s="7"/>
      <c r="G77" s="7"/>
      <c r="H77" s="103"/>
      <c r="I77" s="7"/>
      <c r="K77" s="151"/>
      <c r="L77" s="151"/>
      <c r="M77" s="151"/>
      <c r="N77" s="151"/>
      <c r="O77" s="151"/>
      <c r="P77" s="151"/>
      <c r="Q77" s="151"/>
    </row>
    <row r="78" spans="1:17" x14ac:dyDescent="0.3">
      <c r="A78" s="193"/>
      <c r="B78" s="53"/>
      <c r="C78" s="53"/>
      <c r="D78" s="53"/>
      <c r="E78" s="53"/>
      <c r="F78" s="53"/>
      <c r="G78" s="53"/>
      <c r="H78" s="53"/>
      <c r="I78" s="53"/>
      <c r="K78" s="53"/>
      <c r="L78" s="53"/>
      <c r="M78" s="53"/>
      <c r="N78" s="53"/>
      <c r="O78" s="53"/>
      <c r="P78" s="53"/>
      <c r="Q78" s="53"/>
    </row>
    <row r="79" spans="1:17" x14ac:dyDescent="0.3">
      <c r="A79" s="157"/>
      <c r="B79" s="190"/>
      <c r="C79" s="53"/>
      <c r="D79" s="53"/>
      <c r="E79" s="53"/>
      <c r="F79" s="53"/>
      <c r="G79" s="53"/>
      <c r="H79" s="53"/>
      <c r="I79" s="53"/>
      <c r="K79" s="208"/>
      <c r="L79" s="208"/>
      <c r="M79" s="208"/>
      <c r="N79" s="208"/>
      <c r="O79" s="208"/>
      <c r="P79" s="208"/>
      <c r="Q79" s="208"/>
    </row>
    <row r="80" spans="1:17" x14ac:dyDescent="0.3">
      <c r="A80" s="191"/>
      <c r="B80" s="7"/>
      <c r="C80" s="7"/>
      <c r="D80" s="7"/>
      <c r="E80" s="7"/>
      <c r="F80" s="7"/>
      <c r="G80" s="7"/>
      <c r="H80" s="103"/>
      <c r="I80" s="103"/>
      <c r="K80" s="153"/>
      <c r="L80" s="153"/>
      <c r="M80" s="153"/>
      <c r="N80" s="153"/>
      <c r="O80" s="153"/>
      <c r="P80" s="153"/>
      <c r="Q80" s="153"/>
    </row>
    <row r="81" spans="1:17" x14ac:dyDescent="0.3">
      <c r="A81" s="191"/>
      <c r="B81" s="7"/>
      <c r="C81" s="7"/>
      <c r="D81" s="7"/>
      <c r="E81" s="7"/>
      <c r="F81" s="7"/>
      <c r="G81" s="7"/>
      <c r="H81" s="7"/>
      <c r="I81" s="7"/>
      <c r="K81" s="185"/>
      <c r="L81" s="185"/>
      <c r="M81" s="185"/>
      <c r="N81" s="185"/>
      <c r="O81" s="185"/>
      <c r="P81" s="185"/>
      <c r="Q81" s="185"/>
    </row>
    <row r="82" spans="1:17" x14ac:dyDescent="0.3">
      <c r="A82" s="191"/>
      <c r="B82" s="7"/>
      <c r="C82" s="7"/>
      <c r="D82" s="7"/>
      <c r="E82" s="7"/>
      <c r="F82" s="7"/>
      <c r="G82" s="7"/>
      <c r="H82" s="7"/>
      <c r="I82" s="7"/>
      <c r="K82" s="185"/>
      <c r="L82" s="185"/>
      <c r="M82" s="185"/>
      <c r="N82" s="185"/>
      <c r="O82" s="185"/>
      <c r="P82" s="185"/>
      <c r="Q82" s="185"/>
    </row>
    <row r="83" spans="1:17" x14ac:dyDescent="0.3">
      <c r="A83" s="191"/>
      <c r="B83" s="7"/>
      <c r="C83" s="7"/>
      <c r="D83" s="7"/>
      <c r="E83" s="7"/>
      <c r="F83" s="7"/>
      <c r="G83" s="7"/>
      <c r="H83" s="7"/>
      <c r="I83" s="7"/>
      <c r="K83" s="185"/>
      <c r="L83" s="185"/>
      <c r="M83" s="185"/>
      <c r="N83" s="185"/>
      <c r="O83" s="185"/>
      <c r="P83" s="185"/>
      <c r="Q83" s="185"/>
    </row>
    <row r="84" spans="1:17" x14ac:dyDescent="0.3">
      <c r="A84" s="192"/>
      <c r="B84" s="144"/>
      <c r="C84" s="144"/>
      <c r="D84" s="144"/>
      <c r="E84" s="144"/>
      <c r="F84" s="144"/>
      <c r="G84" s="144"/>
      <c r="H84" s="95"/>
      <c r="I84" s="16"/>
      <c r="K84" s="180"/>
      <c r="L84" s="180"/>
      <c r="M84" s="180"/>
      <c r="N84" s="180"/>
      <c r="O84" s="180"/>
      <c r="P84" s="188"/>
      <c r="Q84" s="188"/>
    </row>
    <row r="85" spans="1:17" x14ac:dyDescent="0.3">
      <c r="A85" s="191"/>
      <c r="B85" s="7"/>
      <c r="C85" s="7"/>
      <c r="D85" s="7"/>
      <c r="E85" s="7"/>
      <c r="F85" s="7"/>
      <c r="G85" s="7"/>
      <c r="H85" s="103"/>
      <c r="I85" s="7"/>
      <c r="K85" s="151"/>
      <c r="L85" s="151"/>
      <c r="M85" s="151"/>
      <c r="N85" s="151"/>
      <c r="O85" s="151"/>
      <c r="P85" s="151"/>
      <c r="Q85" s="151"/>
    </row>
    <row r="86" spans="1:17" x14ac:dyDescent="0.3">
      <c r="A86" s="53"/>
      <c r="B86" s="53"/>
      <c r="C86" s="53"/>
      <c r="D86" s="53"/>
      <c r="E86" s="53"/>
      <c r="F86" s="53"/>
      <c r="G86" s="53"/>
      <c r="H86" s="53"/>
      <c r="I86" s="53"/>
      <c r="K86" s="53"/>
      <c r="L86" s="53"/>
      <c r="M86" s="53"/>
      <c r="N86" s="53"/>
      <c r="O86" s="53"/>
      <c r="P86" s="53"/>
      <c r="Q86" s="53"/>
    </row>
    <row r="87" spans="1:17" x14ac:dyDescent="0.3">
      <c r="A87" s="53"/>
      <c r="B87" s="53"/>
      <c r="C87" s="53"/>
      <c r="D87" s="53"/>
      <c r="E87" s="53"/>
      <c r="F87" s="53"/>
      <c r="G87" s="53"/>
      <c r="H87" s="53"/>
      <c r="I87" s="53"/>
      <c r="K87" s="53"/>
      <c r="L87" s="53"/>
      <c r="M87" s="53"/>
      <c r="N87" s="53"/>
      <c r="O87" s="53"/>
      <c r="P87" s="53"/>
      <c r="Q87" s="53"/>
    </row>
    <row r="88" spans="1:17" x14ac:dyDescent="0.3">
      <c r="K88" s="53"/>
      <c r="L88" s="53"/>
      <c r="M88" s="53"/>
      <c r="N88" s="53"/>
      <c r="O88" s="53"/>
      <c r="P88" s="53"/>
      <c r="Q88" s="53"/>
    </row>
    <row r="89" spans="1:17" x14ac:dyDescent="0.3">
      <c r="A89" s="133" t="s">
        <v>68</v>
      </c>
      <c r="B89" s="134">
        <v>3.425925925925926E-3</v>
      </c>
      <c r="C89" s="134">
        <v>3.4606481481481485E-3</v>
      </c>
      <c r="D89" s="134">
        <v>3.4375E-3</v>
      </c>
      <c r="E89" s="133" t="s">
        <v>69</v>
      </c>
      <c r="F89" s="134">
        <v>3.4375E-3</v>
      </c>
      <c r="G89" s="134">
        <v>3.472222222222222E-3</v>
      </c>
      <c r="K89" s="53"/>
      <c r="L89" s="53"/>
      <c r="M89" s="53"/>
      <c r="N89" s="53"/>
      <c r="O89" s="53"/>
      <c r="P89" s="53"/>
      <c r="Q89" s="53"/>
    </row>
    <row r="90" spans="1:17" x14ac:dyDescent="0.3">
      <c r="A90" s="133" t="s">
        <v>70</v>
      </c>
      <c r="B90" s="134">
        <v>3.6574074074074074E-3</v>
      </c>
      <c r="C90" s="134">
        <v>3.8541666666666668E-3</v>
      </c>
      <c r="D90" s="134">
        <v>3.7731481481481483E-3</v>
      </c>
      <c r="E90" s="133" t="s">
        <v>69</v>
      </c>
      <c r="F90" s="134">
        <v>3.7615740740740739E-3</v>
      </c>
      <c r="G90" s="134">
        <v>3.7152777777777774E-3</v>
      </c>
      <c r="K90" s="53"/>
      <c r="L90" s="53"/>
      <c r="M90" s="53"/>
      <c r="N90" s="53"/>
      <c r="O90" s="53"/>
      <c r="P90" s="53"/>
      <c r="Q90" s="53"/>
    </row>
  </sheetData>
  <sheetProtection sheet="1" objects="1" scenarios="1"/>
  <mergeCells count="17">
    <mergeCell ref="K71:Q71"/>
    <mergeCell ref="K79:Q79"/>
    <mergeCell ref="B14:C14"/>
    <mergeCell ref="G17:H17"/>
    <mergeCell ref="I17:J17"/>
    <mergeCell ref="K17:L17"/>
    <mergeCell ref="K55:Q55"/>
    <mergeCell ref="K63:Q63"/>
    <mergeCell ref="B12:E12"/>
    <mergeCell ref="G12:H12"/>
    <mergeCell ref="I12:J12"/>
    <mergeCell ref="K12:L12"/>
    <mergeCell ref="A1:I2"/>
    <mergeCell ref="B4:D4"/>
    <mergeCell ref="E4:G4"/>
    <mergeCell ref="K7:L7"/>
    <mergeCell ref="K10:P10"/>
  </mergeCells>
  <conditionalFormatting sqref="B29:G30 B37:G37 B45:G45 B53:G53 B61:G61 B69:G69 B77:G77 B85:G85">
    <cfRule type="cellIs" dxfId="0" priority="1" operator="greaterThan">
      <formula>0.0000347222222222222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Fours Analysis</vt:lpstr>
      <vt:lpstr>Doubles Analysis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Mike Purcer</cp:lastModifiedBy>
  <dcterms:created xsi:type="dcterms:W3CDTF">2013-07-02T14:50:10Z</dcterms:created>
  <dcterms:modified xsi:type="dcterms:W3CDTF">2018-09-21T18:48:25Z</dcterms:modified>
</cp:coreProperties>
</file>