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rce\Dropbox\Mike Business\Books\4 Coaching\Seat Racing Spreadsheets\"/>
    </mc:Choice>
  </mc:AlternateContent>
  <xr:revisionPtr revIDLastSave="0" documentId="13_ncr:1_{9A1A7A98-B48B-4BEF-B9B9-AEA077070EE8}" xr6:coauthVersionLast="47" xr6:coauthVersionMax="47" xr10:uidLastSave="{00000000-0000-0000-0000-000000000000}"/>
  <bookViews>
    <workbookView xWindow="-98" yWindow="-98" windowWidth="14595" windowHeight="8476" xr2:uid="{00000000-000D-0000-FFFF-FFFF00000000}"/>
  </bookViews>
  <sheets>
    <sheet name="4 Pairs 8 Athletes" sheetId="26" r:id="rId1"/>
    <sheet name="GMS" sheetId="27" r:id="rId2"/>
  </sheets>
  <externalReferences>
    <externalReference r:id="rId3"/>
  </externalReferences>
  <definedNames>
    <definedName name="boatcategory">[1]STANDARDS!$A$38:$A$157</definedName>
    <definedName name="_xlnm.Print_Area" localSheetId="0">'4 Pairs 8 Athletes'!$A$1:$J$56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3" i="26" l="1"/>
  <c r="C265" i="27"/>
  <c r="C264" i="27"/>
  <c r="C263" i="27"/>
  <c r="C262" i="27"/>
  <c r="C261" i="27"/>
  <c r="C260" i="27"/>
  <c r="C259" i="27"/>
  <c r="C258" i="27"/>
  <c r="C257" i="27"/>
  <c r="C256" i="27"/>
  <c r="C255" i="27"/>
  <c r="C254" i="27"/>
  <c r="C253" i="27"/>
  <c r="C252" i="27"/>
  <c r="C251" i="27"/>
  <c r="C250" i="27"/>
  <c r="C249" i="27"/>
  <c r="C248" i="27"/>
  <c r="C247" i="27"/>
  <c r="C246" i="27"/>
  <c r="C245" i="27"/>
  <c r="C244" i="27"/>
  <c r="C243" i="27"/>
  <c r="C242" i="27"/>
  <c r="C241" i="27"/>
  <c r="C240" i="27"/>
  <c r="C239" i="27"/>
  <c r="C238" i="27"/>
  <c r="C237" i="27"/>
  <c r="C236" i="27"/>
  <c r="C235" i="27"/>
  <c r="C234" i="27"/>
  <c r="C233" i="27"/>
  <c r="C232" i="27"/>
  <c r="C231" i="27"/>
  <c r="C230" i="27"/>
  <c r="C229" i="27"/>
  <c r="C228" i="27"/>
  <c r="C227" i="27"/>
  <c r="C226" i="27"/>
  <c r="C225" i="27"/>
  <c r="C224" i="27"/>
  <c r="C223" i="27"/>
  <c r="C222" i="27"/>
  <c r="C221" i="27"/>
  <c r="C220" i="27"/>
  <c r="C219" i="27"/>
  <c r="C218" i="27"/>
  <c r="C217" i="27"/>
  <c r="C216" i="27"/>
  <c r="C215" i="27"/>
  <c r="C214" i="27"/>
  <c r="C213" i="27"/>
  <c r="C212" i="27"/>
  <c r="C211" i="27"/>
  <c r="C210" i="27"/>
  <c r="C209" i="27"/>
  <c r="C208" i="27"/>
  <c r="C207" i="27"/>
  <c r="C206" i="27"/>
  <c r="C205" i="27"/>
  <c r="C204" i="27"/>
  <c r="C203" i="27"/>
  <c r="C202" i="27"/>
  <c r="C201" i="27"/>
  <c r="C200" i="27"/>
  <c r="C199" i="27"/>
  <c r="C198" i="27"/>
  <c r="C197" i="27"/>
  <c r="C196" i="27"/>
  <c r="C195" i="27"/>
  <c r="C194" i="27"/>
  <c r="C193" i="27"/>
  <c r="C192" i="27"/>
  <c r="C191" i="27"/>
  <c r="C190" i="27"/>
  <c r="C189" i="27"/>
  <c r="C188" i="27"/>
  <c r="C187" i="27"/>
  <c r="C186" i="27"/>
  <c r="C185" i="27"/>
  <c r="C184" i="27"/>
  <c r="C183" i="27"/>
  <c r="C182" i="27"/>
  <c r="C181" i="27"/>
  <c r="C180" i="27"/>
  <c r="C179" i="27"/>
  <c r="C178" i="27"/>
  <c r="C177" i="27"/>
  <c r="C176" i="27"/>
  <c r="C175" i="27"/>
  <c r="C174" i="27"/>
  <c r="C173" i="27"/>
  <c r="C172" i="27"/>
  <c r="C171" i="27"/>
  <c r="C170" i="27"/>
  <c r="C169" i="27"/>
  <c r="C168" i="27"/>
  <c r="C167" i="27"/>
  <c r="C166" i="27"/>
  <c r="C165" i="27"/>
  <c r="C164" i="27"/>
  <c r="C163" i="27"/>
  <c r="C162" i="27"/>
  <c r="C161" i="27"/>
  <c r="C160" i="27"/>
  <c r="C159" i="27"/>
  <c r="C158" i="27"/>
  <c r="C157" i="27"/>
  <c r="C156" i="27"/>
  <c r="C155" i="27"/>
  <c r="C154" i="27"/>
  <c r="C153" i="27"/>
  <c r="C152" i="27"/>
  <c r="C151" i="27"/>
  <c r="C150" i="27"/>
  <c r="C149" i="27"/>
  <c r="C148" i="27"/>
  <c r="C147" i="27"/>
  <c r="C146" i="27"/>
  <c r="C145" i="27"/>
  <c r="C144" i="27"/>
  <c r="C143" i="27"/>
  <c r="C142" i="27"/>
  <c r="C141" i="27"/>
  <c r="C140" i="27"/>
  <c r="C139" i="27"/>
  <c r="C138" i="27"/>
  <c r="C137" i="27"/>
  <c r="C136" i="27"/>
  <c r="C135" i="27"/>
  <c r="C134" i="27"/>
  <c r="C133" i="27"/>
  <c r="C132" i="27"/>
  <c r="C131" i="27"/>
  <c r="C130" i="27"/>
  <c r="C129" i="27"/>
  <c r="C128" i="27"/>
  <c r="C127" i="27"/>
  <c r="C126" i="27"/>
  <c r="C125" i="27"/>
  <c r="C124" i="27"/>
  <c r="C123" i="27"/>
  <c r="C122" i="27"/>
  <c r="C121" i="27"/>
  <c r="C120" i="27"/>
  <c r="C119" i="27"/>
  <c r="C118" i="27"/>
  <c r="C117" i="27"/>
  <c r="C116" i="27"/>
  <c r="C115" i="27"/>
  <c r="C114" i="27"/>
  <c r="C113" i="27"/>
  <c r="C112" i="27"/>
  <c r="C111" i="27"/>
  <c r="C110" i="27"/>
  <c r="C109" i="27"/>
  <c r="C108" i="27"/>
  <c r="C107" i="27"/>
  <c r="C106" i="27"/>
  <c r="C105" i="27"/>
  <c r="C104" i="27"/>
  <c r="C103" i="27"/>
  <c r="C102" i="27"/>
  <c r="C101" i="27"/>
  <c r="C100" i="27"/>
  <c r="C99" i="27"/>
  <c r="C98" i="27"/>
  <c r="C97" i="27"/>
  <c r="C96" i="27"/>
  <c r="C95" i="27"/>
  <c r="C94" i="27"/>
  <c r="C93" i="27"/>
  <c r="C92" i="27"/>
  <c r="C91" i="27"/>
  <c r="C90" i="27"/>
  <c r="C89" i="27"/>
  <c r="C88" i="27"/>
  <c r="C87" i="27"/>
  <c r="C86" i="27"/>
  <c r="C85" i="27"/>
  <c r="C84" i="27"/>
  <c r="C83" i="27"/>
  <c r="C82" i="27"/>
  <c r="C81" i="27"/>
  <c r="C80" i="27"/>
  <c r="C79" i="27"/>
  <c r="C78" i="27"/>
  <c r="C77" i="27"/>
  <c r="C76" i="27"/>
  <c r="C75" i="27"/>
  <c r="C74" i="27"/>
  <c r="C73" i="27"/>
  <c r="C72" i="27"/>
  <c r="C71" i="27"/>
  <c r="C70" i="27"/>
  <c r="C69" i="27"/>
  <c r="C68" i="27"/>
  <c r="C67" i="27"/>
  <c r="C66" i="27"/>
  <c r="C65" i="27"/>
  <c r="C64" i="27"/>
  <c r="C63" i="27"/>
  <c r="C62" i="27"/>
  <c r="C61" i="27"/>
  <c r="C60" i="27"/>
  <c r="C59" i="27"/>
  <c r="C58" i="27"/>
  <c r="C57" i="27"/>
  <c r="C56" i="27"/>
  <c r="C55" i="27"/>
  <c r="C54" i="27"/>
  <c r="C53" i="27"/>
  <c r="C52" i="27"/>
  <c r="C51" i="27"/>
  <c r="C50" i="27"/>
  <c r="C49" i="27"/>
  <c r="C48" i="27"/>
  <c r="C47" i="27"/>
  <c r="C46" i="27"/>
  <c r="C45" i="27"/>
  <c r="C44" i="27"/>
  <c r="C43" i="27"/>
  <c r="C42" i="27"/>
  <c r="C41" i="27"/>
  <c r="C40" i="27"/>
  <c r="C39" i="27"/>
  <c r="C38" i="27"/>
  <c r="C37" i="27"/>
  <c r="C36" i="27"/>
  <c r="C35" i="27"/>
  <c r="C34" i="27"/>
  <c r="C33" i="27"/>
  <c r="C32" i="27"/>
  <c r="C31" i="27"/>
  <c r="C30" i="27"/>
  <c r="C29" i="27"/>
  <c r="C28" i="27"/>
  <c r="C27" i="27"/>
  <c r="C26" i="27"/>
  <c r="C25" i="27"/>
  <c r="C24" i="27"/>
  <c r="C23" i="27"/>
  <c r="C22" i="27"/>
  <c r="C21" i="27"/>
  <c r="C20" i="27"/>
  <c r="C19" i="27"/>
  <c r="C18" i="27"/>
  <c r="C17" i="27"/>
  <c r="C16" i="27"/>
  <c r="C15" i="27"/>
  <c r="C14" i="27"/>
  <c r="C13" i="27"/>
  <c r="C12" i="27"/>
  <c r="C11" i="27"/>
  <c r="C10" i="27"/>
  <c r="C9" i="27"/>
  <c r="C8" i="27"/>
  <c r="C7" i="27"/>
  <c r="C6" i="27"/>
  <c r="C5" i="27"/>
  <c r="C4" i="27"/>
  <c r="C3" i="27"/>
  <c r="C2" i="27"/>
  <c r="H32" i="26" l="1"/>
  <c r="F32" i="26"/>
  <c r="H14" i="26"/>
  <c r="F14" i="26"/>
  <c r="N15" i="26"/>
  <c r="N7" i="26"/>
  <c r="N14" i="26"/>
  <c r="N6" i="26"/>
  <c r="N13" i="26"/>
  <c r="N5" i="26"/>
  <c r="N12" i="26"/>
  <c r="N4" i="26"/>
  <c r="I35" i="26"/>
  <c r="H35" i="26"/>
  <c r="G35" i="26"/>
  <c r="F35" i="26"/>
  <c r="E35" i="26"/>
  <c r="E38" i="26" s="1"/>
  <c r="D35" i="26"/>
  <c r="O12" i="26" s="1"/>
  <c r="C35" i="26"/>
  <c r="C38" i="26" s="1"/>
  <c r="B35" i="26"/>
  <c r="B38" i="26" s="1"/>
  <c r="I32" i="26"/>
  <c r="G32" i="26"/>
  <c r="E32" i="26"/>
  <c r="D32" i="26"/>
  <c r="C32" i="26"/>
  <c r="B32" i="26"/>
  <c r="I31" i="26"/>
  <c r="H31" i="26"/>
  <c r="G31" i="26"/>
  <c r="F31" i="26"/>
  <c r="E31" i="26"/>
  <c r="D31" i="26"/>
  <c r="C31" i="26"/>
  <c r="B31" i="26"/>
  <c r="I30" i="26"/>
  <c r="H30" i="26"/>
  <c r="G30" i="26"/>
  <c r="F30" i="26"/>
  <c r="E30" i="26"/>
  <c r="D30" i="26"/>
  <c r="C30" i="26"/>
  <c r="B30" i="26"/>
  <c r="I17" i="26"/>
  <c r="H17" i="26"/>
  <c r="G17" i="26"/>
  <c r="F17" i="26"/>
  <c r="E17" i="26"/>
  <c r="D17" i="26"/>
  <c r="C17" i="26"/>
  <c r="B17" i="26"/>
  <c r="I14" i="26"/>
  <c r="G14" i="26"/>
  <c r="E14" i="26"/>
  <c r="D14" i="26"/>
  <c r="C14" i="26"/>
  <c r="B14" i="26"/>
  <c r="I13" i="26"/>
  <c r="H13" i="26"/>
  <c r="G13" i="26"/>
  <c r="F13" i="26"/>
  <c r="E13" i="26"/>
  <c r="D13" i="26"/>
  <c r="C13" i="26"/>
  <c r="B13" i="26"/>
  <c r="I12" i="26"/>
  <c r="H12" i="26"/>
  <c r="G12" i="26"/>
  <c r="F12" i="26"/>
  <c r="E12" i="26"/>
  <c r="D12" i="26"/>
  <c r="C12" i="26"/>
  <c r="B12" i="26"/>
  <c r="O4" i="26" l="1"/>
  <c r="T4" i="26" s="1"/>
  <c r="B25" i="26"/>
  <c r="B20" i="26"/>
  <c r="C25" i="26"/>
  <c r="C19" i="26"/>
  <c r="C20" i="26"/>
  <c r="D20" i="26"/>
  <c r="D25" i="26"/>
  <c r="F38" i="26"/>
  <c r="F43" i="26"/>
  <c r="O7" i="26"/>
  <c r="T7" i="26" s="1"/>
  <c r="E20" i="26"/>
  <c r="E25" i="26"/>
  <c r="G38" i="26"/>
  <c r="G43" i="26"/>
  <c r="F20" i="26"/>
  <c r="F25" i="26"/>
  <c r="H38" i="26"/>
  <c r="H43" i="26"/>
  <c r="G20" i="26"/>
  <c r="G25" i="26"/>
  <c r="I38" i="26"/>
  <c r="I43" i="26"/>
  <c r="H20" i="26"/>
  <c r="H25" i="26"/>
  <c r="I20" i="26"/>
  <c r="I25" i="26"/>
  <c r="D38" i="26"/>
  <c r="E43" i="26"/>
  <c r="D43" i="26"/>
  <c r="C43" i="26"/>
  <c r="B43" i="26"/>
  <c r="T12" i="26"/>
  <c r="O15" i="26"/>
  <c r="O6" i="26"/>
  <c r="T15" i="26"/>
  <c r="O5" i="26"/>
  <c r="T5" i="26" s="1"/>
  <c r="H27" i="26"/>
  <c r="D45" i="26"/>
  <c r="H45" i="26"/>
  <c r="L17" i="26"/>
  <c r="E27" i="26"/>
  <c r="I27" i="26"/>
  <c r="E45" i="26"/>
  <c r="I45" i="26"/>
  <c r="B45" i="26"/>
  <c r="G27" i="26"/>
  <c r="C45" i="26"/>
  <c r="G45" i="26"/>
  <c r="T13" i="26"/>
  <c r="T6" i="26"/>
  <c r="B19" i="26"/>
  <c r="B26" i="26"/>
  <c r="B27" i="26"/>
  <c r="B36" i="26"/>
  <c r="F37" i="26"/>
  <c r="F44" i="26"/>
  <c r="F45" i="26"/>
  <c r="C18" i="26"/>
  <c r="G18" i="26"/>
  <c r="G19" i="26"/>
  <c r="C26" i="26"/>
  <c r="G26" i="26"/>
  <c r="C27" i="26"/>
  <c r="C36" i="26"/>
  <c r="G36" i="26"/>
  <c r="C37" i="26"/>
  <c r="G37" i="26"/>
  <c r="C44" i="26"/>
  <c r="G44" i="26"/>
  <c r="O14" i="26"/>
  <c r="F18" i="26"/>
  <c r="F26" i="26"/>
  <c r="F27" i="26"/>
  <c r="F36" i="26"/>
  <c r="D18" i="26"/>
  <c r="H18" i="26"/>
  <c r="D19" i="26"/>
  <c r="H19" i="26"/>
  <c r="D26" i="26"/>
  <c r="H26" i="26"/>
  <c r="D27" i="26"/>
  <c r="D36" i="26"/>
  <c r="H36" i="26"/>
  <c r="D37" i="26"/>
  <c r="H37" i="26"/>
  <c r="D44" i="26"/>
  <c r="H44" i="26"/>
  <c r="B18" i="26"/>
  <c r="F19" i="26"/>
  <c r="B37" i="26"/>
  <c r="U4" i="26"/>
  <c r="B44" i="26"/>
  <c r="E18" i="26"/>
  <c r="I18" i="26"/>
  <c r="E19" i="26"/>
  <c r="I19" i="26"/>
  <c r="E26" i="26"/>
  <c r="I26" i="26"/>
  <c r="E36" i="26"/>
  <c r="I36" i="26"/>
  <c r="E37" i="26"/>
  <c r="I37" i="26"/>
  <c r="E44" i="26"/>
  <c r="I44" i="26"/>
  <c r="E21" i="26" l="1"/>
  <c r="I39" i="26"/>
  <c r="E42" i="26"/>
  <c r="I42" i="26"/>
  <c r="I24" i="26"/>
  <c r="E24" i="26"/>
  <c r="H24" i="26"/>
  <c r="D24" i="26"/>
  <c r="G42" i="26"/>
  <c r="C24" i="26"/>
  <c r="F42" i="26"/>
  <c r="B24" i="26"/>
  <c r="H42" i="26"/>
  <c r="G24" i="26"/>
  <c r="B42" i="26"/>
  <c r="F24" i="26"/>
  <c r="C42" i="26"/>
  <c r="D42" i="26"/>
  <c r="U15" i="26"/>
  <c r="Q7" i="26"/>
  <c r="Q13" i="26"/>
  <c r="Q12" i="26"/>
  <c r="Q15" i="26"/>
  <c r="Q14" i="26"/>
  <c r="Q6" i="26"/>
  <c r="H21" i="26"/>
  <c r="H22" i="26" s="1"/>
  <c r="H39" i="26"/>
  <c r="H40" i="26" s="1"/>
  <c r="U13" i="26"/>
  <c r="F21" i="26"/>
  <c r="F39" i="26"/>
  <c r="Q5" i="26"/>
  <c r="M12" i="26"/>
  <c r="C21" i="26"/>
  <c r="C22" i="26" s="1"/>
  <c r="C39" i="26"/>
  <c r="C40" i="26" s="1"/>
  <c r="G21" i="26"/>
  <c r="G22" i="26" s="1"/>
  <c r="M15" i="26"/>
  <c r="R15" i="26" s="1"/>
  <c r="P12" i="26"/>
  <c r="Q4" i="26"/>
  <c r="M4" i="26"/>
  <c r="M7" i="26"/>
  <c r="R7" i="26" s="1"/>
  <c r="M6" i="26"/>
  <c r="M5" i="26"/>
  <c r="R5" i="26" s="1"/>
  <c r="T14" i="26"/>
  <c r="G39" i="26" s="1"/>
  <c r="G40" i="26" s="1"/>
  <c r="M14" i="26"/>
  <c r="R14" i="26" s="1"/>
  <c r="P14" i="26"/>
  <c r="P15" i="26"/>
  <c r="D39" i="26"/>
  <c r="D40" i="26" s="1"/>
  <c r="P7" i="26"/>
  <c r="M13" i="26"/>
  <c r="R13" i="26" s="1"/>
  <c r="P5" i="26"/>
  <c r="U7" i="26"/>
  <c r="U12" i="26"/>
  <c r="P4" i="26"/>
  <c r="P6" i="26"/>
  <c r="U6" i="26"/>
  <c r="U14" i="26"/>
  <c r="U5" i="26"/>
  <c r="P13" i="26"/>
  <c r="I53" i="26" l="1"/>
  <c r="I56" i="26"/>
  <c r="I55" i="26"/>
  <c r="I54" i="26"/>
  <c r="I51" i="26"/>
  <c r="I50" i="26"/>
  <c r="I49" i="26"/>
  <c r="I48" i="26"/>
  <c r="R6" i="26"/>
  <c r="R4" i="26"/>
  <c r="W7" i="26"/>
  <c r="W6" i="26"/>
  <c r="W5" i="26"/>
  <c r="W4" i="26"/>
  <c r="R12" i="26"/>
  <c r="W15" i="26"/>
  <c r="W14" i="26"/>
  <c r="W13" i="26"/>
  <c r="X14" i="26" s="1"/>
  <c r="W12" i="26"/>
  <c r="D55" i="26"/>
  <c r="E55" i="26"/>
  <c r="C55" i="26"/>
  <c r="D21" i="26"/>
  <c r="D22" i="26" s="1"/>
  <c r="D54" i="26"/>
  <c r="D56" i="26"/>
  <c r="C54" i="26"/>
  <c r="E56" i="26"/>
  <c r="D53" i="26"/>
  <c r="C56" i="26"/>
  <c r="C53" i="26"/>
  <c r="E54" i="26"/>
  <c r="E53" i="26"/>
  <c r="G53" i="26" s="1"/>
  <c r="F40" i="26"/>
  <c r="B39" i="26"/>
  <c r="B40" i="26" s="1"/>
  <c r="F22" i="26"/>
  <c r="B21" i="26"/>
  <c r="B22" i="26" s="1"/>
  <c r="I40" i="26"/>
  <c r="E39" i="26"/>
  <c r="E40" i="26" s="1"/>
  <c r="I21" i="26"/>
  <c r="I22" i="26" s="1"/>
  <c r="E22" i="26"/>
  <c r="E51" i="26"/>
  <c r="D50" i="26"/>
  <c r="C49" i="26"/>
  <c r="D51" i="26"/>
  <c r="C50" i="26"/>
  <c r="E48" i="26"/>
  <c r="G48" i="26" s="1"/>
  <c r="E50" i="26"/>
  <c r="D49" i="26"/>
  <c r="C48" i="26"/>
  <c r="C51" i="26"/>
  <c r="E49" i="26"/>
  <c r="D48" i="26"/>
  <c r="X13" i="26" l="1"/>
  <c r="X15" i="26"/>
  <c r="X7" i="26"/>
  <c r="X6" i="26"/>
  <c r="X5" i="26"/>
  <c r="F55" i="26"/>
  <c r="G55" i="26"/>
  <c r="G56" i="26"/>
  <c r="I41" i="26"/>
  <c r="E41" i="26"/>
  <c r="F53" i="26"/>
  <c r="I23" i="26"/>
  <c r="F56" i="26"/>
  <c r="G51" i="26"/>
  <c r="G49" i="26"/>
  <c r="D23" i="26"/>
  <c r="F54" i="26"/>
  <c r="H41" i="26"/>
  <c r="D41" i="26"/>
  <c r="G54" i="26"/>
  <c r="G41" i="26"/>
  <c r="F48" i="26"/>
  <c r="F49" i="26"/>
  <c r="F50" i="26"/>
  <c r="F51" i="26"/>
  <c r="B23" i="26"/>
  <c r="C23" i="26"/>
  <c r="F23" i="26"/>
  <c r="G23" i="26"/>
  <c r="B41" i="26"/>
  <c r="C41" i="26"/>
  <c r="G50" i="26"/>
  <c r="E23" i="26"/>
  <c r="H23" i="26"/>
  <c r="F41" i="26"/>
  <c r="S13" i="26" l="1"/>
  <c r="S12" i="26"/>
  <c r="S14" i="26"/>
  <c r="S7" i="26"/>
  <c r="S15" i="26"/>
  <c r="H54" i="26" s="1"/>
  <c r="S4" i="26"/>
  <c r="H53" i="26"/>
  <c r="S5" i="26"/>
  <c r="S6" i="26"/>
  <c r="H56" i="26" l="1"/>
  <c r="H51" i="26"/>
  <c r="H55" i="26"/>
  <c r="H50" i="26"/>
  <c r="H48" i="26"/>
  <c r="H49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Mike Purcer</author>
  </authors>
  <commentList>
    <comment ref="I3" authorId="0" shapeId="0" xr:uid="{76FEA7A2-D1D1-44BD-B6E2-FEBC4AEF26D2}">
      <text>
        <r>
          <rPr>
            <b/>
            <sz val="9"/>
            <color indexed="81"/>
            <rFont val="Tahoma"/>
            <family val="2"/>
          </rPr>
          <t xml:space="preserve">race distance in meters
</t>
        </r>
      </text>
    </comment>
    <comment ref="I4" authorId="0" shapeId="0" xr:uid="{440E6DFA-725A-4D54-8855-604DB270ED91}">
      <text>
        <r>
          <rPr>
            <b/>
            <sz val="9"/>
            <color indexed="81"/>
            <rFont val="Tahoma"/>
            <family val="2"/>
          </rPr>
          <t>GMS time</t>
        </r>
      </text>
    </comment>
    <comment ref="P4" authorId="0" shapeId="0" xr:uid="{078EC63C-7730-492F-8ABC-98F40C318ECB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R4" authorId="0" shapeId="0" xr:uid="{199197C3-ED3B-4B46-9CC7-CEEB514D012C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B5" authorId="0" shapeId="0" xr:uid="{C0E7ADCB-783E-4379-AB22-7FE2546A096E}">
      <text>
        <r>
          <rPr>
            <b/>
            <sz val="9"/>
            <color indexed="81"/>
            <rFont val="Tahoma"/>
            <family val="2"/>
          </rPr>
          <t xml:space="preserve">designate Starboard or Port
</t>
        </r>
      </text>
    </comment>
    <comment ref="E5" authorId="0" shapeId="0" xr:uid="{F79B8B27-3BA8-4600-B0A5-8351BE980E2C}">
      <text>
        <r>
          <rPr>
            <b/>
            <sz val="9"/>
            <color indexed="81"/>
            <rFont val="Tahoma"/>
            <family val="2"/>
          </rPr>
          <t xml:space="preserve">designate Starboard or Port
</t>
        </r>
      </text>
    </comment>
    <comment ref="P5" authorId="0" shapeId="0" xr:uid="{8D8372C4-63C1-4239-B99D-499E2B1E7560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R5" authorId="0" shapeId="0" xr:uid="{665135E6-0525-4844-B519-E36075BD1DE3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C6" authorId="0" shapeId="0" xr:uid="{0D43F69B-5ADF-4444-BD22-B6226F33833A}">
      <text>
        <r>
          <rPr>
            <b/>
            <sz val="9"/>
            <color indexed="81"/>
            <rFont val="Tahoma"/>
            <family val="2"/>
          </rPr>
          <t>Athlete A must be in Boat 1. usually the athlete that is steering the boat</t>
        </r>
      </text>
    </comment>
    <comment ref="I6" authorId="0" shapeId="0" xr:uid="{C0621EC2-DDDE-45E6-89B4-4951AC284AE5}">
      <text>
        <r>
          <rPr>
            <b/>
            <sz val="9"/>
            <color indexed="81"/>
            <rFont val="Tahoma"/>
            <family val="2"/>
          </rPr>
          <t xml:space="preserve">boat name
</t>
        </r>
      </text>
    </comment>
    <comment ref="P6" authorId="0" shapeId="0" xr:uid="{D91A1297-716F-4141-84D1-B28BA83CC9D8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R6" authorId="0" shapeId="0" xr:uid="{D7979936-3CB0-4EAE-BB79-1ABE2737D845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C7" authorId="0" shapeId="0" xr:uid="{20AA023C-FE80-4BAB-A8DF-3055BFCB10B8}">
      <text>
        <r>
          <rPr>
            <b/>
            <sz val="9"/>
            <color indexed="81"/>
            <rFont val="Tahoma"/>
            <family val="2"/>
          </rPr>
          <t xml:space="preserve">Athlete B must be in Boat 2
</t>
        </r>
      </text>
    </comment>
    <comment ref="I7" authorId="0" shapeId="0" xr:uid="{E8FD644F-2BC9-4708-9952-E439781DF8B2}">
      <text>
        <r>
          <rPr>
            <b/>
            <sz val="9"/>
            <color indexed="81"/>
            <rFont val="Tahoma"/>
            <family val="2"/>
          </rPr>
          <t>boat name</t>
        </r>
      </text>
    </comment>
    <comment ref="P7" authorId="0" shapeId="0" xr:uid="{6DA57B0E-AF79-4452-BBB5-84636157C82C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R7" authorId="0" shapeId="0" xr:uid="{3E626CF1-FC02-47EE-8EED-E53A4BAEED8A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C8" authorId="0" shapeId="0" xr:uid="{E4492D83-21AD-4077-A609-D5C3ECF2DD98}">
      <text>
        <r>
          <rPr>
            <b/>
            <sz val="9"/>
            <color indexed="81"/>
            <rFont val="Tahoma"/>
            <family val="2"/>
          </rPr>
          <t>Athlete C must be in Boat 3</t>
        </r>
      </text>
    </comment>
    <comment ref="I8" authorId="0" shapeId="0" xr:uid="{972B18BC-7C6E-4978-994B-2E4C4B18FB25}">
      <text>
        <r>
          <rPr>
            <b/>
            <sz val="9"/>
            <color indexed="81"/>
            <rFont val="Tahoma"/>
            <family val="2"/>
          </rPr>
          <t>boat name</t>
        </r>
      </text>
    </comment>
    <comment ref="C9" authorId="0" shapeId="0" xr:uid="{A530E8F6-61C4-4C4C-A9BC-4A73B26611F6}">
      <text>
        <r>
          <rPr>
            <b/>
            <sz val="9"/>
            <color indexed="81"/>
            <rFont val="Tahoma"/>
            <family val="2"/>
          </rPr>
          <t xml:space="preserve">Athlete D must be in Boat 4
</t>
        </r>
      </text>
    </comment>
    <comment ref="I9" authorId="0" shapeId="0" xr:uid="{399FACBE-99EF-4A1D-AE59-DD129439D3FE}">
      <text>
        <r>
          <rPr>
            <b/>
            <sz val="9"/>
            <color indexed="81"/>
            <rFont val="Tahoma"/>
            <family val="2"/>
          </rPr>
          <t>boat name</t>
        </r>
      </text>
    </comment>
    <comment ref="E11" authorId="0" shapeId="0" xr:uid="{9DF25C73-BC3D-4E8F-B24A-A8729F3BDB30}">
      <text>
        <r>
          <rPr>
            <b/>
            <sz val="9"/>
            <color indexed="81"/>
            <rFont val="Tahoma"/>
            <family val="2"/>
          </rPr>
          <t>time of day:</t>
        </r>
      </text>
    </comment>
    <comment ref="I11" authorId="0" shapeId="0" xr:uid="{628EB667-8458-4C68-A20A-F9C80745DA86}">
      <text>
        <r>
          <rPr>
            <b/>
            <sz val="9"/>
            <color indexed="81"/>
            <rFont val="Tahoma"/>
            <family val="2"/>
          </rPr>
          <t>time of day:</t>
        </r>
      </text>
    </comment>
    <comment ref="P12" authorId="0" shapeId="0" xr:uid="{91E89318-46AC-4EC4-AF1E-D0037B68A437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R12" authorId="0" shapeId="0" xr:uid="{C0671461-1CE1-412F-B458-8B6EA8011689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P13" authorId="0" shapeId="0" xr:uid="{6E0C2E85-285F-463A-BD71-84F8FE51CD46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R13" authorId="0" shapeId="0" xr:uid="{B0B87785-7E33-4367-879D-2F0985BB0D8B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P14" authorId="0" shapeId="0" xr:uid="{E1CC7D38-9A53-4D95-8AED-2039B8382D2C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R14" authorId="0" shapeId="0" xr:uid="{B85EBD33-775B-492B-9784-B4587ADF52E2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P15" authorId="0" shapeId="0" xr:uid="{944B7728-9CDB-422A-AEC4-EA1E59B2B3BD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R15" authorId="0" shapeId="0" xr:uid="{9807B015-54F8-40C8-A172-7FF5D177AEC8}">
      <text>
        <r>
          <rPr>
            <b/>
            <sz val="9"/>
            <color indexed="81"/>
            <rFont val="Tahoma"/>
            <family val="2"/>
          </rPr>
          <t xml:space="preserve">difference from lowest time
</t>
        </r>
      </text>
    </comment>
    <comment ref="B18" authorId="0" shapeId="0" xr:uid="{68EBA478-7DD0-49B6-8248-E264304735B1}">
      <text>
        <r>
          <rPr>
            <b/>
            <sz val="9"/>
            <color indexed="81"/>
            <rFont val="Tahoma"/>
            <family val="2"/>
          </rPr>
          <t>finish position in the race</t>
        </r>
      </text>
    </comment>
    <comment ref="B19" authorId="0" shapeId="0" xr:uid="{3BAF31DF-4BDE-468C-90F9-7829715B33CA}">
      <text>
        <r>
          <rPr>
            <b/>
            <sz val="9"/>
            <color indexed="81"/>
            <rFont val="Tahoma"/>
            <family val="2"/>
          </rPr>
          <t>time in seconds behind winner of race</t>
        </r>
      </text>
    </comment>
    <comment ref="B20" authorId="0" shapeId="0" xr:uid="{F564FF87-6DEB-4003-869A-8F5FE30461E3}">
      <text>
        <r>
          <rPr>
            <b/>
            <sz val="9"/>
            <color indexed="81"/>
            <rFont val="Tahoma"/>
            <family val="2"/>
          </rPr>
          <t>race time as a percent of GMS</t>
        </r>
      </text>
    </comment>
    <comment ref="B21" authorId="0" shapeId="0" xr:uid="{A7FC4A40-BD02-4BAD-992E-7FB396DD6B00}">
      <text>
        <r>
          <rPr>
            <b/>
            <sz val="9"/>
            <color indexed="81"/>
            <rFont val="Tahoma"/>
            <family val="2"/>
          </rPr>
          <t xml:space="preserve">this is the predicted time for the crew in the race based on the athlete's average times for all races. </t>
        </r>
      </text>
    </comment>
    <comment ref="B22" authorId="0" shapeId="0" xr:uid="{2D607599-15F4-4283-B109-8D92FAC0071F}">
      <text>
        <r>
          <rPr>
            <b/>
            <sz val="9"/>
            <color indexed="81"/>
            <rFont val="Tahoma"/>
            <family val="2"/>
          </rPr>
          <t xml:space="preserve">is the difference (in seconds) between race time and projected time </t>
        </r>
      </text>
    </comment>
    <comment ref="B23" authorId="0" shapeId="0" xr:uid="{33E5A593-D153-473D-904F-855FDE80E111}">
      <text>
        <r>
          <rPr>
            <b/>
            <sz val="9"/>
            <color indexed="81"/>
            <rFont val="Tahoma"/>
            <family val="2"/>
          </rPr>
          <t xml:space="preserve">this is the difference between race time and projected time minus the other crews' race to projected difference. </t>
        </r>
      </text>
    </comment>
    <comment ref="B24" authorId="0" shapeId="0" xr:uid="{55E9F3E9-5838-494A-B1E0-24C6BBA55DB6}">
      <text>
        <r>
          <rPr>
            <b/>
            <sz val="9"/>
            <color indexed="81"/>
            <rFont val="Tahoma"/>
            <family val="2"/>
          </rPr>
          <t>this is the ranking of the most significant margin of winning time compared to the other crew(s) in the race.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5" authorId="0" shapeId="0" xr:uid="{091C01F9-1211-439B-B2BD-23AC64E4D5FE}">
      <text>
        <r>
          <rPr>
            <b/>
            <sz val="9"/>
            <color indexed="81"/>
            <rFont val="Tahoma"/>
            <family val="2"/>
          </rPr>
          <t>this is the margin of winning (in seconds) in each race comparted to the averaqge of the other crews. Negative times are faster.</t>
        </r>
      </text>
    </comment>
    <comment ref="B26" authorId="0" shapeId="0" xr:uid="{BCEE1DB6-422C-4F92-AA71-EED5B4B6E768}">
      <text>
        <r>
          <rPr>
            <b/>
            <sz val="9"/>
            <color indexed="81"/>
            <rFont val="Tahoma"/>
            <family val="2"/>
          </rPr>
          <t>is the overall ranking of the crew's race time compared to all other race times.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7" authorId="0" shapeId="0" xr:uid="{58988115-EFC7-4F53-8196-8DBF2329B14B}">
      <text>
        <r>
          <rPr>
            <b/>
            <sz val="9"/>
            <color indexed="81"/>
            <rFont val="Tahoma"/>
            <family val="2"/>
          </rPr>
          <t>is the difference between the crew's race time and the fastest time from all races.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7" authorId="0" shapeId="0" xr:uid="{95660BE0-5BD6-4EF8-A637-8C86EF8C3BAE}">
      <text>
        <r>
          <rPr>
            <b/>
            <sz val="9"/>
            <color indexed="81"/>
            <rFont val="Tahoma"/>
            <family val="2"/>
          </rPr>
          <t>athlete time compared to fastest time</t>
        </r>
      </text>
    </comment>
    <comment ref="F47" authorId="0" shapeId="0" xr:uid="{3AD2482A-7BA6-430A-AC00-DBD0C39F12F1}">
      <text>
        <r>
          <rPr>
            <b/>
            <sz val="9"/>
            <color indexed="81"/>
            <rFont val="Tahoma"/>
            <family val="2"/>
          </rPr>
          <t xml:space="preserve">percentage of time difference from fastest time. </t>
        </r>
      </text>
    </comment>
    <comment ref="G47" authorId="0" shapeId="0" xr:uid="{91BF5C2C-4E12-439C-BD03-1FD1842AB3E6}">
      <text>
        <r>
          <rPr>
            <b/>
            <sz val="9"/>
            <color indexed="81"/>
            <rFont val="Tahoma"/>
            <family val="2"/>
          </rPr>
          <t>time difference split between athletes</t>
        </r>
      </text>
    </comment>
    <comment ref="H47" authorId="0" shapeId="0" xr:uid="{C1E2A0E2-D2CE-4A96-A4E7-82083D9F08FE}">
      <text>
        <r>
          <rPr>
            <b/>
            <sz val="9"/>
            <color indexed="81"/>
            <rFont val="Tahoma"/>
            <family val="2"/>
          </rPr>
          <t xml:space="preserve">percent of split time.
less than 0.30% is insignificant
</t>
        </r>
      </text>
    </comment>
  </commentList>
</comments>
</file>

<file path=xl/sharedStrings.xml><?xml version="1.0" encoding="utf-8"?>
<sst xmlns="http://schemas.openxmlformats.org/spreadsheetml/2006/main" count="403" uniqueCount="340">
  <si>
    <t>TOTAL</t>
  </si>
  <si>
    <t>AVERAGE</t>
  </si>
  <si>
    <t>DIFF</t>
  </si>
  <si>
    <t>RESULTS</t>
  </si>
  <si>
    <t>A</t>
  </si>
  <si>
    <t>B</t>
  </si>
  <si>
    <t>C</t>
  </si>
  <si>
    <t>Athletes</t>
  </si>
  <si>
    <t>Raw Time</t>
  </si>
  <si>
    <t>% GMS</t>
  </si>
  <si>
    <t>Athlete</t>
  </si>
  <si>
    <t>Total Time</t>
  </si>
  <si>
    <t>Boats</t>
  </si>
  <si>
    <t>Start 
Time</t>
  </si>
  <si>
    <t>Finish 
Time</t>
  </si>
  <si>
    <t xml:space="preserve">side </t>
  </si>
  <si>
    <t xml:space="preserve">Boat 1:   </t>
  </si>
  <si>
    <t xml:space="preserve">Boat 2:   </t>
  </si>
  <si>
    <t xml:space="preserve">race distance </t>
  </si>
  <si>
    <t xml:space="preserve"> m</t>
  </si>
  <si>
    <t xml:space="preserve">Diff: </t>
  </si>
  <si>
    <t xml:space="preserve">Ranking </t>
  </si>
  <si>
    <t xml:space="preserve">Date: </t>
  </si>
  <si>
    <t xml:space="preserve">Program: </t>
  </si>
  <si>
    <t xml:space="preserve">Boat 3:   </t>
  </si>
  <si>
    <t xml:space="preserve">Boat 4:   </t>
  </si>
  <si>
    <t>8 athletes</t>
  </si>
  <si>
    <t>Port</t>
  </si>
  <si>
    <t>Starboard</t>
  </si>
  <si>
    <r>
      <t xml:space="preserve">D </t>
    </r>
    <r>
      <rPr>
        <sz val="8"/>
        <color theme="1"/>
        <rFont val="Calibri"/>
        <family val="2"/>
        <scheme val="minor"/>
      </rPr>
      <t xml:space="preserve"> (Boat 4)</t>
    </r>
  </si>
  <si>
    <r>
      <t>A</t>
    </r>
    <r>
      <rPr>
        <sz val="8"/>
        <color theme="1"/>
        <rFont val="Calibri"/>
        <family val="2"/>
        <scheme val="minor"/>
      </rPr>
      <t xml:space="preserve">  (Boat 1)</t>
    </r>
  </si>
  <si>
    <r>
      <t>B</t>
    </r>
    <r>
      <rPr>
        <sz val="8"/>
        <color theme="1"/>
        <rFont val="Calibri"/>
        <family val="2"/>
        <scheme val="minor"/>
      </rPr>
      <t xml:space="preserve">  (Boat 2)</t>
    </r>
  </si>
  <si>
    <r>
      <t xml:space="preserve">C  </t>
    </r>
    <r>
      <rPr>
        <sz val="8"/>
        <color theme="1"/>
        <rFont val="Calibri"/>
        <family val="2"/>
        <scheme val="minor"/>
      </rPr>
      <t>(Boat 3)</t>
    </r>
  </si>
  <si>
    <t>RANK</t>
  </si>
  <si>
    <t>OVERALL</t>
  </si>
  <si>
    <t>Timers</t>
  </si>
  <si>
    <t>Place</t>
  </si>
  <si>
    <t>Projected</t>
  </si>
  <si>
    <t>checked</t>
  </si>
  <si>
    <t>Seat Racing Pairs - Four Pairs</t>
  </si>
  <si>
    <t>D</t>
  </si>
  <si>
    <t>.</t>
  </si>
  <si>
    <t>8:35am</t>
  </si>
  <si>
    <r>
      <t xml:space="preserve">Race 1         </t>
    </r>
    <r>
      <rPr>
        <b/>
        <sz val="9"/>
        <color theme="1"/>
        <rFont val="Calibri"/>
        <family val="2"/>
        <scheme val="minor"/>
      </rPr>
      <t>start time:</t>
    </r>
  </si>
  <si>
    <r>
      <t xml:space="preserve">Race 3         </t>
    </r>
    <r>
      <rPr>
        <b/>
        <sz val="9"/>
        <color theme="1"/>
        <rFont val="Calibri"/>
        <family val="2"/>
        <scheme val="minor"/>
      </rPr>
      <t>start time:</t>
    </r>
  </si>
  <si>
    <r>
      <t xml:space="preserve">Race 4         </t>
    </r>
    <r>
      <rPr>
        <b/>
        <sz val="9"/>
        <color theme="1"/>
        <rFont val="Calibri"/>
        <family val="2"/>
        <scheme val="minor"/>
      </rPr>
      <t>start time:</t>
    </r>
  </si>
  <si>
    <r>
      <t xml:space="preserve">Race 2         </t>
    </r>
    <r>
      <rPr>
        <b/>
        <sz val="9"/>
        <color theme="1"/>
        <rFont val="Calibri"/>
        <family val="2"/>
        <scheme val="minor"/>
      </rPr>
      <t>start time:</t>
    </r>
  </si>
  <si>
    <t>Category GMS:</t>
  </si>
  <si>
    <t>GMS</t>
  </si>
  <si>
    <t>AVG GMS</t>
  </si>
  <si>
    <t>RANK TM</t>
  </si>
  <si>
    <t>Compared</t>
  </si>
  <si>
    <t>Crew</t>
  </si>
  <si>
    <t>% Diff.</t>
  </si>
  <si>
    <t>race 1</t>
  </si>
  <si>
    <t>stroke</t>
  </si>
  <si>
    <t>bow</t>
  </si>
  <si>
    <t>RACE</t>
  </si>
  <si>
    <t>boat category class</t>
  </si>
  <si>
    <t>Time (2000)</t>
  </si>
  <si>
    <t>speed (m/s)</t>
  </si>
  <si>
    <t>SM8+</t>
  </si>
  <si>
    <t>SM4x</t>
  </si>
  <si>
    <t>SM4-</t>
  </si>
  <si>
    <t>SM4+</t>
  </si>
  <si>
    <t>SM2x</t>
  </si>
  <si>
    <t>SM2-</t>
  </si>
  <si>
    <t>SM1x</t>
  </si>
  <si>
    <t>SLM8+</t>
  </si>
  <si>
    <t>SLM4x</t>
  </si>
  <si>
    <t>SLM4-</t>
  </si>
  <si>
    <t>SLM4+</t>
  </si>
  <si>
    <t>SLM2x</t>
  </si>
  <si>
    <t>SLM2-</t>
  </si>
  <si>
    <t>SLM1x</t>
  </si>
  <si>
    <t>SW8+</t>
  </si>
  <si>
    <t>SW4x</t>
  </si>
  <si>
    <t>SW4-</t>
  </si>
  <si>
    <t>SW4+</t>
  </si>
  <si>
    <t>SW2x</t>
  </si>
  <si>
    <t>SW2-</t>
  </si>
  <si>
    <t>SW1x</t>
  </si>
  <si>
    <t>SLW8+</t>
  </si>
  <si>
    <t>SLW4x</t>
  </si>
  <si>
    <t>SLW4-</t>
  </si>
  <si>
    <t>SLW4+</t>
  </si>
  <si>
    <t>SLW2x</t>
  </si>
  <si>
    <t>SLW2-</t>
  </si>
  <si>
    <t>SLW1x</t>
  </si>
  <si>
    <t>PR3_4+</t>
  </si>
  <si>
    <t>PR2_Mix2x</t>
  </si>
  <si>
    <t>PR3_Mix2x</t>
  </si>
  <si>
    <t>PR1_M1x</t>
  </si>
  <si>
    <t>PR2_M1x</t>
  </si>
  <si>
    <t>PR1_W1x</t>
  </si>
  <si>
    <t>PR2_W1x</t>
  </si>
  <si>
    <t>BM8+</t>
  </si>
  <si>
    <t>BM4x</t>
  </si>
  <si>
    <t>BM4-</t>
  </si>
  <si>
    <t>BM4+</t>
  </si>
  <si>
    <t>BM2x</t>
  </si>
  <si>
    <t>BM2-</t>
  </si>
  <si>
    <t>BM1x</t>
  </si>
  <si>
    <t>BLM8+</t>
  </si>
  <si>
    <t>BLM4x</t>
  </si>
  <si>
    <t>BLM4-</t>
  </si>
  <si>
    <t>BLM4+</t>
  </si>
  <si>
    <t>BLM2x</t>
  </si>
  <si>
    <t>BLM2-</t>
  </si>
  <si>
    <t>BLM1x</t>
  </si>
  <si>
    <t>BW8+</t>
  </si>
  <si>
    <t>BW4x</t>
  </si>
  <si>
    <t>BW4-</t>
  </si>
  <si>
    <t>BW4+</t>
  </si>
  <si>
    <t>BW2x</t>
  </si>
  <si>
    <t>BW2-</t>
  </si>
  <si>
    <t>BW1x</t>
  </si>
  <si>
    <t>BLW8+</t>
  </si>
  <si>
    <t>BLW4x</t>
  </si>
  <si>
    <t>BLW4-</t>
  </si>
  <si>
    <t>BLW4+</t>
  </si>
  <si>
    <t>BLW2x</t>
  </si>
  <si>
    <t>BLW2-</t>
  </si>
  <si>
    <t>BLW1x</t>
  </si>
  <si>
    <t>U21M8+</t>
  </si>
  <si>
    <t>U21M4x</t>
  </si>
  <si>
    <t>U21M4-</t>
  </si>
  <si>
    <t>U21M4+</t>
  </si>
  <si>
    <t>U21M2x</t>
  </si>
  <si>
    <t>U21M2-</t>
  </si>
  <si>
    <t>U21M1x</t>
  </si>
  <si>
    <t>U21LM8+</t>
  </si>
  <si>
    <t>U21LM4x</t>
  </si>
  <si>
    <t>U21LM4-</t>
  </si>
  <si>
    <t>U21LM4+</t>
  </si>
  <si>
    <t>U21LM2x</t>
  </si>
  <si>
    <t>U21LM2-</t>
  </si>
  <si>
    <t>U21LM1x</t>
  </si>
  <si>
    <t>U21W8+</t>
  </si>
  <si>
    <t>U21W4x</t>
  </si>
  <si>
    <t>U21W4-</t>
  </si>
  <si>
    <t>U21W4+</t>
  </si>
  <si>
    <t>U21W2x</t>
  </si>
  <si>
    <t>U21W2-</t>
  </si>
  <si>
    <t>U21W1x</t>
  </si>
  <si>
    <t>U21LW8+</t>
  </si>
  <si>
    <t>U21LW4x</t>
  </si>
  <si>
    <t>U21LW4-</t>
  </si>
  <si>
    <t>U21LW4+</t>
  </si>
  <si>
    <t>U21LW2x</t>
  </si>
  <si>
    <t>U21LW2-</t>
  </si>
  <si>
    <t>U21LW1x</t>
  </si>
  <si>
    <t>JM8+</t>
  </si>
  <si>
    <t>JM4x</t>
  </si>
  <si>
    <t>JM4-</t>
  </si>
  <si>
    <t>JM4+</t>
  </si>
  <si>
    <t>JM2x</t>
  </si>
  <si>
    <t>JM2-</t>
  </si>
  <si>
    <t>JM1x</t>
  </si>
  <si>
    <t>JLM8+</t>
  </si>
  <si>
    <t>JLM4x</t>
  </si>
  <si>
    <t>JLM4-</t>
  </si>
  <si>
    <t>JLM4+</t>
  </si>
  <si>
    <t>JLM2x</t>
  </si>
  <si>
    <t>JLM2-</t>
  </si>
  <si>
    <t>JLM1x</t>
  </si>
  <si>
    <t>JW8+</t>
  </si>
  <si>
    <t>JW4x</t>
  </si>
  <si>
    <t>JW4-</t>
  </si>
  <si>
    <t>JW4+</t>
  </si>
  <si>
    <t>JW2x</t>
  </si>
  <si>
    <t>JW2-</t>
  </si>
  <si>
    <t>JW1x</t>
  </si>
  <si>
    <t>JLW8+</t>
  </si>
  <si>
    <t>JLW4x</t>
  </si>
  <si>
    <t>JLW4-</t>
  </si>
  <si>
    <t>JLW4+</t>
  </si>
  <si>
    <t>JLW2x</t>
  </si>
  <si>
    <t>JLW2-</t>
  </si>
  <si>
    <t>JLW1x</t>
  </si>
  <si>
    <t>U17M8+</t>
  </si>
  <si>
    <t>U17M4x</t>
  </si>
  <si>
    <t>U17M4-</t>
  </si>
  <si>
    <t>U17M4+</t>
  </si>
  <si>
    <t>U17M2x</t>
  </si>
  <si>
    <t>U17M2-</t>
  </si>
  <si>
    <t>U17M1x</t>
  </si>
  <si>
    <t>U17LM8+</t>
  </si>
  <si>
    <t>U17LM4x</t>
  </si>
  <si>
    <t>U17LM4-</t>
  </si>
  <si>
    <t>U17LM4+</t>
  </si>
  <si>
    <t>U17LM2x</t>
  </si>
  <si>
    <t>U17LM2-</t>
  </si>
  <si>
    <t>U17LM1x</t>
  </si>
  <si>
    <t>U17W8+</t>
  </si>
  <si>
    <t>U17W4x</t>
  </si>
  <si>
    <t>U17W4-</t>
  </si>
  <si>
    <t>U17W4+</t>
  </si>
  <si>
    <t>U17W2x</t>
  </si>
  <si>
    <t>U17W2-</t>
  </si>
  <si>
    <t>U17W1x</t>
  </si>
  <si>
    <t>U17LW8+</t>
  </si>
  <si>
    <t>U17LW4x</t>
  </si>
  <si>
    <t>U17LW4-</t>
  </si>
  <si>
    <t>U17LW4+</t>
  </si>
  <si>
    <t>U17LW2x</t>
  </si>
  <si>
    <t>U17LW2-</t>
  </si>
  <si>
    <t>U17LW1x</t>
  </si>
  <si>
    <t>MMA8+</t>
  </si>
  <si>
    <t>MMA4x</t>
  </si>
  <si>
    <t>MMA4-</t>
  </si>
  <si>
    <t>MMA4+</t>
  </si>
  <si>
    <t>MMA2x</t>
  </si>
  <si>
    <t>MMA2-</t>
  </si>
  <si>
    <t>MM1Ax</t>
  </si>
  <si>
    <t>MWA8+</t>
  </si>
  <si>
    <t>MWA4x</t>
  </si>
  <si>
    <t>MWA4-</t>
  </si>
  <si>
    <t>MWA4+</t>
  </si>
  <si>
    <t>MWA2x</t>
  </si>
  <si>
    <t>MWA2-</t>
  </si>
  <si>
    <t>MWA1x</t>
  </si>
  <si>
    <t>MMB8+</t>
  </si>
  <si>
    <t>MMB4x</t>
  </si>
  <si>
    <t>MMB4-</t>
  </si>
  <si>
    <t>MMB4+</t>
  </si>
  <si>
    <t>MMB2x</t>
  </si>
  <si>
    <t>MMB2-</t>
  </si>
  <si>
    <t>MM1Bx</t>
  </si>
  <si>
    <t>MWB8+</t>
  </si>
  <si>
    <t>MWB4x</t>
  </si>
  <si>
    <t>MWB4-</t>
  </si>
  <si>
    <t>MWB4+</t>
  </si>
  <si>
    <t>MWB2x</t>
  </si>
  <si>
    <t>MWB2-</t>
  </si>
  <si>
    <t>MWB1x</t>
  </si>
  <si>
    <t>MMC8+</t>
  </si>
  <si>
    <t>MMC4x</t>
  </si>
  <si>
    <t>MMC4-</t>
  </si>
  <si>
    <t>MMC4+</t>
  </si>
  <si>
    <t>MMC2x</t>
  </si>
  <si>
    <t>MMC2-</t>
  </si>
  <si>
    <t>MM1Cx</t>
  </si>
  <si>
    <t>MWC8+</t>
  </si>
  <si>
    <t>MWC4x</t>
  </si>
  <si>
    <t>MWC4-</t>
  </si>
  <si>
    <t>MWC4+</t>
  </si>
  <si>
    <t>MWC2x</t>
  </si>
  <si>
    <t>MWC2-</t>
  </si>
  <si>
    <t>MWC1x</t>
  </si>
  <si>
    <t>MMD8+</t>
  </si>
  <si>
    <t>MMD4x</t>
  </si>
  <si>
    <t>MMD4-</t>
  </si>
  <si>
    <t>MMD4+</t>
  </si>
  <si>
    <t>MMD2x</t>
  </si>
  <si>
    <t>MMD2-</t>
  </si>
  <si>
    <t>MM1Dx</t>
  </si>
  <si>
    <t>MWD8+</t>
  </si>
  <si>
    <t>MWD4x</t>
  </si>
  <si>
    <t>MWD4-</t>
  </si>
  <si>
    <t>MWD4+</t>
  </si>
  <si>
    <t>MWD2x</t>
  </si>
  <si>
    <t>MWD2-</t>
  </si>
  <si>
    <t>MWD1x</t>
  </si>
  <si>
    <t>MME8+</t>
  </si>
  <si>
    <t>MME4x</t>
  </si>
  <si>
    <t>MME4-</t>
  </si>
  <si>
    <t>MME4+</t>
  </si>
  <si>
    <t>MME2x</t>
  </si>
  <si>
    <t>MME2-</t>
  </si>
  <si>
    <t>MM1Ex</t>
  </si>
  <si>
    <t>MWE8+</t>
  </si>
  <si>
    <t>MWE4x</t>
  </si>
  <si>
    <t>MWE4-</t>
  </si>
  <si>
    <t>MWE4+</t>
  </si>
  <si>
    <t>MWE2x</t>
  </si>
  <si>
    <t>MWE2-</t>
  </si>
  <si>
    <t>MWE1x</t>
  </si>
  <si>
    <t>MMF8+</t>
  </si>
  <si>
    <t>MMF4x</t>
  </si>
  <si>
    <t>MMF4-</t>
  </si>
  <si>
    <t>MMF4+</t>
  </si>
  <si>
    <t>MMF2x</t>
  </si>
  <si>
    <t>MMF2-</t>
  </si>
  <si>
    <t>MM1Fx</t>
  </si>
  <si>
    <t>MWF8+</t>
  </si>
  <si>
    <t>MWF4x</t>
  </si>
  <si>
    <t>MWF4-</t>
  </si>
  <si>
    <t>MWF4+</t>
  </si>
  <si>
    <t>MWF2x</t>
  </si>
  <si>
    <t>MWF2-</t>
  </si>
  <si>
    <t>MWF1x</t>
  </si>
  <si>
    <t>MMG2x</t>
  </si>
  <si>
    <t>MM1Gx</t>
  </si>
  <si>
    <t>MWG2x</t>
  </si>
  <si>
    <t>MWG1x</t>
  </si>
  <si>
    <t>MMH2x</t>
  </si>
  <si>
    <t>MM1Hx</t>
  </si>
  <si>
    <t>MWH2x</t>
  </si>
  <si>
    <t>MWH1x</t>
  </si>
  <si>
    <t>MMI2x</t>
  </si>
  <si>
    <t>MMixA8+</t>
  </si>
  <si>
    <t>MMixA4x</t>
  </si>
  <si>
    <t>MMixA2x</t>
  </si>
  <si>
    <t>MMixB8+</t>
  </si>
  <si>
    <t>MMixB4x</t>
  </si>
  <si>
    <t>MMixB2x</t>
  </si>
  <si>
    <t>MMixC8+</t>
  </si>
  <si>
    <t>MMixC4x</t>
  </si>
  <si>
    <t>MMixC2x</t>
  </si>
  <si>
    <t>MMixD8+</t>
  </si>
  <si>
    <t>MMixD4x</t>
  </si>
  <si>
    <t>MMixD2x</t>
  </si>
  <si>
    <t>MMixE8+</t>
  </si>
  <si>
    <t>MMixE4x</t>
  </si>
  <si>
    <t>MMixE2x</t>
  </si>
  <si>
    <t>MMixF8+</t>
  </si>
  <si>
    <t>MMixF4x</t>
  </si>
  <si>
    <t>MMixF2x</t>
  </si>
  <si>
    <t>MMixG2x</t>
  </si>
  <si>
    <t>MMixH2x</t>
  </si>
  <si>
    <t>MMixI2x</t>
  </si>
  <si>
    <t>Split Diff</t>
  </si>
  <si>
    <t>Split %</t>
  </si>
  <si>
    <t>Split Time Diff.</t>
  </si>
  <si>
    <t>Split % Diff.</t>
  </si>
  <si>
    <t>Var. Men</t>
  </si>
  <si>
    <t>Time Diff.</t>
  </si>
  <si>
    <t>Tom</t>
  </si>
  <si>
    <t xml:space="preserve">Tim </t>
  </si>
  <si>
    <t>Scott</t>
  </si>
  <si>
    <t>Mark</t>
  </si>
  <si>
    <t>Ben</t>
  </si>
  <si>
    <t>Travis</t>
  </si>
  <si>
    <t>Jake</t>
  </si>
  <si>
    <t>Corey</t>
  </si>
  <si>
    <t>Somerwil</t>
  </si>
  <si>
    <t>Tex</t>
  </si>
  <si>
    <t>Carol</t>
  </si>
  <si>
    <t>Frank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</si>
</sst>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:ss.00"/>
    <numFmt numFmtId="165" formatCode="m:ss.00"/>
    <numFmt numFmtId="166" formatCode="\+0.00;\-0.00"/>
    <numFmt numFmtId="167" formatCode="m:ss.0"/>
    <numFmt numFmtId="168" formatCode="0.0000"/>
    <numFmt numFmtId="169" formatCode="0.000"/>
  </numFmts>
  <fonts count="3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0033CC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rgb="FF0033CC"/>
      <name val="Calibri"/>
      <family val="2"/>
      <scheme val="minor"/>
    </font>
    <font>
      <sz val="10"/>
      <color theme="7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10"/>
      <color rgb="FFC00000"/>
      <name val="Arial"/>
      <family val="2"/>
    </font>
    <font>
      <b/>
      <sz val="10"/>
      <color rgb="FF7030A0"/>
      <name val="Arial"/>
      <family val="2"/>
    </font>
    <font>
      <sz val="11"/>
      <color theme="1"/>
      <name val="Arial"/>
      <family val="2"/>
    </font>
    <font>
      <sz val="11"/>
      <color rgb="FF0033CC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33CC"/>
      <name val="Calibri"/>
      <family val="2"/>
      <scheme val="minor"/>
    </font>
    <font>
      <sz val="10"/>
      <name val="Verdana"/>
      <family val="2"/>
    </font>
    <font>
      <sz val="9"/>
      <color theme="1"/>
      <name val="Arial Narrow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double">
        <color indexed="64"/>
      </top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26" fillId="0" borderId="0"/>
  </cellStyleXfs>
  <cellXfs count="294">
    <xf numFmtId="0" fontId="0" fillId="0" borderId="0" xfId="0"/>
    <xf numFmtId="0" fontId="11" fillId="0" borderId="28" xfId="0" applyFont="1" applyBorder="1" applyAlignment="1" applyProtection="1">
      <alignment horizontal="center"/>
      <protection locked="0"/>
    </xf>
    <xf numFmtId="0" fontId="11" fillId="0" borderId="25" xfId="0" applyFont="1" applyBorder="1" applyAlignment="1" applyProtection="1">
      <alignment horizontal="center"/>
      <protection locked="0"/>
    </xf>
    <xf numFmtId="0" fontId="11" fillId="0" borderId="35" xfId="0" applyFont="1" applyBorder="1" applyAlignment="1" applyProtection="1">
      <alignment horizontal="center"/>
      <protection locked="0"/>
    </xf>
    <xf numFmtId="1" fontId="11" fillId="0" borderId="35" xfId="0" applyNumberFormat="1" applyFont="1" applyBorder="1" applyAlignment="1" applyProtection="1">
      <alignment horizontal="center" vertical="center"/>
      <protection locked="0"/>
    </xf>
    <xf numFmtId="164" fontId="13" fillId="0" borderId="50" xfId="0" applyNumberFormat="1" applyFont="1" applyBorder="1" applyAlignment="1" applyProtection="1">
      <alignment horizontal="center" vertical="center"/>
      <protection locked="0"/>
    </xf>
    <xf numFmtId="164" fontId="13" fillId="0" borderId="46" xfId="0" applyNumberFormat="1" applyFont="1" applyBorder="1" applyAlignment="1" applyProtection="1">
      <alignment horizontal="center" vertical="center"/>
      <protection locked="0"/>
    </xf>
    <xf numFmtId="164" fontId="13" fillId="0" borderId="9" xfId="0" applyNumberFormat="1" applyFont="1" applyBorder="1" applyAlignment="1" applyProtection="1">
      <alignment horizontal="center" vertical="center"/>
      <protection locked="0"/>
    </xf>
    <xf numFmtId="164" fontId="13" fillId="0" borderId="8" xfId="0" applyNumberFormat="1" applyFont="1" applyBorder="1" applyAlignment="1" applyProtection="1">
      <alignment horizontal="center" vertical="center"/>
      <protection locked="0"/>
    </xf>
    <xf numFmtId="0" fontId="19" fillId="0" borderId="44" xfId="0" applyFont="1" applyBorder="1" applyAlignment="1" applyProtection="1">
      <alignment horizontal="left"/>
      <protection locked="0"/>
    </xf>
    <xf numFmtId="164" fontId="13" fillId="0" borderId="1" xfId="0" applyNumberFormat="1" applyFont="1" applyBorder="1" applyAlignment="1" applyProtection="1">
      <alignment horizontal="center" vertical="center"/>
      <protection locked="0"/>
    </xf>
    <xf numFmtId="164" fontId="13" fillId="0" borderId="20" xfId="0" applyNumberFormat="1" applyFont="1" applyBorder="1" applyAlignment="1" applyProtection="1">
      <alignment horizontal="center" vertical="center"/>
      <protection locked="0"/>
    </xf>
    <xf numFmtId="0" fontId="11" fillId="0" borderId="23" xfId="0" applyFont="1" applyBorder="1" applyAlignment="1" applyProtection="1">
      <alignment horizontal="left"/>
      <protection locked="0"/>
    </xf>
    <xf numFmtId="0" fontId="11" fillId="0" borderId="11" xfId="0" applyFont="1" applyBorder="1" applyAlignment="1" applyProtection="1">
      <alignment horizontal="left"/>
      <protection locked="0"/>
    </xf>
    <xf numFmtId="14" fontId="19" fillId="0" borderId="37" xfId="0" applyNumberFormat="1" applyFont="1" applyBorder="1" applyAlignment="1" applyProtection="1">
      <alignment horizontal="left"/>
      <protection locked="0"/>
    </xf>
    <xf numFmtId="14" fontId="19" fillId="0" borderId="39" xfId="0" applyNumberFormat="1" applyFont="1" applyBorder="1" applyAlignment="1" applyProtection="1">
      <alignment horizontal="left"/>
      <protection locked="0"/>
    </xf>
    <xf numFmtId="0" fontId="19" fillId="0" borderId="43" xfId="0" applyFont="1" applyBorder="1" applyAlignment="1" applyProtection="1">
      <alignment horizontal="left"/>
      <protection locked="0"/>
    </xf>
    <xf numFmtId="10" fontId="10" fillId="0" borderId="33" xfId="1" applyNumberFormat="1" applyFont="1" applyBorder="1" applyAlignment="1" applyProtection="1">
      <alignment horizontal="center"/>
    </xf>
    <xf numFmtId="10" fontId="10" fillId="0" borderId="27" xfId="1" applyNumberFormat="1" applyFont="1" applyBorder="1" applyAlignment="1" applyProtection="1">
      <alignment horizontal="center"/>
    </xf>
    <xf numFmtId="10" fontId="10" fillId="0" borderId="28" xfId="1" applyNumberFormat="1" applyFont="1" applyBorder="1" applyAlignment="1" applyProtection="1">
      <alignment horizontal="center"/>
    </xf>
    <xf numFmtId="0" fontId="7" fillId="0" borderId="0" xfId="0" applyFont="1"/>
    <xf numFmtId="0" fontId="18" fillId="0" borderId="36" xfId="0" applyFont="1" applyBorder="1" applyAlignment="1">
      <alignment horizontal="right" vertical="center"/>
    </xf>
    <xf numFmtId="0" fontId="9" fillId="0" borderId="2" xfId="0" applyFont="1" applyBorder="1" applyAlignment="1">
      <alignment horizontal="right"/>
    </xf>
    <xf numFmtId="0" fontId="9" fillId="0" borderId="55" xfId="0" applyFont="1" applyBorder="1"/>
    <xf numFmtId="0" fontId="18" fillId="0" borderId="33" xfId="0" applyFont="1" applyBorder="1" applyAlignment="1">
      <alignment horizontal="right" vertical="center"/>
    </xf>
    <xf numFmtId="0" fontId="9" fillId="0" borderId="21" xfId="0" applyFont="1" applyBorder="1" applyAlignment="1">
      <alignment horizontal="right"/>
    </xf>
    <xf numFmtId="0" fontId="7" fillId="0" borderId="54" xfId="0" applyFont="1" applyBorder="1" applyAlignment="1">
      <alignment horizontal="right"/>
    </xf>
    <xf numFmtId="0" fontId="7" fillId="0" borderId="55" xfId="0" applyFont="1" applyBorder="1"/>
    <xf numFmtId="0" fontId="7" fillId="0" borderId="54" xfId="0" applyFont="1" applyBorder="1"/>
    <xf numFmtId="0" fontId="9" fillId="0" borderId="26" xfId="0" applyFont="1" applyBorder="1" applyAlignment="1">
      <alignment horizontal="center"/>
    </xf>
    <xf numFmtId="0" fontId="7" fillId="0" borderId="23" xfId="0" applyFont="1" applyBorder="1"/>
    <xf numFmtId="0" fontId="9" fillId="0" borderId="48" xfId="0" applyFont="1" applyBorder="1" applyAlignment="1">
      <alignment horizontal="right"/>
    </xf>
    <xf numFmtId="0" fontId="9" fillId="0" borderId="41" xfId="0" applyFont="1" applyBorder="1" applyAlignment="1">
      <alignment horizontal="right"/>
    </xf>
    <xf numFmtId="0" fontId="9" fillId="0" borderId="29" xfId="0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7" fillId="0" borderId="11" xfId="0" applyFont="1" applyBorder="1"/>
    <xf numFmtId="0" fontId="9" fillId="0" borderId="12" xfId="0" applyFont="1" applyBorder="1" applyAlignment="1">
      <alignment horizontal="right"/>
    </xf>
    <xf numFmtId="0" fontId="9" fillId="0" borderId="45" xfId="0" applyFont="1" applyBorder="1" applyAlignment="1">
      <alignment horizontal="right"/>
    </xf>
    <xf numFmtId="0" fontId="7" fillId="0" borderId="68" xfId="0" applyFont="1" applyBorder="1"/>
    <xf numFmtId="0" fontId="7" fillId="0" borderId="70" xfId="0" applyFont="1" applyBorder="1"/>
    <xf numFmtId="0" fontId="7" fillId="0" borderId="69" xfId="0" applyFont="1" applyBorder="1"/>
    <xf numFmtId="0" fontId="7" fillId="0" borderId="54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9" fillId="0" borderId="56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9" fillId="0" borderId="57" xfId="0" applyFont="1" applyBorder="1" applyAlignment="1">
      <alignment horizontal="left"/>
    </xf>
    <xf numFmtId="0" fontId="9" fillId="0" borderId="54" xfId="0" applyFont="1" applyBorder="1" applyAlignment="1">
      <alignment horizontal="right"/>
    </xf>
    <xf numFmtId="0" fontId="8" fillId="0" borderId="9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9" fillId="0" borderId="58" xfId="0" applyFont="1" applyBorder="1" applyAlignment="1">
      <alignment horizontal="left"/>
    </xf>
    <xf numFmtId="0" fontId="10" fillId="0" borderId="54" xfId="0" applyFont="1" applyBorder="1" applyAlignment="1">
      <alignment horizontal="right" wrapText="1"/>
    </xf>
    <xf numFmtId="0" fontId="10" fillId="0" borderId="58" xfId="0" applyFont="1" applyBorder="1" applyAlignment="1">
      <alignment horizontal="left" wrapText="1"/>
    </xf>
    <xf numFmtId="0" fontId="10" fillId="0" borderId="65" xfId="0" applyFont="1" applyBorder="1" applyAlignment="1">
      <alignment horizontal="right" vertical="center"/>
    </xf>
    <xf numFmtId="0" fontId="10" fillId="0" borderId="66" xfId="0" applyFont="1" applyBorder="1" applyAlignment="1">
      <alignment horizontal="left" vertical="center"/>
    </xf>
    <xf numFmtId="0" fontId="10" fillId="0" borderId="36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165" fontId="21" fillId="0" borderId="36" xfId="0" applyNumberFormat="1" applyFont="1" applyBorder="1" applyAlignment="1">
      <alignment horizontal="center" vertical="center"/>
    </xf>
    <xf numFmtId="165" fontId="21" fillId="0" borderId="38" xfId="0" applyNumberFormat="1" applyFont="1" applyBorder="1" applyAlignment="1">
      <alignment horizontal="center" vertical="center"/>
    </xf>
    <xf numFmtId="0" fontId="10" fillId="0" borderId="57" xfId="0" applyFont="1" applyBorder="1" applyAlignment="1">
      <alignment horizontal="left"/>
    </xf>
    <xf numFmtId="0" fontId="10" fillId="0" borderId="59" xfId="0" applyFont="1" applyBorder="1" applyAlignment="1">
      <alignment horizontal="left"/>
    </xf>
    <xf numFmtId="0" fontId="9" fillId="0" borderId="36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35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7" fillId="0" borderId="65" xfId="0" applyFont="1" applyBorder="1"/>
    <xf numFmtId="0" fontId="7" fillId="0" borderId="14" xfId="0" applyFont="1" applyBorder="1"/>
    <xf numFmtId="0" fontId="7" fillId="0" borderId="76" xfId="0" applyFont="1" applyBorder="1"/>
    <xf numFmtId="0" fontId="8" fillId="0" borderId="0" xfId="0" applyFont="1"/>
    <xf numFmtId="164" fontId="0" fillId="0" borderId="0" xfId="0" applyNumberFormat="1" applyAlignment="1">
      <alignment horizontal="center"/>
    </xf>
    <xf numFmtId="0" fontId="1" fillId="0" borderId="0" xfId="0" applyFont="1"/>
    <xf numFmtId="0" fontId="10" fillId="0" borderId="55" xfId="0" applyFont="1" applyBorder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0" xfId="0" applyFont="1"/>
    <xf numFmtId="0" fontId="9" fillId="0" borderId="71" xfId="0" applyFont="1" applyBorder="1" applyAlignment="1">
      <alignment horizontal="center" wrapText="1"/>
    </xf>
    <xf numFmtId="0" fontId="9" fillId="0" borderId="54" xfId="0" applyFont="1" applyBorder="1" applyAlignment="1">
      <alignment horizontal="center"/>
    </xf>
    <xf numFmtId="0" fontId="19" fillId="0" borderId="58" xfId="0" applyFont="1" applyBorder="1" applyAlignment="1">
      <alignment vertical="top" wrapText="1"/>
    </xf>
    <xf numFmtId="0" fontId="19" fillId="0" borderId="54" xfId="0" applyFont="1" applyBorder="1" applyAlignment="1">
      <alignment vertical="top" wrapText="1"/>
    </xf>
    <xf numFmtId="0" fontId="19" fillId="0" borderId="80" xfId="0" applyFont="1" applyBorder="1" applyAlignment="1">
      <alignment vertical="top" wrapText="1"/>
    </xf>
    <xf numFmtId="0" fontId="10" fillId="0" borderId="56" xfId="0" applyFont="1" applyBorder="1" applyAlignment="1">
      <alignment horizontal="right"/>
    </xf>
    <xf numFmtId="0" fontId="10" fillId="0" borderId="54" xfId="0" applyFont="1" applyBorder="1" applyAlignment="1">
      <alignment horizontal="right"/>
    </xf>
    <xf numFmtId="0" fontId="10" fillId="0" borderId="60" xfId="0" applyFont="1" applyBorder="1" applyAlignment="1">
      <alignment horizontal="right"/>
    </xf>
    <xf numFmtId="0" fontId="3" fillId="0" borderId="2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16" fillId="0" borderId="24" xfId="0" applyFont="1" applyBorder="1" applyAlignment="1">
      <alignment horizontal="right" vertical="center"/>
    </xf>
    <xf numFmtId="165" fontId="3" fillId="0" borderId="24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164" fontId="9" fillId="0" borderId="24" xfId="0" applyNumberFormat="1" applyFont="1" applyBorder="1" applyAlignment="1">
      <alignment horizontal="center" vertical="center"/>
    </xf>
    <xf numFmtId="2" fontId="8" fillId="0" borderId="24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64" fontId="9" fillId="0" borderId="27" xfId="0" applyNumberFormat="1" applyFont="1" applyBorder="1" applyAlignment="1">
      <alignment horizontal="center" vertical="center"/>
    </xf>
    <xf numFmtId="2" fontId="8" fillId="0" borderId="27" xfId="0" applyNumberFormat="1" applyFont="1" applyBorder="1" applyAlignment="1">
      <alignment horizontal="center" vertical="center"/>
    </xf>
    <xf numFmtId="0" fontId="9" fillId="0" borderId="0" xfId="0" applyFont="1"/>
    <xf numFmtId="0" fontId="7" fillId="0" borderId="0" xfId="0" applyFont="1" applyAlignment="1">
      <alignment horizontal="center"/>
    </xf>
    <xf numFmtId="0" fontId="25" fillId="3" borderId="73" xfId="0" applyFont="1" applyFill="1" applyBorder="1" applyAlignment="1" applyProtection="1">
      <alignment horizontal="center"/>
      <protection locked="0"/>
    </xf>
    <xf numFmtId="18" fontId="25" fillId="4" borderId="73" xfId="0" applyNumberFormat="1" applyFont="1" applyFill="1" applyBorder="1" applyAlignment="1" applyProtection="1">
      <alignment horizontal="center"/>
      <protection locked="0"/>
    </xf>
    <xf numFmtId="0" fontId="16" fillId="0" borderId="24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10" fontId="3" fillId="0" borderId="25" xfId="1" applyNumberFormat="1" applyFont="1" applyBorder="1" applyAlignment="1">
      <alignment horizontal="center" vertical="center"/>
    </xf>
    <xf numFmtId="0" fontId="7" fillId="0" borderId="21" xfId="0" applyFont="1" applyBorder="1"/>
    <xf numFmtId="10" fontId="9" fillId="0" borderId="24" xfId="1" applyNumberFormat="1" applyFont="1" applyBorder="1" applyAlignment="1">
      <alignment horizontal="center" vertical="top" wrapText="1"/>
    </xf>
    <xf numFmtId="10" fontId="9" fillId="0" borderId="27" xfId="1" applyNumberFormat="1" applyFont="1" applyBorder="1" applyAlignment="1">
      <alignment horizontal="center" vertical="top" wrapText="1"/>
    </xf>
    <xf numFmtId="0" fontId="27" fillId="0" borderId="85" xfId="0" applyFont="1" applyBorder="1" applyAlignment="1">
      <alignment horizontal="right"/>
    </xf>
    <xf numFmtId="0" fontId="27" fillId="0" borderId="60" xfId="0" applyFont="1" applyBorder="1" applyAlignment="1">
      <alignment horizontal="right"/>
    </xf>
    <xf numFmtId="0" fontId="27" fillId="0" borderId="82" xfId="0" applyFont="1" applyBorder="1" applyAlignment="1">
      <alignment horizontal="left"/>
    </xf>
    <xf numFmtId="0" fontId="27" fillId="0" borderId="86" xfId="0" applyFont="1" applyBorder="1" applyAlignment="1">
      <alignment horizontal="left"/>
    </xf>
    <xf numFmtId="0" fontId="27" fillId="0" borderId="83" xfId="0" applyFont="1" applyBorder="1" applyAlignment="1">
      <alignment horizontal="right"/>
    </xf>
    <xf numFmtId="0" fontId="7" fillId="0" borderId="6" xfId="0" applyFont="1" applyBorder="1"/>
    <xf numFmtId="0" fontId="8" fillId="0" borderId="36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164" fontId="9" fillId="0" borderId="38" xfId="0" applyNumberFormat="1" applyFont="1" applyBorder="1" applyAlignment="1">
      <alignment horizontal="center" vertical="center"/>
    </xf>
    <xf numFmtId="2" fontId="8" fillId="0" borderId="38" xfId="0" applyNumberFormat="1" applyFont="1" applyBorder="1" applyAlignment="1">
      <alignment horizontal="center" vertical="center"/>
    </xf>
    <xf numFmtId="10" fontId="3" fillId="0" borderId="35" xfId="1" applyNumberFormat="1" applyFont="1" applyBorder="1" applyAlignment="1">
      <alignment horizontal="center" vertical="center"/>
    </xf>
    <xf numFmtId="165" fontId="3" fillId="0" borderId="27" xfId="0" applyNumberFormat="1" applyFont="1" applyBorder="1" applyAlignment="1">
      <alignment horizontal="center" vertical="center"/>
    </xf>
    <xf numFmtId="0" fontId="2" fillId="0" borderId="38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/>
    </xf>
    <xf numFmtId="10" fontId="3" fillId="0" borderId="8" xfId="1" applyNumberFormat="1" applyFont="1" applyBorder="1" applyAlignment="1">
      <alignment horizontal="center" vertical="center"/>
    </xf>
    <xf numFmtId="0" fontId="14" fillId="0" borderId="74" xfId="0" applyFont="1" applyBorder="1" applyAlignment="1">
      <alignment horizontal="center"/>
    </xf>
    <xf numFmtId="0" fontId="9" fillId="0" borderId="75" xfId="0" applyFont="1" applyBorder="1" applyAlignment="1">
      <alignment horizontal="center"/>
    </xf>
    <xf numFmtId="0" fontId="8" fillId="0" borderId="61" xfId="0" applyFont="1" applyBorder="1" applyAlignment="1">
      <alignment horizontal="center" vertical="center"/>
    </xf>
    <xf numFmtId="0" fontId="20" fillId="0" borderId="62" xfId="0" applyFont="1" applyBorder="1" applyAlignment="1">
      <alignment horizontal="center" vertical="center"/>
    </xf>
    <xf numFmtId="164" fontId="9" fillId="0" borderId="62" xfId="0" applyNumberFormat="1" applyFont="1" applyBorder="1" applyAlignment="1">
      <alignment horizontal="center" vertical="center"/>
    </xf>
    <xf numFmtId="2" fontId="8" fillId="0" borderId="62" xfId="0" applyNumberFormat="1" applyFont="1" applyBorder="1" applyAlignment="1">
      <alignment horizontal="center" vertical="center"/>
    </xf>
    <xf numFmtId="10" fontId="3" fillId="0" borderId="63" xfId="1" applyNumberFormat="1" applyFont="1" applyBorder="1" applyAlignment="1">
      <alignment horizontal="center" vertical="center"/>
    </xf>
    <xf numFmtId="165" fontId="22" fillId="0" borderId="3" xfId="0" applyNumberFormat="1" applyFont="1" applyBorder="1" applyAlignment="1">
      <alignment horizontal="center" vertical="center"/>
    </xf>
    <xf numFmtId="165" fontId="22" fillId="0" borderId="22" xfId="0" applyNumberFormat="1" applyFont="1" applyBorder="1" applyAlignment="1">
      <alignment horizontal="center" vertical="center"/>
    </xf>
    <xf numFmtId="165" fontId="22" fillId="0" borderId="5" xfId="0" applyNumberFormat="1" applyFont="1" applyBorder="1" applyAlignment="1">
      <alignment horizontal="center" vertical="center"/>
    </xf>
    <xf numFmtId="165" fontId="22" fillId="0" borderId="74" xfId="0" applyNumberFormat="1" applyFont="1" applyBorder="1" applyAlignment="1">
      <alignment horizontal="center" vertical="center"/>
    </xf>
    <xf numFmtId="165" fontId="22" fillId="0" borderId="75" xfId="0" applyNumberFormat="1" applyFont="1" applyBorder="1" applyAlignment="1">
      <alignment horizontal="center" vertical="center"/>
    </xf>
    <xf numFmtId="164" fontId="3" fillId="0" borderId="24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17" fillId="0" borderId="38" xfId="0" applyFont="1" applyBorder="1" applyAlignment="1">
      <alignment horizontal="center"/>
    </xf>
    <xf numFmtId="0" fontId="0" fillId="0" borderId="38" xfId="0" applyBorder="1" applyAlignment="1">
      <alignment horizontal="center"/>
    </xf>
    <xf numFmtId="0" fontId="16" fillId="0" borderId="27" xfId="0" applyFont="1" applyBorder="1" applyAlignment="1">
      <alignment horizontal="center" vertical="center"/>
    </xf>
    <xf numFmtId="164" fontId="3" fillId="0" borderId="27" xfId="0" applyNumberFormat="1" applyFont="1" applyBorder="1" applyAlignment="1">
      <alignment horizontal="center" vertical="center"/>
    </xf>
    <xf numFmtId="47" fontId="9" fillId="0" borderId="0" xfId="0" applyNumberFormat="1" applyFont="1"/>
    <xf numFmtId="2" fontId="9" fillId="0" borderId="0" xfId="0" applyNumberFormat="1" applyFont="1"/>
    <xf numFmtId="168" fontId="9" fillId="0" borderId="0" xfId="0" applyNumberFormat="1" applyFont="1"/>
    <xf numFmtId="2" fontId="0" fillId="0" borderId="0" xfId="0" applyNumberFormat="1"/>
    <xf numFmtId="0" fontId="6" fillId="0" borderId="30" xfId="0" applyFont="1" applyBorder="1" applyAlignment="1">
      <alignment horizontal="center" vertical="center"/>
    </xf>
    <xf numFmtId="10" fontId="0" fillId="0" borderId="25" xfId="0" applyNumberForma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16" fillId="0" borderId="27" xfId="0" applyFont="1" applyBorder="1" applyAlignment="1">
      <alignment horizontal="right" vertical="center"/>
    </xf>
    <xf numFmtId="0" fontId="3" fillId="0" borderId="27" xfId="0" applyFont="1" applyBorder="1" applyAlignment="1">
      <alignment horizontal="center" vertical="center"/>
    </xf>
    <xf numFmtId="10" fontId="0" fillId="0" borderId="28" xfId="0" applyNumberFormat="1" applyBorder="1" applyAlignment="1">
      <alignment horizontal="center"/>
    </xf>
    <xf numFmtId="0" fontId="27" fillId="0" borderId="54" xfId="0" applyFont="1" applyBorder="1" applyAlignment="1">
      <alignment horizontal="right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4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165" fontId="22" fillId="0" borderId="16" xfId="0" applyNumberFormat="1" applyFont="1" applyBorder="1" applyAlignment="1">
      <alignment horizontal="center" vertical="center"/>
    </xf>
    <xf numFmtId="165" fontId="22" fillId="0" borderId="4" xfId="0" applyNumberFormat="1" applyFont="1" applyBorder="1" applyAlignment="1">
      <alignment horizontal="center" vertical="center"/>
    </xf>
    <xf numFmtId="165" fontId="21" fillId="0" borderId="18" xfId="0" applyNumberFormat="1" applyFont="1" applyBorder="1" applyAlignment="1">
      <alignment horizontal="center" vertical="center"/>
    </xf>
    <xf numFmtId="165" fontId="21" fillId="0" borderId="7" xfId="0" applyNumberFormat="1" applyFont="1" applyBorder="1" applyAlignment="1">
      <alignment horizontal="center" vertical="center"/>
    </xf>
    <xf numFmtId="165" fontId="21" fillId="0" borderId="8" xfId="0" applyNumberFormat="1" applyFont="1" applyBorder="1" applyAlignment="1">
      <alignment horizontal="center" vertical="center"/>
    </xf>
    <xf numFmtId="0" fontId="27" fillId="0" borderId="67" xfId="0" applyFont="1" applyBorder="1" applyAlignment="1">
      <alignment horizontal="right"/>
    </xf>
    <xf numFmtId="0" fontId="27" fillId="0" borderId="81" xfId="0" applyFont="1" applyBorder="1" applyAlignment="1">
      <alignment horizontal="right"/>
    </xf>
    <xf numFmtId="165" fontId="21" fillId="0" borderId="40" xfId="0" applyNumberFormat="1" applyFont="1" applyBorder="1" applyAlignment="1">
      <alignment horizontal="center" vertical="center"/>
    </xf>
    <xf numFmtId="2" fontId="9" fillId="0" borderId="33" xfId="0" applyNumberFormat="1" applyFont="1" applyBorder="1" applyAlignment="1">
      <alignment horizontal="center" vertical="center"/>
    </xf>
    <xf numFmtId="2" fontId="9" fillId="0" borderId="27" xfId="0" applyNumberFormat="1" applyFont="1" applyBorder="1" applyAlignment="1">
      <alignment horizontal="center" vertical="center"/>
    </xf>
    <xf numFmtId="2" fontId="9" fillId="0" borderId="28" xfId="0" applyNumberFormat="1" applyFont="1" applyBorder="1" applyAlignment="1">
      <alignment horizontal="center" vertical="center"/>
    </xf>
    <xf numFmtId="2" fontId="9" fillId="0" borderId="79" xfId="0" applyNumberFormat="1" applyFont="1" applyBorder="1" applyAlignment="1">
      <alignment horizontal="center" vertical="center"/>
    </xf>
    <xf numFmtId="18" fontId="25" fillId="2" borderId="32" xfId="0" applyNumberFormat="1" applyFont="1" applyFill="1" applyBorder="1" applyAlignment="1" applyProtection="1">
      <alignment horizontal="center"/>
      <protection locked="0"/>
    </xf>
    <xf numFmtId="0" fontId="7" fillId="0" borderId="89" xfId="0" applyFont="1" applyBorder="1"/>
    <xf numFmtId="0" fontId="7" fillId="0" borderId="58" xfId="0" applyFont="1" applyBorder="1"/>
    <xf numFmtId="0" fontId="10" fillId="0" borderId="58" xfId="0" applyFont="1" applyBorder="1" applyAlignment="1">
      <alignment horizontal="left"/>
    </xf>
    <xf numFmtId="0" fontId="27" fillId="0" borderId="59" xfId="0" applyFont="1" applyBorder="1" applyAlignment="1">
      <alignment horizontal="left"/>
    </xf>
    <xf numFmtId="0" fontId="27" fillId="0" borderId="58" xfId="0" applyFont="1" applyBorder="1" applyAlignment="1">
      <alignment horizontal="left"/>
    </xf>
    <xf numFmtId="18" fontId="25" fillId="5" borderId="32" xfId="0" applyNumberFormat="1" applyFont="1" applyFill="1" applyBorder="1" applyAlignment="1" applyProtection="1">
      <alignment horizontal="center"/>
      <protection locked="0"/>
    </xf>
    <xf numFmtId="165" fontId="22" fillId="0" borderId="84" xfId="0" applyNumberFormat="1" applyFont="1" applyBorder="1" applyAlignment="1">
      <alignment horizontal="center" vertical="center"/>
    </xf>
    <xf numFmtId="0" fontId="7" fillId="0" borderId="57" xfId="0" applyFont="1" applyBorder="1" applyAlignment="1">
      <alignment horizontal="left"/>
    </xf>
    <xf numFmtId="0" fontId="7" fillId="0" borderId="58" xfId="0" applyFont="1" applyBorder="1" applyAlignment="1">
      <alignment horizontal="left"/>
    </xf>
    <xf numFmtId="167" fontId="11" fillId="0" borderId="28" xfId="0" applyNumberFormat="1" applyFont="1" applyBorder="1" applyAlignment="1" applyProtection="1">
      <alignment horizontal="center" vertical="center"/>
      <protection locked="0"/>
    </xf>
    <xf numFmtId="0" fontId="21" fillId="0" borderId="36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2" fontId="21" fillId="0" borderId="33" xfId="0" applyNumberFormat="1" applyFont="1" applyBorder="1" applyAlignment="1">
      <alignment horizontal="center" vertical="center"/>
    </xf>
    <xf numFmtId="166" fontId="21" fillId="0" borderId="27" xfId="0" applyNumberFormat="1" applyFont="1" applyBorder="1" applyAlignment="1">
      <alignment horizontal="center" vertical="center"/>
    </xf>
    <xf numFmtId="166" fontId="21" fillId="0" borderId="28" xfId="0" applyNumberFormat="1" applyFont="1" applyBorder="1" applyAlignment="1">
      <alignment horizontal="center" vertical="center"/>
    </xf>
    <xf numFmtId="2" fontId="21" fillId="0" borderId="88" xfId="0" applyNumberFormat="1" applyFont="1" applyBorder="1" applyAlignment="1">
      <alignment horizontal="center" vertical="center"/>
    </xf>
    <xf numFmtId="166" fontId="21" fillId="0" borderId="87" xfId="0" applyNumberFormat="1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2" fontId="21" fillId="0" borderId="19" xfId="0" applyNumberFormat="1" applyFont="1" applyBorder="1" applyAlignment="1">
      <alignment horizontal="center" vertical="center"/>
    </xf>
    <xf numFmtId="166" fontId="21" fillId="0" borderId="49" xfId="0" applyNumberFormat="1" applyFont="1" applyBorder="1" applyAlignment="1">
      <alignment horizontal="center" vertical="center"/>
    </xf>
    <xf numFmtId="166" fontId="21" fillId="0" borderId="30" xfId="0" applyNumberFormat="1" applyFont="1" applyBorder="1" applyAlignment="1">
      <alignment horizontal="center"/>
    </xf>
    <xf numFmtId="166" fontId="21" fillId="0" borderId="24" xfId="0" applyNumberFormat="1" applyFont="1" applyBorder="1" applyAlignment="1">
      <alignment horizontal="center"/>
    </xf>
    <xf numFmtId="166" fontId="21" fillId="0" borderId="47" xfId="0" applyNumberFormat="1" applyFont="1" applyBorder="1" applyAlignment="1">
      <alignment horizontal="center"/>
    </xf>
    <xf numFmtId="166" fontId="21" fillId="0" borderId="79" xfId="0" applyNumberFormat="1" applyFont="1" applyBorder="1" applyAlignment="1">
      <alignment horizontal="center" vertical="center"/>
    </xf>
    <xf numFmtId="2" fontId="21" fillId="0" borderId="78" xfId="0" applyNumberFormat="1" applyFont="1" applyBorder="1" applyAlignment="1">
      <alignment horizontal="center" vertical="center"/>
    </xf>
    <xf numFmtId="0" fontId="9" fillId="0" borderId="90" xfId="0" applyFont="1" applyBorder="1" applyAlignment="1">
      <alignment horizontal="center" wrapText="1"/>
    </xf>
    <xf numFmtId="0" fontId="19" fillId="0" borderId="55" xfId="0" applyFont="1" applyBorder="1" applyAlignment="1">
      <alignment vertical="top" wrapText="1"/>
    </xf>
    <xf numFmtId="0" fontId="19" fillId="0" borderId="64" xfId="0" applyFont="1" applyBorder="1" applyAlignment="1">
      <alignment vertical="top" wrapText="1"/>
    </xf>
    <xf numFmtId="0" fontId="8" fillId="0" borderId="0" xfId="0" applyFont="1" applyAlignment="1">
      <alignment horizontal="right"/>
    </xf>
    <xf numFmtId="166" fontId="21" fillId="0" borderId="23" xfId="0" applyNumberFormat="1" applyFont="1" applyBorder="1" applyAlignment="1">
      <alignment horizontal="center"/>
    </xf>
    <xf numFmtId="166" fontId="21" fillId="0" borderId="48" xfId="0" applyNumberFormat="1" applyFont="1" applyBorder="1" applyAlignment="1">
      <alignment horizontal="center"/>
    </xf>
    <xf numFmtId="166" fontId="21" fillId="0" borderId="20" xfId="0" applyNumberFormat="1" applyFont="1" applyBorder="1" applyAlignment="1">
      <alignment horizontal="center" vertical="center"/>
    </xf>
    <xf numFmtId="166" fontId="21" fillId="0" borderId="31" xfId="0" applyNumberFormat="1" applyFont="1" applyBorder="1" applyAlignment="1">
      <alignment horizontal="center" vertical="center"/>
    </xf>
    <xf numFmtId="166" fontId="21" fillId="0" borderId="4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9" fontId="6" fillId="0" borderId="0" xfId="0" applyNumberFormat="1" applyFont="1" applyAlignment="1">
      <alignment horizontal="center"/>
    </xf>
    <xf numFmtId="0" fontId="26" fillId="5" borderId="0" xfId="2" applyFill="1"/>
    <xf numFmtId="167" fontId="26" fillId="5" borderId="0" xfId="2" applyNumberFormat="1" applyFill="1" applyAlignment="1">
      <alignment horizontal="center" vertical="center"/>
    </xf>
    <xf numFmtId="169" fontId="26" fillId="5" borderId="0" xfId="2" applyNumberFormat="1" applyFill="1" applyAlignment="1">
      <alignment horizontal="center" vertical="center"/>
    </xf>
    <xf numFmtId="0" fontId="26" fillId="6" borderId="0" xfId="2" applyFill="1"/>
    <xf numFmtId="167" fontId="26" fillId="6" borderId="0" xfId="2" applyNumberFormat="1" applyFill="1" applyAlignment="1">
      <alignment horizontal="center" vertical="center"/>
    </xf>
    <xf numFmtId="169" fontId="26" fillId="6" borderId="0" xfId="2" applyNumberFormat="1" applyFill="1" applyAlignment="1">
      <alignment horizontal="center" vertical="center"/>
    </xf>
    <xf numFmtId="0" fontId="0" fillId="6" borderId="0" xfId="0" applyFill="1"/>
    <xf numFmtId="0" fontId="26" fillId="4" borderId="0" xfId="2" applyFill="1"/>
    <xf numFmtId="167" fontId="26" fillId="4" borderId="0" xfId="2" applyNumberFormat="1" applyFill="1" applyAlignment="1">
      <alignment horizontal="center" vertical="center"/>
    </xf>
    <xf numFmtId="169" fontId="26" fillId="4" borderId="0" xfId="2" applyNumberFormat="1" applyFill="1" applyAlignment="1">
      <alignment horizontal="center" vertical="center"/>
    </xf>
    <xf numFmtId="0" fontId="0" fillId="4" borderId="0" xfId="0" applyFill="1"/>
    <xf numFmtId="47" fontId="0" fillId="0" borderId="0" xfId="0" applyNumberFormat="1" applyAlignment="1">
      <alignment horizontal="center"/>
    </xf>
    <xf numFmtId="169" fontId="28" fillId="0" borderId="0" xfId="0" applyNumberFormat="1" applyFont="1" applyAlignment="1">
      <alignment horizontal="center"/>
    </xf>
    <xf numFmtId="169" fontId="0" fillId="0" borderId="0" xfId="0" applyNumberFormat="1" applyAlignment="1">
      <alignment horizontal="center"/>
    </xf>
    <xf numFmtId="0" fontId="0" fillId="7" borderId="0" xfId="0" applyFill="1"/>
    <xf numFmtId="0" fontId="0" fillId="0" borderId="0" xfId="0" applyAlignment="1">
      <alignment horizontal="center"/>
    </xf>
    <xf numFmtId="2" fontId="29" fillId="0" borderId="0" xfId="0" applyNumberFormat="1" applyFont="1"/>
    <xf numFmtId="10" fontId="29" fillId="0" borderId="0" xfId="0" applyNumberFormat="1" applyFont="1" applyAlignment="1">
      <alignment horizontal="center"/>
    </xf>
    <xf numFmtId="10" fontId="29" fillId="0" borderId="0" xfId="1" applyNumberFormat="1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2" fontId="3" fillId="0" borderId="36" xfId="0" applyNumberFormat="1" applyFont="1" applyBorder="1" applyAlignment="1">
      <alignment horizontal="center" vertical="center"/>
    </xf>
    <xf numFmtId="2" fontId="3" fillId="0" borderId="30" xfId="0" applyNumberFormat="1" applyFont="1" applyBorder="1" applyAlignment="1">
      <alignment horizontal="center" vertical="center"/>
    </xf>
    <xf numFmtId="2" fontId="3" fillId="0" borderId="33" xfId="0" applyNumberFormat="1" applyFont="1" applyBorder="1" applyAlignment="1">
      <alignment horizontal="center" vertical="center"/>
    </xf>
    <xf numFmtId="10" fontId="0" fillId="0" borderId="35" xfId="1" applyNumberFormat="1" applyFont="1" applyBorder="1" applyAlignment="1">
      <alignment horizontal="center"/>
    </xf>
    <xf numFmtId="10" fontId="0" fillId="0" borderId="25" xfId="1" applyNumberFormat="1" applyFont="1" applyBorder="1" applyAlignment="1">
      <alignment horizontal="center"/>
    </xf>
    <xf numFmtId="10" fontId="0" fillId="0" borderId="28" xfId="1" applyNumberFormat="1" applyFont="1" applyBorder="1" applyAlignment="1">
      <alignment horizontal="center"/>
    </xf>
    <xf numFmtId="10" fontId="9" fillId="0" borderId="47" xfId="1" applyNumberFormat="1" applyFont="1" applyBorder="1" applyAlignment="1">
      <alignment horizontal="center" vertical="top" wrapText="1"/>
    </xf>
    <xf numFmtId="10" fontId="9" fillId="0" borderId="79" xfId="1" applyNumberFormat="1" applyFont="1" applyBorder="1" applyAlignment="1">
      <alignment horizontal="center" vertical="top" wrapText="1"/>
    </xf>
    <xf numFmtId="165" fontId="3" fillId="0" borderId="29" xfId="0" applyNumberFormat="1" applyFont="1" applyBorder="1" applyAlignment="1">
      <alignment horizontal="center" vertical="center"/>
    </xf>
    <xf numFmtId="165" fontId="3" fillId="0" borderId="45" xfId="0" applyNumberFormat="1" applyFont="1" applyBorder="1" applyAlignment="1">
      <alignment horizontal="center" vertical="center"/>
    </xf>
    <xf numFmtId="9" fontId="7" fillId="0" borderId="0" xfId="1" applyFont="1"/>
    <xf numFmtId="0" fontId="9" fillId="0" borderId="74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10" fontId="9" fillId="0" borderId="1" xfId="1" applyNumberFormat="1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/>
    </xf>
    <xf numFmtId="10" fontId="3" fillId="0" borderId="91" xfId="1" applyNumberFormat="1" applyFont="1" applyBorder="1" applyAlignment="1">
      <alignment horizontal="center" vertical="center"/>
    </xf>
    <xf numFmtId="10" fontId="3" fillId="0" borderId="48" xfId="1" applyNumberFormat="1" applyFont="1" applyBorder="1" applyAlignment="1">
      <alignment horizontal="center" vertical="center"/>
    </xf>
    <xf numFmtId="10" fontId="3" fillId="0" borderId="43" xfId="1" applyNumberFormat="1" applyFont="1" applyBorder="1" applyAlignment="1">
      <alignment horizontal="center" vertical="center"/>
    </xf>
    <xf numFmtId="0" fontId="7" fillId="0" borderId="2" xfId="0" applyFont="1" applyBorder="1"/>
    <xf numFmtId="0" fontId="7" fillId="0" borderId="17" xfId="0" applyFont="1" applyBorder="1"/>
    <xf numFmtId="166" fontId="23" fillId="0" borderId="30" xfId="0" applyNumberFormat="1" applyFont="1" applyBorder="1" applyAlignment="1">
      <alignment horizontal="center"/>
    </xf>
    <xf numFmtId="166" fontId="23" fillId="0" borderId="33" xfId="0" applyNumberFormat="1" applyFont="1" applyBorder="1" applyAlignment="1">
      <alignment horizontal="center"/>
    </xf>
    <xf numFmtId="10" fontId="3" fillId="0" borderId="92" xfId="1" applyNumberFormat="1" applyFont="1" applyBorder="1" applyAlignment="1">
      <alignment horizontal="center" vertical="center"/>
    </xf>
    <xf numFmtId="10" fontId="9" fillId="0" borderId="40" xfId="1" applyNumberFormat="1" applyFont="1" applyBorder="1" applyAlignment="1">
      <alignment horizontal="center" vertical="top" wrapText="1"/>
    </xf>
    <xf numFmtId="10" fontId="9" fillId="0" borderId="93" xfId="1" applyNumberFormat="1" applyFont="1" applyBorder="1" applyAlignment="1">
      <alignment horizontal="center" vertical="top" wrapText="1"/>
    </xf>
    <xf numFmtId="166" fontId="23" fillId="0" borderId="61" xfId="0" applyNumberFormat="1" applyFont="1" applyBorder="1" applyAlignment="1">
      <alignment horizontal="center"/>
    </xf>
    <xf numFmtId="2" fontId="23" fillId="0" borderId="18" xfId="0" applyNumberFormat="1" applyFont="1" applyBorder="1" applyAlignment="1">
      <alignment horizontal="center"/>
    </xf>
    <xf numFmtId="2" fontId="23" fillId="0" borderId="36" xfId="0" applyNumberFormat="1" applyFont="1" applyBorder="1" applyAlignment="1">
      <alignment horizontal="center"/>
    </xf>
    <xf numFmtId="0" fontId="8" fillId="4" borderId="72" xfId="0" applyFont="1" applyFill="1" applyBorder="1" applyAlignment="1">
      <alignment horizontal="right"/>
    </xf>
    <xf numFmtId="0" fontId="8" fillId="4" borderId="32" xfId="0" applyFont="1" applyFill="1" applyBorder="1" applyAlignment="1">
      <alignment horizontal="right"/>
    </xf>
    <xf numFmtId="0" fontId="8" fillId="5" borderId="72" xfId="0" applyFont="1" applyFill="1" applyBorder="1" applyAlignment="1">
      <alignment horizontal="right"/>
    </xf>
    <xf numFmtId="0" fontId="8" fillId="5" borderId="32" xfId="0" applyFont="1" applyFill="1" applyBorder="1" applyAlignment="1">
      <alignment horizontal="right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42" xfId="0" applyFont="1" applyBorder="1" applyAlignment="1" applyProtection="1">
      <alignment horizontal="center" vertical="center"/>
      <protection locked="0"/>
    </xf>
    <xf numFmtId="0" fontId="11" fillId="0" borderId="37" xfId="0" applyFont="1" applyBorder="1" applyAlignment="1" applyProtection="1">
      <alignment horizontal="center" vertical="center"/>
      <protection locked="0"/>
    </xf>
    <xf numFmtId="0" fontId="11" fillId="0" borderId="39" xfId="0" applyFont="1" applyBorder="1" applyAlignment="1" applyProtection="1">
      <alignment horizontal="center" vertical="center"/>
      <protection locked="0"/>
    </xf>
    <xf numFmtId="0" fontId="8" fillId="3" borderId="72" xfId="0" applyFont="1" applyFill="1" applyBorder="1" applyAlignment="1">
      <alignment horizontal="right"/>
    </xf>
    <xf numFmtId="0" fontId="8" fillId="3" borderId="32" xfId="0" applyFont="1" applyFill="1" applyBorder="1" applyAlignment="1">
      <alignment horizontal="right"/>
    </xf>
    <xf numFmtId="0" fontId="8" fillId="2" borderId="72" xfId="0" applyFont="1" applyFill="1" applyBorder="1" applyAlignment="1">
      <alignment horizontal="right"/>
    </xf>
    <xf numFmtId="0" fontId="8" fillId="2" borderId="32" xfId="0" applyFont="1" applyFill="1" applyBorder="1" applyAlignment="1">
      <alignment horizontal="right"/>
    </xf>
    <xf numFmtId="0" fontId="9" fillId="0" borderId="13" xfId="0" applyFont="1" applyBorder="1" applyAlignment="1">
      <alignment horizontal="center"/>
    </xf>
    <xf numFmtId="0" fontId="9" fillId="0" borderId="15" xfId="0" applyFont="1" applyBorder="1" applyAlignment="1">
      <alignment horizontal="center"/>
    </xf>
  </cellXfs>
  <cellStyles count="3">
    <cellStyle name="Normal" xfId="0" builtinId="0"/>
    <cellStyle name="Normal_05-08 Gold Medal Times" xfId="2" xr:uid="{C5DD73C4-3C16-4ACF-80CD-11CF5C52F319}"/>
    <cellStyle name="Per cent" xfId="1" builtinId="5"/>
  </cellStyles>
  <dxfs count="6">
    <dxf>
      <font>
        <color rgb="FFFF0000"/>
      </font>
    </dxf>
    <dxf>
      <font>
        <color rgb="FFFF0000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  <color rgb="FF0033CC"/>
      <color rgb="FFFFFF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mike/Dropbox%20(Personal)/Time%20Standards/Time%20Trials%202013.xlsx" TargetMode="External"/><Relationship Id="rId2" Type="http://schemas.openxmlformats.org/officeDocument/2006/relationships/externalLinkPath" Target="file:///C:\Users\mike\Dropbox%20(Personal)\Time%20Standards\Time%20Trials%202013.xlsx" TargetMode="External"/><Relationship Id="rId1" Type="http://schemas.openxmlformats.org/officeDocument/2006/relationships/externalLinkPath" Target="/Users/mike/Dropbox%20(Personal)/Time%20Standards/Time%20Trials%20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TANDARDS"/>
      <sheetName val="2013"/>
      <sheetName val="Sheet1"/>
      <sheetName val="Sheet2"/>
      <sheetName val="Sheet3"/>
    </sheetNames>
    <sheetDataSet>
      <sheetData sheetId="0">
        <row r="38">
          <cell r="A38" t="str">
            <v>SM8+</v>
          </cell>
        </row>
        <row r="39">
          <cell r="A39" t="str">
            <v>SM4X</v>
          </cell>
        </row>
        <row r="40">
          <cell r="A40" t="str">
            <v>SM4-</v>
          </cell>
        </row>
        <row r="41">
          <cell r="A41" t="str">
            <v>SM4+</v>
          </cell>
        </row>
        <row r="42">
          <cell r="A42" t="str">
            <v>SM2X</v>
          </cell>
        </row>
        <row r="43">
          <cell r="A43" t="str">
            <v>SM2-</v>
          </cell>
        </row>
        <row r="44">
          <cell r="A44" t="str">
            <v>SM1X</v>
          </cell>
        </row>
        <row r="45">
          <cell r="A45" t="str">
            <v>SM2+</v>
          </cell>
        </row>
        <row r="46">
          <cell r="A46" t="str">
            <v>SLM8+</v>
          </cell>
        </row>
        <row r="47">
          <cell r="A47" t="str">
            <v>SLM4X</v>
          </cell>
        </row>
        <row r="48">
          <cell r="A48" t="str">
            <v>SLM4-</v>
          </cell>
        </row>
        <row r="49">
          <cell r="A49" t="str">
            <v>SLM4+</v>
          </cell>
        </row>
        <row r="50">
          <cell r="A50" t="str">
            <v>SLM2X</v>
          </cell>
        </row>
        <row r="51">
          <cell r="A51" t="str">
            <v>SLM2-</v>
          </cell>
        </row>
        <row r="52">
          <cell r="A52" t="str">
            <v>SLM1X</v>
          </cell>
        </row>
        <row r="53">
          <cell r="A53" t="str">
            <v>SBM8+</v>
          </cell>
        </row>
        <row r="54">
          <cell r="A54" t="str">
            <v>SBM4X</v>
          </cell>
        </row>
        <row r="55">
          <cell r="A55" t="str">
            <v>SBM4-</v>
          </cell>
        </row>
        <row r="56">
          <cell r="A56" t="str">
            <v>SBM4+</v>
          </cell>
        </row>
        <row r="57">
          <cell r="A57" t="str">
            <v>SBM2X</v>
          </cell>
        </row>
        <row r="58">
          <cell r="A58" t="str">
            <v>SBM2-</v>
          </cell>
        </row>
        <row r="59">
          <cell r="A59" t="str">
            <v>SBM1X</v>
          </cell>
        </row>
        <row r="60">
          <cell r="A60" t="str">
            <v>SBLM8+</v>
          </cell>
        </row>
        <row r="61">
          <cell r="A61" t="str">
            <v>SBLM4X</v>
          </cell>
        </row>
        <row r="62">
          <cell r="A62" t="str">
            <v>SBLM4-</v>
          </cell>
        </row>
        <row r="63">
          <cell r="A63" t="str">
            <v>SBLM4+</v>
          </cell>
        </row>
        <row r="64">
          <cell r="A64" t="str">
            <v>SBLM2X</v>
          </cell>
        </row>
        <row r="65">
          <cell r="A65" t="str">
            <v>SBLM2-</v>
          </cell>
        </row>
        <row r="66">
          <cell r="A66" t="str">
            <v>SBLM1X</v>
          </cell>
        </row>
        <row r="67">
          <cell r="A67" t="str">
            <v>S64M4+</v>
          </cell>
        </row>
        <row r="68">
          <cell r="A68" t="str">
            <v>S64M1X</v>
          </cell>
        </row>
        <row r="69">
          <cell r="A69" t="str">
            <v>JM8+</v>
          </cell>
        </row>
        <row r="70">
          <cell r="A70" t="str">
            <v>JM4X</v>
          </cell>
        </row>
        <row r="71">
          <cell r="A71" t="str">
            <v>JM4-</v>
          </cell>
        </row>
        <row r="72">
          <cell r="A72" t="str">
            <v>JM4+</v>
          </cell>
        </row>
        <row r="73">
          <cell r="A73" t="str">
            <v>JM2X</v>
          </cell>
        </row>
        <row r="74">
          <cell r="A74" t="str">
            <v>JM2-</v>
          </cell>
        </row>
        <row r="75">
          <cell r="A75" t="str">
            <v>JM1X</v>
          </cell>
        </row>
        <row r="76">
          <cell r="A76" t="str">
            <v>JLM8+</v>
          </cell>
        </row>
        <row r="77">
          <cell r="A77" t="str">
            <v>JLM4X</v>
          </cell>
        </row>
        <row r="78">
          <cell r="A78" t="str">
            <v>JLM4-</v>
          </cell>
        </row>
        <row r="79">
          <cell r="A79" t="str">
            <v>JLM4+</v>
          </cell>
        </row>
        <row r="80">
          <cell r="A80" t="str">
            <v>JLM2X</v>
          </cell>
        </row>
        <row r="81">
          <cell r="A81" t="str">
            <v>JLM2-</v>
          </cell>
        </row>
        <row r="82">
          <cell r="A82" t="str">
            <v>JLM1X</v>
          </cell>
        </row>
        <row r="83">
          <cell r="A83" t="str">
            <v>JBM8+</v>
          </cell>
        </row>
        <row r="84">
          <cell r="A84" t="str">
            <v>JBM4X</v>
          </cell>
        </row>
        <row r="85">
          <cell r="A85" t="str">
            <v>JBM4-</v>
          </cell>
        </row>
        <row r="86">
          <cell r="A86" t="str">
            <v>JBM4+</v>
          </cell>
        </row>
        <row r="87">
          <cell r="A87" t="str">
            <v>JBM2X</v>
          </cell>
        </row>
        <row r="88">
          <cell r="A88" t="str">
            <v>JBM2-</v>
          </cell>
        </row>
        <row r="89">
          <cell r="A89" t="str">
            <v>JBM1X</v>
          </cell>
        </row>
        <row r="90">
          <cell r="A90" t="str">
            <v>JBLM8+</v>
          </cell>
        </row>
        <row r="91">
          <cell r="A91" t="str">
            <v>JBLM4X</v>
          </cell>
        </row>
        <row r="92">
          <cell r="A92" t="str">
            <v>JBLM4-</v>
          </cell>
        </row>
        <row r="93">
          <cell r="A93" t="str">
            <v>JBLM4+</v>
          </cell>
        </row>
        <row r="94">
          <cell r="A94" t="str">
            <v>JBLM2X</v>
          </cell>
        </row>
        <row r="95">
          <cell r="A95" t="str">
            <v>JBLM2-</v>
          </cell>
        </row>
        <row r="96">
          <cell r="A96" t="str">
            <v>JBLM1X</v>
          </cell>
        </row>
        <row r="97">
          <cell r="A97" t="str">
            <v>SW8+</v>
          </cell>
        </row>
        <row r="98">
          <cell r="A98" t="str">
            <v>SW4X</v>
          </cell>
        </row>
        <row r="99">
          <cell r="A99" t="str">
            <v>SW4-</v>
          </cell>
        </row>
        <row r="100">
          <cell r="A100" t="str">
            <v>SW4+</v>
          </cell>
        </row>
        <row r="101">
          <cell r="A101" t="str">
            <v>SW2X</v>
          </cell>
        </row>
        <row r="102">
          <cell r="A102" t="str">
            <v>SW2-</v>
          </cell>
        </row>
        <row r="103">
          <cell r="A103" t="str">
            <v>SW1X</v>
          </cell>
        </row>
        <row r="104">
          <cell r="A104" t="str">
            <v>SLW8+</v>
          </cell>
        </row>
        <row r="105">
          <cell r="A105" t="str">
            <v>SLW4X</v>
          </cell>
        </row>
        <row r="106">
          <cell r="A106" t="str">
            <v>SLW4-</v>
          </cell>
        </row>
        <row r="107">
          <cell r="A107" t="str">
            <v>SLW4+</v>
          </cell>
        </row>
        <row r="108">
          <cell r="A108" t="str">
            <v>SLW2X</v>
          </cell>
        </row>
        <row r="109">
          <cell r="A109" t="str">
            <v>SLW2-</v>
          </cell>
        </row>
        <row r="110">
          <cell r="A110" t="str">
            <v>SLW1X</v>
          </cell>
        </row>
        <row r="111">
          <cell r="A111" t="str">
            <v>SBW8+</v>
          </cell>
        </row>
        <row r="112">
          <cell r="A112" t="str">
            <v>SBW4X</v>
          </cell>
        </row>
        <row r="113">
          <cell r="A113" t="str">
            <v>SBW4-</v>
          </cell>
        </row>
        <row r="114">
          <cell r="A114" t="str">
            <v>SBW4+</v>
          </cell>
        </row>
        <row r="115">
          <cell r="A115" t="str">
            <v>SBW2X</v>
          </cell>
        </row>
        <row r="116">
          <cell r="A116" t="str">
            <v>SBW2-</v>
          </cell>
        </row>
        <row r="117">
          <cell r="A117" t="str">
            <v>SBW1X</v>
          </cell>
        </row>
        <row r="118">
          <cell r="A118" t="str">
            <v>SBLW8+</v>
          </cell>
        </row>
        <row r="119">
          <cell r="A119" t="str">
            <v>SBLW4X</v>
          </cell>
        </row>
        <row r="120">
          <cell r="A120" t="str">
            <v>SBLW4-</v>
          </cell>
        </row>
        <row r="121">
          <cell r="A121" t="str">
            <v>SBLW4+</v>
          </cell>
        </row>
        <row r="122">
          <cell r="A122" t="str">
            <v>SBLW2X</v>
          </cell>
        </row>
        <row r="123">
          <cell r="A123" t="str">
            <v>SBLW2-</v>
          </cell>
        </row>
        <row r="124">
          <cell r="A124" t="str">
            <v>SBLW1X</v>
          </cell>
        </row>
        <row r="125">
          <cell r="A125" t="str">
            <v>S15W4+</v>
          </cell>
        </row>
        <row r="126">
          <cell r="A126" t="str">
            <v>JW8+</v>
          </cell>
        </row>
        <row r="127">
          <cell r="A127" t="str">
            <v>JW4X</v>
          </cell>
        </row>
        <row r="128">
          <cell r="A128" t="str">
            <v>JW4-</v>
          </cell>
        </row>
        <row r="129">
          <cell r="A129" t="str">
            <v>JW4+</v>
          </cell>
        </row>
        <row r="130">
          <cell r="A130" t="str">
            <v>JW2X</v>
          </cell>
        </row>
        <row r="131">
          <cell r="A131" t="str">
            <v>JW2-</v>
          </cell>
        </row>
        <row r="132">
          <cell r="A132" t="str">
            <v>JW1X</v>
          </cell>
        </row>
        <row r="133">
          <cell r="A133" t="str">
            <v>JLW8+</v>
          </cell>
        </row>
        <row r="134">
          <cell r="A134" t="str">
            <v>JLW4X</v>
          </cell>
        </row>
        <row r="135">
          <cell r="A135" t="str">
            <v>JLW4-</v>
          </cell>
        </row>
        <row r="136">
          <cell r="A136" t="str">
            <v>JLW4+</v>
          </cell>
        </row>
        <row r="137">
          <cell r="A137" t="str">
            <v>JLW2X</v>
          </cell>
        </row>
        <row r="138">
          <cell r="A138" t="str">
            <v>JLW2-</v>
          </cell>
        </row>
        <row r="139">
          <cell r="A139" t="str">
            <v>JLW1X</v>
          </cell>
        </row>
        <row r="140">
          <cell r="A140" t="str">
            <v>JBW8+</v>
          </cell>
        </row>
        <row r="141">
          <cell r="A141" t="str">
            <v>JBW4X</v>
          </cell>
        </row>
        <row r="142">
          <cell r="A142" t="str">
            <v>JBW4-</v>
          </cell>
        </row>
        <row r="143">
          <cell r="A143" t="str">
            <v>JBW4+</v>
          </cell>
        </row>
        <row r="144">
          <cell r="A144" t="str">
            <v>JBW2X</v>
          </cell>
        </row>
        <row r="145">
          <cell r="A145" t="str">
            <v>JBW2-</v>
          </cell>
        </row>
        <row r="146">
          <cell r="A146" t="str">
            <v>JBW1X</v>
          </cell>
        </row>
        <row r="147">
          <cell r="A147" t="str">
            <v>JBLW8+</v>
          </cell>
        </row>
        <row r="148">
          <cell r="A148" t="str">
            <v>JBLW4X</v>
          </cell>
        </row>
        <row r="149">
          <cell r="A149" t="str">
            <v>JBLW4-</v>
          </cell>
        </row>
        <row r="150">
          <cell r="A150" t="str">
            <v>JBLW4+</v>
          </cell>
        </row>
        <row r="151">
          <cell r="A151" t="str">
            <v>JBLW2X</v>
          </cell>
        </row>
        <row r="152">
          <cell r="A152" t="str">
            <v>JBLW2-</v>
          </cell>
        </row>
        <row r="153">
          <cell r="A153" t="str">
            <v>JBLW1X</v>
          </cell>
        </row>
        <row r="154">
          <cell r="A154" t="str">
            <v>LTA4+</v>
          </cell>
        </row>
        <row r="155">
          <cell r="A155" t="str">
            <v>TAMix2x</v>
          </cell>
        </row>
        <row r="156">
          <cell r="A156" t="str">
            <v>ASM1x</v>
          </cell>
        </row>
        <row r="157">
          <cell r="A157" t="str">
            <v>ASW1x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E3DB3-CA4F-475E-A66A-2CA35D1978AA}">
  <sheetPr>
    <tabColor rgb="FFFFFF00"/>
    <pageSetUpPr fitToPage="1"/>
  </sheetPr>
  <dimension ref="A1:AC67"/>
  <sheetViews>
    <sheetView tabSelected="1" zoomScale="70" zoomScaleNormal="70" workbookViewId="0">
      <selection activeCell="L16" sqref="L16"/>
    </sheetView>
  </sheetViews>
  <sheetFormatPr defaultColWidth="8.88671875" defaultRowHeight="14.4" x14ac:dyDescent="0.3"/>
  <cols>
    <col min="1" max="1" width="6.88671875" style="20" customWidth="1"/>
    <col min="2" max="9" width="11.6640625" style="20" customWidth="1"/>
    <col min="10" max="10" width="6.88671875" style="20" customWidth="1"/>
    <col min="11" max="11" width="12.88671875" style="20" customWidth="1"/>
    <col min="12" max="15" width="13.33203125" style="20" customWidth="1"/>
  </cols>
  <sheetData>
    <row r="1" spans="1:24" ht="13.35" customHeight="1" thickTop="1" x14ac:dyDescent="0.3">
      <c r="A1" s="274" t="s">
        <v>39</v>
      </c>
      <c r="B1" s="275"/>
      <c r="C1" s="275"/>
      <c r="D1" s="275"/>
      <c r="E1" s="275"/>
      <c r="F1" s="275"/>
      <c r="G1" s="275"/>
      <c r="H1" s="275"/>
      <c r="I1" s="275"/>
      <c r="J1" s="276"/>
      <c r="M1" s="105" t="s">
        <v>54</v>
      </c>
    </row>
    <row r="2" spans="1:24" ht="7.35" customHeight="1" thickBot="1" x14ac:dyDescent="0.35">
      <c r="A2" s="277"/>
      <c r="B2" s="278"/>
      <c r="C2" s="278"/>
      <c r="D2" s="278"/>
      <c r="E2" s="278"/>
      <c r="F2" s="278"/>
      <c r="G2" s="278"/>
      <c r="H2" s="278"/>
      <c r="I2" s="278"/>
      <c r="J2" s="279"/>
    </row>
    <row r="3" spans="1:24" ht="15" customHeight="1" thickBot="1" x14ac:dyDescent="0.35">
      <c r="A3" s="280" t="s">
        <v>26</v>
      </c>
      <c r="B3" s="281"/>
      <c r="C3" s="281"/>
      <c r="D3" s="282"/>
      <c r="E3" s="21" t="s">
        <v>22</v>
      </c>
      <c r="F3" s="14">
        <v>46265</v>
      </c>
      <c r="G3" s="15"/>
      <c r="H3" s="22" t="s">
        <v>18</v>
      </c>
      <c r="I3" s="4">
        <v>1000</v>
      </c>
      <c r="J3" s="23" t="s">
        <v>19</v>
      </c>
      <c r="K3" s="104"/>
      <c r="L3" s="42"/>
      <c r="M3" s="147" t="s">
        <v>33</v>
      </c>
      <c r="N3" s="148" t="s">
        <v>7</v>
      </c>
      <c r="O3" s="149" t="s">
        <v>0</v>
      </c>
      <c r="P3" s="149" t="s">
        <v>2</v>
      </c>
      <c r="Q3" s="74" t="s">
        <v>53</v>
      </c>
      <c r="R3" s="240" t="s">
        <v>322</v>
      </c>
      <c r="S3" s="241" t="s">
        <v>323</v>
      </c>
      <c r="T3" s="127" t="s">
        <v>1</v>
      </c>
      <c r="U3" s="128" t="s">
        <v>49</v>
      </c>
    </row>
    <row r="4" spans="1:24" ht="15" customHeight="1" thickBot="1" x14ac:dyDescent="0.35">
      <c r="A4" s="283"/>
      <c r="B4" s="278"/>
      <c r="C4" s="278"/>
      <c r="D4" s="284"/>
      <c r="E4" s="24" t="s">
        <v>23</v>
      </c>
      <c r="F4" s="9" t="s">
        <v>326</v>
      </c>
      <c r="G4" s="16"/>
      <c r="H4" s="25" t="s">
        <v>47</v>
      </c>
      <c r="I4" s="189">
        <v>4.2939814814814811E-3</v>
      </c>
      <c r="J4" s="23" t="s">
        <v>48</v>
      </c>
      <c r="K4" s="152"/>
      <c r="L4" s="213" t="s">
        <v>4</v>
      </c>
      <c r="M4" s="156">
        <f>RANK(O4,$O$4:$O$7,1)</f>
        <v>1</v>
      </c>
      <c r="N4" s="108" t="str">
        <f>C6</f>
        <v>Tom</v>
      </c>
      <c r="O4" s="146">
        <f>B17+F17+B35+F35</f>
        <v>9.3125000000000013E-3</v>
      </c>
      <c r="P4" s="94">
        <f>IF(O4=MIN($O$4:$O$7),0,O4-MIN($O$4:$O$7))*86400</f>
        <v>0</v>
      </c>
      <c r="Q4" s="113">
        <f>((MIN(O4:O7)*86400)-(O4*86400))/(O4*86400)*-1</f>
        <v>0</v>
      </c>
      <c r="R4" s="242">
        <f>IF(M4=1,0,
IF(M4=2,(SMALL(O$4:O$7,2)-SMALL(O$4:O$7,1))*86400,
IF(M4=3,(SMALL(O$4:O$7,3)-SMALL(O$4:O$7,2))*86400,
IF(M4=4,(SMALL(O$4:O$7,4)-SMALL(O$4:O$7,3))*86400,"error"))))</f>
        <v>0</v>
      </c>
      <c r="S4" s="245">
        <f>IF(M4=1,X$4,    IF(M4=2,X$5,  IF(M4=3,X$6,X$7)))</f>
        <v>0</v>
      </c>
      <c r="T4" s="97">
        <f>O4/4</f>
        <v>2.3281250000000003E-3</v>
      </c>
      <c r="U4" s="157">
        <f>AVERAGE(B20,F20,B38,F38)</f>
        <v>0.92238930944010922</v>
      </c>
      <c r="W4" s="237">
        <f>VLOOKUP(1,$M$4:$O$7,3,FALSE)*86400</f>
        <v>804.60000000000014</v>
      </c>
      <c r="X4" s="238">
        <v>0</v>
      </c>
    </row>
    <row r="5" spans="1:24" ht="13.5" customHeight="1" thickBot="1" x14ac:dyDescent="0.35">
      <c r="A5" s="26" t="s">
        <v>15</v>
      </c>
      <c r="B5" s="285" t="s">
        <v>27</v>
      </c>
      <c r="C5" s="286"/>
      <c r="D5" s="287"/>
      <c r="E5" s="285" t="s">
        <v>28</v>
      </c>
      <c r="F5" s="286"/>
      <c r="G5" s="287"/>
      <c r="H5" s="292" t="s">
        <v>12</v>
      </c>
      <c r="I5" s="293"/>
      <c r="J5" s="27"/>
      <c r="K5" s="153"/>
      <c r="L5" s="213" t="s">
        <v>5</v>
      </c>
      <c r="M5" s="156">
        <f t="shared" ref="M5:M7" si="0">RANK(O5,$O$4:$O$7,1)</f>
        <v>2</v>
      </c>
      <c r="N5" s="108" t="str">
        <f>C7</f>
        <v xml:space="preserve">Tim </v>
      </c>
      <c r="O5" s="146">
        <f>C17+G17+C35+G35</f>
        <v>9.3796296296296267E-3</v>
      </c>
      <c r="P5" s="94">
        <f>IF(O5=MIN($O$4:$O$7),0,O5-MIN($O$4:$O$7))*86400</f>
        <v>5.7999999999996277</v>
      </c>
      <c r="Q5" s="113">
        <f>((MIN(O4:O7)*86400)-(O5*86400))/(O5*86400)*-1</f>
        <v>7.1569595261594459E-3</v>
      </c>
      <c r="R5" s="243">
        <f>IF(M5=1,0,
IF(M5=2,(SMALL(O$4:O$7,2)-SMALL(O$4:O$7,1))*86400,
IF(M5=3,(SMALL(O$4:O$7,3)-SMALL(O$4:O$7,2))*86400,
IF(M5=4,(SMALL(O$4:O$7,4)-SMALL(O$4:O$7,3))*86400,"error"))))</f>
        <v>5.7999999999996277</v>
      </c>
      <c r="S5" s="246">
        <f>IF(M5=1,X$4,    IF(M5=2,X$5,  IF(M5=3,X$6,X$7)))</f>
        <v>7.1569595261594676E-3</v>
      </c>
      <c r="T5" s="97">
        <f>O5/4</f>
        <v>2.3449074074074067E-3</v>
      </c>
      <c r="U5" s="157">
        <f>AVERAGE(C20,G20,C38,G38)</f>
        <v>0.91571504236539825</v>
      </c>
      <c r="W5" s="237">
        <f>VLOOKUP(2,$M$4:$O$7,3,FALSE)*86400</f>
        <v>810.39999999999975</v>
      </c>
      <c r="X5" s="239">
        <f>(W4/W5-1)*-1</f>
        <v>7.1569595261594676E-3</v>
      </c>
    </row>
    <row r="6" spans="1:24" ht="15" customHeight="1" x14ac:dyDescent="0.3">
      <c r="A6" s="28"/>
      <c r="B6" s="29" t="s">
        <v>30</v>
      </c>
      <c r="C6" s="12" t="s">
        <v>328</v>
      </c>
      <c r="D6" s="30"/>
      <c r="E6" s="29">
        <v>1</v>
      </c>
      <c r="F6" s="12" t="s">
        <v>332</v>
      </c>
      <c r="G6" s="31"/>
      <c r="H6" s="32" t="s">
        <v>16</v>
      </c>
      <c r="I6" s="3" t="s">
        <v>336</v>
      </c>
      <c r="J6" s="27"/>
      <c r="K6" s="154"/>
      <c r="L6" s="213" t="s">
        <v>6</v>
      </c>
      <c r="M6" s="156">
        <f t="shared" si="0"/>
        <v>3</v>
      </c>
      <c r="N6" s="108" t="str">
        <f>C8</f>
        <v>Scott</v>
      </c>
      <c r="O6" s="146">
        <f>D17+H17+D35+H35</f>
        <v>9.5787037037037039E-3</v>
      </c>
      <c r="P6" s="94">
        <f>IF(O6=MIN($O$4:$O$7),0,O6-MIN($O$4:$O$7))*86400</f>
        <v>22.999999999999897</v>
      </c>
      <c r="Q6" s="113">
        <f>((MIN(O4:O7)*86400)-(O6*86400))/(O6*86400)*-1</f>
        <v>2.7791203479941864E-2</v>
      </c>
      <c r="R6" s="243">
        <f>IF(M6=1,0,
IF(M6=2,(SMALL(O$4:O$7,2)-SMALL(O$4:O$7,1))*86400,
IF(M6=3,(SMALL(O$4:O$7,3)-SMALL(O$4:O$7,2))*86400,
IF(M6=4,(SMALL(O$4:O$7,4)-SMALL(O$4:O$7,3))*86400,"error"))))</f>
        <v>17.200000000000269</v>
      </c>
      <c r="S6" s="246">
        <f>IF(M6=1,X$4,    IF(M6=2,X$5,  IF(M6=3,X$6,X$7)))</f>
        <v>2.0782986950217852E-2</v>
      </c>
      <c r="T6" s="97">
        <f>O6/4</f>
        <v>2.394675925925926E-3</v>
      </c>
      <c r="U6" s="157">
        <f>AVERAGE(D20,H20,D38,H38)</f>
        <v>0.89677801556687586</v>
      </c>
      <c r="W6" s="237">
        <f>VLOOKUP(3,$M$4:$O$7,3,FALSE)*86400</f>
        <v>827.6</v>
      </c>
      <c r="X6" s="239">
        <f>(W5/W6-1)*-1</f>
        <v>2.0782986950217852E-2</v>
      </c>
    </row>
    <row r="7" spans="1:24" ht="15" customHeight="1" thickBot="1" x14ac:dyDescent="0.35">
      <c r="A7" s="28"/>
      <c r="B7" s="29" t="s">
        <v>31</v>
      </c>
      <c r="C7" s="12" t="s">
        <v>329</v>
      </c>
      <c r="D7" s="30"/>
      <c r="E7" s="29">
        <v>2</v>
      </c>
      <c r="F7" s="12" t="s">
        <v>333</v>
      </c>
      <c r="G7" s="31"/>
      <c r="H7" s="33" t="s">
        <v>17</v>
      </c>
      <c r="I7" s="2" t="s">
        <v>337</v>
      </c>
      <c r="J7" s="27"/>
      <c r="L7" s="213" t="s">
        <v>40</v>
      </c>
      <c r="M7" s="158">
        <f t="shared" si="0"/>
        <v>4</v>
      </c>
      <c r="N7" s="150" t="str">
        <f>C9</f>
        <v>Mark</v>
      </c>
      <c r="O7" s="151">
        <f>E17+I17+E35+I35</f>
        <v>9.6099537037037022E-3</v>
      </c>
      <c r="P7" s="160">
        <f>IF(O7=MIN($O$4:$O$7),0,O7-MIN($O$4:$O$7))*86400</f>
        <v>25.699999999999751</v>
      </c>
      <c r="Q7" s="114">
        <f>((MIN(O4:O7)*86400)-(O7*86400))/(O7*86400)*-1</f>
        <v>3.0952667710465745E-2</v>
      </c>
      <c r="R7" s="244">
        <f>IF(M7=1,0,
IF(M7=2,(SMALL(O$4:O$7,2)-SMALL(O$4:O$7,1))*86400,
IF(M7=3,(SMALL(O$4:O$7,3)-SMALL(O$4:O$7,2))*86400,
IF(M7=4,(SMALL(O$4:O$7,4)-SMALL(O$4:O$7,3))*86400,"error"))))</f>
        <v>2.6999999999998527</v>
      </c>
      <c r="S7" s="247">
        <f>IF(M7=1,X$4,    IF(M7=2,X$5,  IF(M7=3,X$6,X$7)))</f>
        <v>3.2518366855350811E-3</v>
      </c>
      <c r="T7" s="126">
        <f>O7/4</f>
        <v>2.4024884259259255E-3</v>
      </c>
      <c r="U7" s="161">
        <f>AVERAGE(E20,I20,E38,I38)</f>
        <v>0.89467883804461723</v>
      </c>
      <c r="W7" s="237">
        <f>VLOOKUP(4,$M$4:$O$7,3,FALSE)*86400</f>
        <v>830.29999999999984</v>
      </c>
      <c r="X7" s="239">
        <f>(W6/W7-1)*-1</f>
        <v>3.2518366855350811E-3</v>
      </c>
    </row>
    <row r="8" spans="1:24" ht="15" customHeight="1" x14ac:dyDescent="0.3">
      <c r="A8" s="28"/>
      <c r="B8" s="29" t="s">
        <v>32</v>
      </c>
      <c r="C8" s="12" t="s">
        <v>330</v>
      </c>
      <c r="D8" s="30"/>
      <c r="E8" s="29">
        <v>3</v>
      </c>
      <c r="F8" s="12" t="s">
        <v>334</v>
      </c>
      <c r="G8" s="31"/>
      <c r="H8" s="33" t="s">
        <v>24</v>
      </c>
      <c r="I8" s="2" t="s">
        <v>339</v>
      </c>
      <c r="J8" s="27"/>
      <c r="L8" s="104"/>
    </row>
    <row r="9" spans="1:24" ht="15" customHeight="1" thickBot="1" x14ac:dyDescent="0.35">
      <c r="A9" s="28"/>
      <c r="B9" s="34" t="s">
        <v>29</v>
      </c>
      <c r="C9" s="13" t="s">
        <v>331</v>
      </c>
      <c r="D9" s="35"/>
      <c r="E9" s="34">
        <v>4</v>
      </c>
      <c r="F9" s="13" t="s">
        <v>335</v>
      </c>
      <c r="G9" s="36"/>
      <c r="H9" s="37" t="s">
        <v>25</v>
      </c>
      <c r="I9" s="1" t="s">
        <v>338</v>
      </c>
      <c r="J9" s="27"/>
      <c r="L9" s="104"/>
    </row>
    <row r="10" spans="1:24" ht="7.2" customHeight="1" thickBot="1" x14ac:dyDescent="0.35">
      <c r="A10" s="38"/>
      <c r="B10" s="39"/>
      <c r="C10" s="39"/>
      <c r="D10" s="39"/>
      <c r="E10" s="39"/>
      <c r="F10" s="39"/>
      <c r="G10" s="39"/>
      <c r="H10" s="39"/>
      <c r="I10" s="39"/>
      <c r="J10" s="40"/>
      <c r="L10" s="104"/>
    </row>
    <row r="11" spans="1:24" ht="15.6" thickTop="1" thickBot="1" x14ac:dyDescent="0.35">
      <c r="A11" s="41"/>
      <c r="B11" s="288" t="s">
        <v>43</v>
      </c>
      <c r="C11" s="289"/>
      <c r="D11" s="289"/>
      <c r="E11" s="106" t="s">
        <v>42</v>
      </c>
      <c r="F11" s="290" t="s">
        <v>46</v>
      </c>
      <c r="G11" s="291"/>
      <c r="H11" s="291"/>
      <c r="I11" s="179">
        <v>0.37916666666666665</v>
      </c>
      <c r="J11" s="180"/>
      <c r="L11"/>
      <c r="M11" s="147" t="s">
        <v>33</v>
      </c>
      <c r="N11" s="148" t="s">
        <v>7</v>
      </c>
      <c r="O11" s="149" t="s">
        <v>0</v>
      </c>
      <c r="P11" s="149" t="s">
        <v>2</v>
      </c>
      <c r="Q11" s="74" t="s">
        <v>53</v>
      </c>
      <c r="R11" s="240" t="s">
        <v>322</v>
      </c>
      <c r="S11" s="241" t="s">
        <v>323</v>
      </c>
      <c r="T11" s="127" t="s">
        <v>1</v>
      </c>
      <c r="U11" s="128" t="s">
        <v>49</v>
      </c>
    </row>
    <row r="12" spans="1:24" ht="15" thickBot="1" x14ac:dyDescent="0.35">
      <c r="A12" s="41"/>
      <c r="B12" s="43" t="str">
        <f>$I$6</f>
        <v>Somerwil</v>
      </c>
      <c r="C12" s="44" t="str">
        <f>$I$7</f>
        <v>Tex</v>
      </c>
      <c r="D12" s="45" t="str">
        <f>I8</f>
        <v>Frank</v>
      </c>
      <c r="E12" s="46" t="str">
        <f>$I$7</f>
        <v>Tex</v>
      </c>
      <c r="F12" s="43" t="str">
        <f>$I$6</f>
        <v>Somerwil</v>
      </c>
      <c r="G12" s="44" t="str">
        <f>I7</f>
        <v>Tex</v>
      </c>
      <c r="H12" s="44" t="str">
        <f>I8</f>
        <v>Frank</v>
      </c>
      <c r="I12" s="44" t="str">
        <f>I9</f>
        <v>Carol</v>
      </c>
      <c r="J12" s="181"/>
      <c r="L12" s="85">
        <v>1</v>
      </c>
      <c r="M12" s="156">
        <f>RANK(O12,$O$12:$O$15,1)</f>
        <v>1</v>
      </c>
      <c r="N12" s="96" t="str">
        <f>F6</f>
        <v>Ben</v>
      </c>
      <c r="O12" s="146">
        <f>B17+G17+D35+I35</f>
        <v>9.3229166666666686E-3</v>
      </c>
      <c r="P12" s="94">
        <f>IF(O12=MIN($O$12:$O$15),0,O12-MIN($O$12:$O$15))*86400</f>
        <v>0</v>
      </c>
      <c r="Q12" s="248">
        <f>((MIN(O12:O15)*86400)-(O12*86400))/(O12*86400)*-1</f>
        <v>0</v>
      </c>
      <c r="R12" s="242">
        <f>IF(M12=1,0,
IF(M12=2,(SMALL(O$12:O$15,2)-SMALL(O$12:O$15,1))*86400,
IF(M12=3,(SMALL(O$12:O$15,3)-SMALL(O$12:O$15,2))*86400,
IF(M12=4,(SMALL(O$12:O$15,4)-SMALL(O$12:O$15,3))*86400,"error"))))</f>
        <v>0</v>
      </c>
      <c r="S12" s="245">
        <f>IF(M12=1,X$12,    IF(M12=2,X$13,  IF(M12=3,X$14,X$15)))</f>
        <v>0</v>
      </c>
      <c r="T12" s="250">
        <f>O12/4</f>
        <v>2.3307291666666671E-3</v>
      </c>
      <c r="U12" s="157">
        <f>AVERAGE(B20,G20,D38,I38)</f>
        <v>0.92135355249394624</v>
      </c>
      <c r="W12" s="237">
        <f>VLOOKUP(1,$M$12:$O$15,3,FALSE)*86400</f>
        <v>805.50000000000011</v>
      </c>
      <c r="X12" s="238">
        <v>0</v>
      </c>
    </row>
    <row r="13" spans="1:24" x14ac:dyDescent="0.3">
      <c r="A13" s="47" t="s">
        <v>55</v>
      </c>
      <c r="B13" s="48" t="str">
        <f>C6</f>
        <v>Tom</v>
      </c>
      <c r="C13" s="49" t="str">
        <f>C7</f>
        <v xml:space="preserve">Tim </v>
      </c>
      <c r="D13" s="49" t="str">
        <f>C8</f>
        <v>Scott</v>
      </c>
      <c r="E13" s="50" t="str">
        <f>C9</f>
        <v>Mark</v>
      </c>
      <c r="F13" s="48" t="str">
        <f>C6</f>
        <v>Tom</v>
      </c>
      <c r="G13" s="49" t="str">
        <f>C7</f>
        <v xml:space="preserve">Tim </v>
      </c>
      <c r="H13" s="49" t="str">
        <f>C8</f>
        <v>Scott</v>
      </c>
      <c r="I13" s="49" t="str">
        <f>C9</f>
        <v>Mark</v>
      </c>
      <c r="J13" s="51" t="s">
        <v>55</v>
      </c>
      <c r="L13" s="85">
        <v>2</v>
      </c>
      <c r="M13" s="156">
        <f>RANK(O13,$O$12:$O$15,1)</f>
        <v>3</v>
      </c>
      <c r="N13" s="96" t="str">
        <f>F7</f>
        <v>Travis</v>
      </c>
      <c r="O13" s="146">
        <f>C17+H17+E35+F35</f>
        <v>9.5219907407407406E-3</v>
      </c>
      <c r="P13" s="94">
        <f>IF(O13=MIN($O$12:$O$15),0,O13-MIN($O$12:$O$15))*86400</f>
        <v>17.199999999999822</v>
      </c>
      <c r="Q13" s="248">
        <f>((MIN(O12:O15)*86400)-(O13*86400))/(O13*86400)*-1</f>
        <v>2.0906770390178461E-2</v>
      </c>
      <c r="R13" s="243">
        <f t="shared" ref="R13:R15" si="1">IF(M13=1,0,
IF(M13=2,(SMALL(O$12:O$15,2)-SMALL(O$12:O$15,1))*86400,
IF(M13=3,(SMALL(O$12:O$15,3)-SMALL(O$12:O$15,2))*86400,
IF(M13=4,(SMALL(O$12:O$15,4)-SMALL(O$12:O$15,3))*86400,"error"))))</f>
        <v>15.000000000000096</v>
      </c>
      <c r="S13" s="246">
        <f t="shared" ref="S13:S15" si="2">IF(M13=1,X$12,    IF(M13=2,X$13,  IF(M13=3,X$14,X$15)))</f>
        <v>1.8232648596086087E-2</v>
      </c>
      <c r="T13" s="250">
        <f>O13/4</f>
        <v>2.3804976851851851E-3</v>
      </c>
      <c r="U13" s="157">
        <f>AVERAGE(C20,H20,E38,F38)</f>
        <v>0.90236125362243946</v>
      </c>
      <c r="W13" s="237">
        <f>VLOOKUP(2,$M$12:$O$15,3,FALSE)*86400</f>
        <v>807.69999999999993</v>
      </c>
      <c r="X13" s="239">
        <f>(W12/W13-1)*-1</f>
        <v>2.7237835830132839E-3</v>
      </c>
    </row>
    <row r="14" spans="1:24" ht="15" customHeight="1" x14ac:dyDescent="0.3">
      <c r="A14" s="52" t="s">
        <v>56</v>
      </c>
      <c r="B14" s="53" t="str">
        <f>F6</f>
        <v>Ben</v>
      </c>
      <c r="C14" s="54" t="str">
        <f>F7</f>
        <v>Travis</v>
      </c>
      <c r="D14" s="54" t="str">
        <f>F8</f>
        <v>Jake</v>
      </c>
      <c r="E14" s="55" t="str">
        <f>F9</f>
        <v>Corey</v>
      </c>
      <c r="F14" s="53" t="str">
        <f>F9</f>
        <v>Corey</v>
      </c>
      <c r="G14" s="54" t="str">
        <f>F6</f>
        <v>Ben</v>
      </c>
      <c r="H14" s="54" t="str">
        <f>F7</f>
        <v>Travis</v>
      </c>
      <c r="I14" s="54" t="str">
        <f>F8</f>
        <v>Jake</v>
      </c>
      <c r="J14" s="56" t="s">
        <v>56</v>
      </c>
      <c r="L14" s="85">
        <v>3</v>
      </c>
      <c r="M14" s="156">
        <f>RANK(O14,$O$12:$O$15,1)</f>
        <v>4</v>
      </c>
      <c r="N14" s="96" t="str">
        <f>F8</f>
        <v>Jake</v>
      </c>
      <c r="O14" s="146">
        <f>D17+I17+B35+G35</f>
        <v>9.6874999999999999E-3</v>
      </c>
      <c r="P14" s="94">
        <f>IF(O14=MIN($O$12:$O$15),0,O14-MIN($O$12:$O$15))*86400</f>
        <v>31.499999999999829</v>
      </c>
      <c r="Q14" s="248">
        <f>((MIN(O12:O15)*86400)-(O14*86400))/(O14*86400)*-1</f>
        <v>3.76344086021504E-2</v>
      </c>
      <c r="R14" s="243">
        <f t="shared" si="1"/>
        <v>14.300000000000008</v>
      </c>
      <c r="S14" s="246">
        <f t="shared" si="2"/>
        <v>1.7084826762246208E-2</v>
      </c>
      <c r="T14" s="250">
        <f>O14/4</f>
        <v>2.421875E-3</v>
      </c>
      <c r="U14" s="157">
        <f>AVERAGE(D20,I20,B38,G38)</f>
        <v>0.88714629507721787</v>
      </c>
      <c r="W14" s="237">
        <f>VLOOKUP(3,$M$12:$O$15,3,FALSE)*86400</f>
        <v>822.69999999999993</v>
      </c>
      <c r="X14" s="239">
        <f>(W13/W14-1)*-1</f>
        <v>1.8232648596086087E-2</v>
      </c>
    </row>
    <row r="15" spans="1:24" ht="25.2" customHeight="1" thickBot="1" x14ac:dyDescent="0.35">
      <c r="A15" s="57" t="s">
        <v>13</v>
      </c>
      <c r="B15" s="7">
        <v>1.7592592592592592E-4</v>
      </c>
      <c r="C15" s="10">
        <v>4.0740740740740744E-4</v>
      </c>
      <c r="D15" s="10">
        <v>6.4120370370370373E-4</v>
      </c>
      <c r="E15" s="8">
        <v>8.8773148148148153E-4</v>
      </c>
      <c r="F15" s="7">
        <v>1.495601851851852E-2</v>
      </c>
      <c r="G15" s="10">
        <v>1.5078703703703704E-2</v>
      </c>
      <c r="H15" s="10">
        <v>1.5224537037037038E-2</v>
      </c>
      <c r="I15" s="10">
        <v>1.5520833333333333E-2</v>
      </c>
      <c r="J15" s="58" t="s">
        <v>13</v>
      </c>
      <c r="L15" s="85">
        <v>4</v>
      </c>
      <c r="M15" s="158">
        <f>RANK(O15,$O$12:$O$15,1)</f>
        <v>2</v>
      </c>
      <c r="N15" s="159" t="str">
        <f>F9</f>
        <v>Corey</v>
      </c>
      <c r="O15" s="151">
        <f>E17+F17+C35+H35</f>
        <v>9.3483796296296284E-3</v>
      </c>
      <c r="P15" s="160">
        <f>IF(O15=MIN($O$12:$O$15),0,O15-MIN($O$12:$O$15))*86400</f>
        <v>2.1999999999997244</v>
      </c>
      <c r="Q15" s="249">
        <f>((MIN(O12:O15)*86400)-(O15*86400))/(O15*86400)*-1</f>
        <v>2.7237835830132701E-3</v>
      </c>
      <c r="R15" s="244">
        <f t="shared" si="1"/>
        <v>2.1999999999997244</v>
      </c>
      <c r="S15" s="247">
        <f t="shared" si="2"/>
        <v>2.7237835830132839E-3</v>
      </c>
      <c r="T15" s="251">
        <f>O15/4</f>
        <v>2.3370949074074071E-3</v>
      </c>
      <c r="U15" s="161">
        <f>AVERAGE(E20,F20,C38,H38)</f>
        <v>0.91870010422339687</v>
      </c>
      <c r="W15" s="237">
        <f>VLOOKUP(4,$M$12:$O$15,3,FALSE)*86400</f>
        <v>837</v>
      </c>
      <c r="X15" s="239">
        <f>(W14/W15-1)*-1</f>
        <v>1.7084826762246208E-2</v>
      </c>
    </row>
    <row r="16" spans="1:24" ht="25.2" customHeight="1" thickBot="1" x14ac:dyDescent="0.35">
      <c r="A16" s="57" t="s">
        <v>14</v>
      </c>
      <c r="B16" s="5">
        <v>2.4513888888888892E-3</v>
      </c>
      <c r="C16" s="11">
        <v>2.7233796296296298E-3</v>
      </c>
      <c r="D16" s="11">
        <v>3.0416666666666669E-3</v>
      </c>
      <c r="E16" s="6">
        <v>3.216435185185185E-3</v>
      </c>
      <c r="F16" s="5">
        <v>1.728240740740741E-2</v>
      </c>
      <c r="G16" s="11">
        <v>1.7427083333333333E-2</v>
      </c>
      <c r="H16" s="11">
        <v>1.7677083333333333E-2</v>
      </c>
      <c r="I16" s="11">
        <v>1.8055555555555554E-2</v>
      </c>
      <c r="J16" s="58" t="s">
        <v>14</v>
      </c>
      <c r="L16"/>
      <c r="M16"/>
      <c r="N16"/>
      <c r="O16"/>
    </row>
    <row r="17" spans="1:15" ht="25.05" customHeight="1" thickBot="1" x14ac:dyDescent="0.35">
      <c r="A17" s="59" t="s">
        <v>8</v>
      </c>
      <c r="B17" s="167">
        <f t="shared" ref="B17:I17" si="3">B16-B15</f>
        <v>2.2754629629629635E-3</v>
      </c>
      <c r="C17" s="168">
        <f t="shared" si="3"/>
        <v>2.3159722222222223E-3</v>
      </c>
      <c r="D17" s="168">
        <f t="shared" si="3"/>
        <v>2.4004629629629632E-3</v>
      </c>
      <c r="E17" s="142">
        <f t="shared" si="3"/>
        <v>2.3287037037037035E-3</v>
      </c>
      <c r="F17" s="144">
        <f t="shared" si="3"/>
        <v>2.32638888888889E-3</v>
      </c>
      <c r="G17" s="141">
        <f t="shared" si="3"/>
        <v>2.3483796296296291E-3</v>
      </c>
      <c r="H17" s="143">
        <f t="shared" si="3"/>
        <v>2.4525462962962947E-3</v>
      </c>
      <c r="I17" s="143">
        <f t="shared" si="3"/>
        <v>2.5347222222222212E-3</v>
      </c>
      <c r="J17" s="60" t="s">
        <v>8</v>
      </c>
      <c r="K17" s="20" t="s">
        <v>41</v>
      </c>
      <c r="L17" s="155">
        <f>B17*86400</f>
        <v>196.60000000000005</v>
      </c>
      <c r="M17"/>
      <c r="N17"/>
      <c r="O17"/>
    </row>
    <row r="18" spans="1:15" ht="13.2" customHeight="1" x14ac:dyDescent="0.3">
      <c r="A18" s="91" t="s">
        <v>36</v>
      </c>
      <c r="B18" s="61">
        <f>RANK($B$17,$B$17:$E$17,1)</f>
        <v>1</v>
      </c>
      <c r="C18" s="62">
        <f>RANK($C$17,$B$17:$E$17,1)</f>
        <v>2</v>
      </c>
      <c r="D18" s="62">
        <f>RANK($D$17,$B$17:$E$17,1)</f>
        <v>4</v>
      </c>
      <c r="E18" s="64">
        <f>RANK($E$17,$B$17:$E$17,1)</f>
        <v>3</v>
      </c>
      <c r="F18" s="165">
        <f>RANK(F17,F17:I17,1)</f>
        <v>1</v>
      </c>
      <c r="G18" s="62">
        <f>RANK(G17,F17:I17,1)</f>
        <v>2</v>
      </c>
      <c r="H18" s="62">
        <f>RANK(H17,F17:I17,1)</f>
        <v>3</v>
      </c>
      <c r="I18" s="63">
        <f>RANK(I17,F17:I17,1)</f>
        <v>4</v>
      </c>
      <c r="J18" s="71" t="s">
        <v>36</v>
      </c>
      <c r="L18"/>
      <c r="M18"/>
      <c r="N18"/>
      <c r="O18"/>
    </row>
    <row r="19" spans="1:15" ht="12" customHeight="1" x14ac:dyDescent="0.3">
      <c r="A19" s="92" t="s">
        <v>20</v>
      </c>
      <c r="B19" s="65">
        <f>IF(B17=MIN(B17:E17),0,B17-MIN(B17:E17))*86400</f>
        <v>0</v>
      </c>
      <c r="C19" s="66">
        <f>IF(C17=MIN(B17:E17),0,C17-MIN(B17:E17))*86400</f>
        <v>3.49999999999996</v>
      </c>
      <c r="D19" s="66">
        <f>IF(D17=MIN(B17:E17),0,D17-MIN(B17:E17))*86400</f>
        <v>10.799999999999972</v>
      </c>
      <c r="E19" s="68">
        <f>IF(E17=MIN(B17:E17),0,E17-MIN(B17:E17))*86400</f>
        <v>4.5999999999999348</v>
      </c>
      <c r="F19" s="166">
        <f>IF(F17=MIN(F17:I17),0,F17-MIN(F17:I17))*86400</f>
        <v>0</v>
      </c>
      <c r="G19" s="66">
        <f>IF(G17=MIN(F17:I17),0,G17-MIN(F17:I17))*86400</f>
        <v>1.8999999999998574</v>
      </c>
      <c r="H19" s="66">
        <f>IF(H17=MIN(F17:I17),0,H17-MIN(F17:I17))*86400</f>
        <v>10.899999999999766</v>
      </c>
      <c r="I19" s="67">
        <f>IF(I17=MIN(F17:I17),0,I17-MIN(F17:I17))*86400</f>
        <v>17.999999999999815</v>
      </c>
      <c r="J19" s="182" t="s">
        <v>20</v>
      </c>
      <c r="L19"/>
      <c r="M19"/>
      <c r="N19"/>
      <c r="O19"/>
    </row>
    <row r="20" spans="1:15" ht="12" customHeight="1" thickBot="1" x14ac:dyDescent="0.35">
      <c r="A20" s="93" t="s">
        <v>9</v>
      </c>
      <c r="B20" s="17">
        <f t="shared" ref="B20:I20" si="4">($I$4*86400/2000)/(B17*86400/$I$3)</f>
        <v>0.94354018311291921</v>
      </c>
      <c r="C20" s="18">
        <f t="shared" si="4"/>
        <v>0.92703648175912035</v>
      </c>
      <c r="D20" s="18">
        <f t="shared" si="4"/>
        <v>0.89440694310511071</v>
      </c>
      <c r="E20" s="19">
        <f t="shared" si="4"/>
        <v>0.9219681908548707</v>
      </c>
      <c r="F20" s="17">
        <f t="shared" si="4"/>
        <v>0.92288557213930289</v>
      </c>
      <c r="G20" s="18">
        <f t="shared" si="4"/>
        <v>0.91424346968950232</v>
      </c>
      <c r="H20" s="18">
        <f t="shared" si="4"/>
        <v>0.87541293062765502</v>
      </c>
      <c r="I20" s="19">
        <f t="shared" si="4"/>
        <v>0.84703196347031984</v>
      </c>
      <c r="J20" s="72" t="s">
        <v>9</v>
      </c>
      <c r="L20"/>
      <c r="M20"/>
      <c r="N20"/>
      <c r="O20"/>
    </row>
    <row r="21" spans="1:15" ht="15" customHeight="1" x14ac:dyDescent="0.3">
      <c r="A21" s="119" t="s">
        <v>37</v>
      </c>
      <c r="B21" s="169">
        <f>AVERAGE(T4,T12)</f>
        <v>2.3294270833333335E-3</v>
      </c>
      <c r="C21" s="170">
        <f>AVERAGE(T5,T13)</f>
        <v>2.3627025462962959E-3</v>
      </c>
      <c r="D21" s="170">
        <f>AVERAGE(T6,T14)</f>
        <v>2.4082754629629628E-3</v>
      </c>
      <c r="E21" s="171">
        <f>AVERAGE(T7,T15)</f>
        <v>2.3697916666666663E-3</v>
      </c>
      <c r="F21" s="69">
        <f>AVERAGE(T4,T15)</f>
        <v>2.3326099537037039E-3</v>
      </c>
      <c r="G21" s="70">
        <f>AVERAGE(T5,T12)</f>
        <v>2.3378182870370367E-3</v>
      </c>
      <c r="H21" s="70">
        <f>AVERAGE(T6,T13)</f>
        <v>2.3875868055555556E-3</v>
      </c>
      <c r="I21" s="174">
        <f>AVERAGE(T7,T14)</f>
        <v>2.4121817129629628E-3</v>
      </c>
      <c r="J21" s="117" t="s">
        <v>37</v>
      </c>
      <c r="K21" s="20" t="s">
        <v>41</v>
      </c>
      <c r="L21"/>
      <c r="M21"/>
      <c r="N21"/>
      <c r="O21"/>
    </row>
    <row r="22" spans="1:15" ht="15" customHeight="1" x14ac:dyDescent="0.3">
      <c r="A22" s="115" t="s">
        <v>52</v>
      </c>
      <c r="B22" s="205">
        <f t="shared" ref="B22:I22" si="5">ABS(B21-B17)*86400 * IF(B17&lt;B21,-1,1)</f>
        <v>-4.6624999999999694</v>
      </c>
      <c r="C22" s="214">
        <f t="shared" si="5"/>
        <v>-4.0374999999999588</v>
      </c>
      <c r="D22" s="206">
        <f t="shared" si="5"/>
        <v>-0.67499999999996319</v>
      </c>
      <c r="E22" s="215">
        <f t="shared" si="5"/>
        <v>-3.5499999999999878</v>
      </c>
      <c r="F22" s="205">
        <f t="shared" si="5"/>
        <v>-0.53749999999992415</v>
      </c>
      <c r="G22" s="214">
        <f t="shared" si="5"/>
        <v>0.91249999999998277</v>
      </c>
      <c r="H22" s="206">
        <f t="shared" si="5"/>
        <v>5.6124999999998604</v>
      </c>
      <c r="I22" s="214">
        <f t="shared" si="5"/>
        <v>10.587499999999929</v>
      </c>
      <c r="J22" s="118" t="s">
        <v>52</v>
      </c>
      <c r="L22"/>
      <c r="M22"/>
      <c r="N22"/>
      <c r="O22"/>
    </row>
    <row r="23" spans="1:15" ht="15" customHeight="1" thickBot="1" x14ac:dyDescent="0.35">
      <c r="A23" s="116" t="s">
        <v>51</v>
      </c>
      <c r="B23" s="209">
        <f>IF(AND(B22&lt;=0,AVERAGE(C22,D22,E22)&lt;=0),B22-AVERAGE(C22,D22,E22),
IF(AND(B22&lt;=0,AVERAGE(C22,D22,E22)&gt;=0),B22-AVERAGE(C22,D22,E22),
IF(AND(B22&gt;=0,AVERAGE(C22,D22,E22)&gt;=0),B22-AVERAGE(C22,D22,E22),
IF(AND(B22&gt;=0,AVERAGE(C22,D22,E22)&lt;=0),B22-AVERAGE(C22,D22,E22),"n"))))</f>
        <v>-1.9083333333333328</v>
      </c>
      <c r="C23" s="216">
        <f>IF(AND(C22&lt;=0,AVERAGE(B22,D22,E22)&lt;=0),C22-AVERAGE(B22,D22,E22),
IF(AND(C22&lt;=0,AVERAGE(B22,D22,E22)&gt;=0),C22-AVERAGE(B22,D22,E22),
IF(AND(C22&gt;=0,AVERAGE(B22,D22,22)&gt;=0),C22-AVERAGE(B22,D22,E22),
IF(AND(C22&gt;=0,AVERAGE(B22,D22,E22)&lt;=0),C22-AVERAGE(B22,D22,E22),"n"))))</f>
        <v>-1.0749999999999851</v>
      </c>
      <c r="D23" s="195">
        <f>IF(AND(D22&lt;=0,AVERAGE(B22,C22,E22)&lt;=0),D22-AVERAGE(B22,C22,E22),
IF(AND(D22&lt;=0,AVERAGE(B22,C22,E22)&gt;=0),D22-AVERAGE(B22,C22,E22),
IF(AND(D22&gt;=0,AVERAGE(B22,C22,E22)&gt;=0),D22-AVERAGE(B22,C22,E22),
IF(AND(D22&gt;=0,AVERAGE(B22,C22,E22)&lt;=0),D22-AVERAGE(B22,C22,E22),"n"))))</f>
        <v>3.4083333333333421</v>
      </c>
      <c r="E23" s="217">
        <f>IF(AND(E22&lt;=0,AVERAGE(B22,C22,D22)&lt;=0),E22-AVERAGE(B22,C22,D22),
IF(AND(E22&lt;=0,AVERAGE(B22,C22,D22)&gt;=0),E22-AVERAGE(B22,C22,D22),
IF(AND(E22&gt;=0,AVERAGE(B22,C22,D22)&gt;=0),E22-AVERAGE(B22,C22,D22),
IF(AND(E22&gt;=0,AVERAGE(B22,C22,D22)&lt;=0),E22-AVERAGE(B22,C22,D22),"n"))))</f>
        <v>-0.4250000000000238</v>
      </c>
      <c r="F23" s="194">
        <f>IF(AND(F22&lt;=0,AVERAGE(G22,H22,I22)&lt;=0),F22-AVERAGE(G22,H22,I22),
IF(AND(F22&lt;=0,AVERAGE(G22,H22,I22)&gt;=0),F22-AVERAGE(G22,H22,I22),
IF(AND(F22&gt;=0,AVERAGE(G22,H22,I22)&gt;=0),F22-AVERAGE(G22,H22,I22),
IF(AND(F22&gt;=0,AVERAGE(G22,H22,I22)&lt;=0),F22-AVERAGE(G22,H22,I22),"n"))))</f>
        <v>-6.2416666666665153</v>
      </c>
      <c r="G23" s="208">
        <f>IF(AND(G22&lt;=0,AVERAGE(F22,H22,I22)&lt;=0),G22-AVERAGE(F22,H22,I22),
IF(AND(G22&lt;=0,AVERAGE(F22,H22,I22)&gt;=0),G22-AVERAGE(F22,H22,I22),
IF(AND(G22&gt;=0,AVERAGE(F22,H22,22)&gt;=0),G22-AVERAGE(F22,H22,I22),
IF(AND(G22&gt;=0,AVERAGE(F22,H22,I22)&lt;=0),G22-AVERAGE(F22,H22,I22),"n"))))</f>
        <v>-4.308333333333306</v>
      </c>
      <c r="H23" s="195">
        <f>IF(AND(H22&lt;=0,AVERAGE(F22,G22,I22)&lt;=0),H22-AVERAGE(F22,G22,I22),
IF(AND(H22&lt;=0,AVERAGE(F22,G22,I22)&gt;=0),H22-AVERAGE(F22,G22,I22),
IF(AND(H22&gt;=0,AVERAGE(F22,G22,I22)&gt;=0),H22-AVERAGE(F22,G22,I22),
IF(AND(H22&gt;=0,AVERAGE(F22,G22,I22)&lt;=0),H22-AVERAGE(F22,G22,I22),"n"))))</f>
        <v>1.9583333333331976</v>
      </c>
      <c r="I23" s="218">
        <f>IF(AND(I22&lt;=0,AVERAGE(F22,G22,H22)&lt;=0),I22-AVERAGE(F22,G22,H22),
IF(AND(I22&lt;=0,AVERAGE(F22,G22,H22)&gt;=0),I22-AVERAGE(F22,G22,H22),
IF(AND(I22&gt;=0,AVERAGE(F22,G22,H22)&gt;=0),I22-AVERAGE(F22,G22,H22),
IF(AND(I22&gt;=0,AVERAGE(F22,G22,H22)&lt;=0),I22-AVERAGE(F22,G22,H22),"n"))))</f>
        <v>8.5916666666666224</v>
      </c>
      <c r="J23" s="183" t="s">
        <v>51</v>
      </c>
      <c r="L23"/>
      <c r="M23"/>
      <c r="N23"/>
      <c r="O23"/>
    </row>
    <row r="24" spans="1:15" ht="15" customHeight="1" x14ac:dyDescent="0.3">
      <c r="A24" s="162" t="s">
        <v>33</v>
      </c>
      <c r="B24" s="190">
        <f>RANK(B25,($B$25:$I$25,$B$43:$I$43),-1)</f>
        <v>3</v>
      </c>
      <c r="C24" s="191">
        <f>RANK(C25,($B$25:$I$25,$B$43:$I$43),-1)</f>
        <v>6</v>
      </c>
      <c r="D24" s="191">
        <f>RANK(D25,($B$25:$I$25,$B$43:$I$43),-1)</f>
        <v>15</v>
      </c>
      <c r="E24" s="192">
        <f>RANK(E25,($B$25:$I$25,$B$43:$I$43),-1)</f>
        <v>9</v>
      </c>
      <c r="F24" s="190">
        <f>RANK(F25,($B$25:$I$25,$B$43:$I$43),-1)</f>
        <v>1</v>
      </c>
      <c r="G24" s="191">
        <f>RANK(G25,($B$25:$I$25,$B$43:$I$43),-1)</f>
        <v>2</v>
      </c>
      <c r="H24" s="191">
        <f>RANK(H25,($B$25:$I$25,$B$43:$I$43),-1)</f>
        <v>13</v>
      </c>
      <c r="I24" s="193">
        <f>RANK(I25,($B$25:$I$25,$B$43:$I$43),-1)</f>
        <v>16</v>
      </c>
      <c r="J24" s="184" t="s">
        <v>33</v>
      </c>
      <c r="L24"/>
      <c r="M24"/>
      <c r="N24"/>
      <c r="O24"/>
    </row>
    <row r="25" spans="1:15" ht="15" customHeight="1" thickBot="1" x14ac:dyDescent="0.35">
      <c r="A25" s="116" t="s">
        <v>57</v>
      </c>
      <c r="B25" s="194">
        <f>B17*86400-AVERAGE(C17*86400,D17*86400,E17*86400)</f>
        <v>-6.2999999999999545</v>
      </c>
      <c r="C25" s="195">
        <f>C17*86400-AVERAGE(B17*86400,D17*86400,E17*86400)</f>
        <v>-1.6333333333333542</v>
      </c>
      <c r="D25" s="195">
        <f>D17*86400-AVERAGE(C17*86400,B17*86400,E17*86400)</f>
        <v>8.0999999999999659</v>
      </c>
      <c r="E25" s="196">
        <f>E17*86400-AVERAGE(C17*86400,D17*86400,B17*86400)</f>
        <v>-0.16666666666668561</v>
      </c>
      <c r="F25" s="197">
        <f>F17*86400-AVERAGE(G17*86400,H17*86400,I17*86400)</f>
        <v>-10.266666666666481</v>
      </c>
      <c r="G25" s="198">
        <f>G17*86400-AVERAGE(F17*86400,H17*86400,I17*86400)</f>
        <v>-7.7333333333333485</v>
      </c>
      <c r="H25" s="198">
        <f>H17*86400-AVERAGE(G17*86400,F17*86400,I17*86400)</f>
        <v>4.2666666666665378</v>
      </c>
      <c r="I25" s="198">
        <f>I17*86400-AVERAGE(G17*86400,H17*86400,F17*86400)</f>
        <v>13.733333333333263</v>
      </c>
      <c r="J25" s="183" t="s">
        <v>57</v>
      </c>
      <c r="L25"/>
      <c r="M25"/>
      <c r="N25"/>
      <c r="O25"/>
    </row>
    <row r="26" spans="1:15" ht="15" customHeight="1" x14ac:dyDescent="0.3">
      <c r="A26" s="162" t="s">
        <v>50</v>
      </c>
      <c r="B26" s="95">
        <f>RANK(B17,($B$17:$I$17,$B$35:$I$35),1)</f>
        <v>1</v>
      </c>
      <c r="C26" s="163">
        <f>RANK(C17,($B$17:$I$17,$B$35:$I$35),1)</f>
        <v>2</v>
      </c>
      <c r="D26" s="163">
        <f>RANK(D17,($B$17:$I$17,$B$35:$I$35),1)</f>
        <v>13</v>
      </c>
      <c r="E26" s="164">
        <f>RANK(E17,($B$17:$I$17,$B$35:$I$35),1)</f>
        <v>5</v>
      </c>
      <c r="F26" s="73">
        <f>RANK(F17,($B$17:$I$17,$B$35:$I$35),1)</f>
        <v>3</v>
      </c>
      <c r="G26" s="74">
        <f>RANK(G17,($B$17:$I$17,$B$35:$I$35),1)</f>
        <v>8</v>
      </c>
      <c r="H26" s="74">
        <f>RANK(H17,($B$17:$I$17,$B$35:$I$35),1)</f>
        <v>15</v>
      </c>
      <c r="I26" s="76">
        <f>RANK(I17,($B$17:$I$17,$B$35:$I$35),1)</f>
        <v>16</v>
      </c>
      <c r="J26" s="184" t="s">
        <v>50</v>
      </c>
      <c r="L26"/>
      <c r="M26"/>
      <c r="N26"/>
      <c r="O26"/>
    </row>
    <row r="27" spans="1:15" ht="15" customHeight="1" thickBot="1" x14ac:dyDescent="0.35">
      <c r="A27" s="116" t="s">
        <v>34</v>
      </c>
      <c r="B27" s="175">
        <f t="shared" ref="B27:I27" si="6">IF(B17=MIN($B$17:$I$17,$B$35:$I$35),0,B17-MIN($B$17:$I$17,$B$35:$I$35))*86400</f>
        <v>0</v>
      </c>
      <c r="C27" s="176">
        <f t="shared" si="6"/>
        <v>3.49999999999996</v>
      </c>
      <c r="D27" s="176">
        <f t="shared" si="6"/>
        <v>10.799999999999972</v>
      </c>
      <c r="E27" s="177">
        <f t="shared" si="6"/>
        <v>4.5999999999999348</v>
      </c>
      <c r="F27" s="175">
        <f t="shared" si="6"/>
        <v>4.4000000000000483</v>
      </c>
      <c r="G27" s="176">
        <f t="shared" si="6"/>
        <v>6.2999999999999057</v>
      </c>
      <c r="H27" s="176">
        <f t="shared" si="6"/>
        <v>15.299999999999814</v>
      </c>
      <c r="I27" s="178">
        <f t="shared" si="6"/>
        <v>22.399999999999864</v>
      </c>
      <c r="J27" s="183" t="s">
        <v>34</v>
      </c>
      <c r="L27"/>
      <c r="M27"/>
      <c r="N27"/>
      <c r="O27"/>
    </row>
    <row r="28" spans="1:15" ht="8.25" customHeight="1" thickBot="1" x14ac:dyDescent="0.35">
      <c r="A28" s="77"/>
      <c r="B28" s="78"/>
      <c r="C28" s="78"/>
      <c r="D28" s="78"/>
      <c r="E28" s="78"/>
      <c r="F28" s="78"/>
      <c r="G28" s="78"/>
      <c r="H28" s="78"/>
      <c r="I28" s="78"/>
      <c r="J28" s="79"/>
    </row>
    <row r="29" spans="1:15" ht="15" customHeight="1" thickTop="1" x14ac:dyDescent="0.3">
      <c r="A29" s="28"/>
      <c r="B29" s="270" t="s">
        <v>44</v>
      </c>
      <c r="C29" s="271"/>
      <c r="D29" s="271"/>
      <c r="E29" s="107">
        <v>0.39097222222222222</v>
      </c>
      <c r="F29" s="272" t="s">
        <v>45</v>
      </c>
      <c r="G29" s="273"/>
      <c r="H29" s="273"/>
      <c r="I29" s="185">
        <v>0.40486111111111112</v>
      </c>
      <c r="J29" s="187"/>
    </row>
    <row r="30" spans="1:15" ht="15" customHeight="1" thickBot="1" x14ac:dyDescent="0.35">
      <c r="A30" s="28"/>
      <c r="B30" s="43" t="str">
        <f>$I$6</f>
        <v>Somerwil</v>
      </c>
      <c r="C30" s="44" t="str">
        <f>$I$7</f>
        <v>Tex</v>
      </c>
      <c r="D30" s="45" t="str">
        <f>I8</f>
        <v>Frank</v>
      </c>
      <c r="E30" s="46" t="str">
        <f>I9</f>
        <v>Carol</v>
      </c>
      <c r="F30" s="43" t="str">
        <f>$I$6</f>
        <v>Somerwil</v>
      </c>
      <c r="G30" s="44" t="str">
        <f>$I$7</f>
        <v>Tex</v>
      </c>
      <c r="H30" s="45" t="str">
        <f>I8</f>
        <v>Frank</v>
      </c>
      <c r="I30" s="44" t="str">
        <f>I9</f>
        <v>Carol</v>
      </c>
      <c r="J30" s="188"/>
    </row>
    <row r="31" spans="1:15" ht="15" customHeight="1" x14ac:dyDescent="0.3">
      <c r="A31" s="47" t="s">
        <v>55</v>
      </c>
      <c r="B31" s="48" t="str">
        <f>C6</f>
        <v>Tom</v>
      </c>
      <c r="C31" s="49" t="str">
        <f>C7</f>
        <v xml:space="preserve">Tim </v>
      </c>
      <c r="D31" s="49" t="str">
        <f>C8</f>
        <v>Scott</v>
      </c>
      <c r="E31" s="50" t="str">
        <f>C9</f>
        <v>Mark</v>
      </c>
      <c r="F31" s="48" t="str">
        <f>C6</f>
        <v>Tom</v>
      </c>
      <c r="G31" s="49" t="str">
        <f>C7</f>
        <v xml:space="preserve">Tim </v>
      </c>
      <c r="H31" s="49" t="str">
        <f>C8</f>
        <v>Scott</v>
      </c>
      <c r="I31" s="49" t="str">
        <f>C9</f>
        <v>Mark</v>
      </c>
      <c r="J31" s="51" t="s">
        <v>55</v>
      </c>
    </row>
    <row r="32" spans="1:15" ht="15" customHeight="1" x14ac:dyDescent="0.3">
      <c r="A32" s="52" t="s">
        <v>56</v>
      </c>
      <c r="B32" s="53" t="str">
        <f>F8</f>
        <v>Jake</v>
      </c>
      <c r="C32" s="54" t="str">
        <f>F9</f>
        <v>Corey</v>
      </c>
      <c r="D32" s="54" t="str">
        <f>F6</f>
        <v>Ben</v>
      </c>
      <c r="E32" s="55" t="str">
        <f>F7</f>
        <v>Travis</v>
      </c>
      <c r="F32" s="53" t="str">
        <f>F7</f>
        <v>Travis</v>
      </c>
      <c r="G32" s="54" t="str">
        <f>F8</f>
        <v>Jake</v>
      </c>
      <c r="H32" s="54" t="str">
        <f>F9</f>
        <v>Corey</v>
      </c>
      <c r="I32" s="54" t="str">
        <f>F6</f>
        <v>Ben</v>
      </c>
      <c r="J32" s="56" t="s">
        <v>56</v>
      </c>
    </row>
    <row r="33" spans="1:25" ht="25.2" customHeight="1" x14ac:dyDescent="0.3">
      <c r="A33" s="57" t="s">
        <v>13</v>
      </c>
      <c r="B33" s="7">
        <v>2.9998842592592594E-2</v>
      </c>
      <c r="C33" s="10">
        <v>3.1857638888888887E-2</v>
      </c>
      <c r="D33" s="10">
        <v>3.2108796296296295E-2</v>
      </c>
      <c r="E33" s="8">
        <v>3.2401620370370372E-2</v>
      </c>
      <c r="F33" s="7">
        <v>2.8472222222222223E-3</v>
      </c>
      <c r="G33" s="10">
        <v>3.1874999999999998E-3</v>
      </c>
      <c r="H33" s="10">
        <v>3.4074074074074072E-3</v>
      </c>
      <c r="I33" s="10">
        <v>3.6979166666666666E-3</v>
      </c>
      <c r="J33" s="58" t="s">
        <v>13</v>
      </c>
    </row>
    <row r="34" spans="1:25" ht="25.2" customHeight="1" thickBot="1" x14ac:dyDescent="0.35">
      <c r="A34" s="57" t="s">
        <v>14</v>
      </c>
      <c r="B34" s="5">
        <v>3.2364583333333335E-2</v>
      </c>
      <c r="C34" s="11">
        <v>3.4186342592592588E-2</v>
      </c>
      <c r="D34" s="11">
        <v>3.4469907407407407E-2</v>
      </c>
      <c r="E34" s="6">
        <v>3.4810185185185187E-2</v>
      </c>
      <c r="F34" s="5">
        <v>5.1921296296296299E-3</v>
      </c>
      <c r="G34" s="11">
        <v>5.5740740740740742E-3</v>
      </c>
      <c r="H34" s="11">
        <v>5.7719907407407407E-3</v>
      </c>
      <c r="I34" s="11">
        <v>6.0358796296296298E-3</v>
      </c>
      <c r="J34" s="58" t="s">
        <v>14</v>
      </c>
    </row>
    <row r="35" spans="1:25" ht="25.05" customHeight="1" thickBot="1" x14ac:dyDescent="0.35">
      <c r="A35" s="59" t="s">
        <v>8</v>
      </c>
      <c r="B35" s="167">
        <f>B34-B33</f>
        <v>2.3657407407407412E-3</v>
      </c>
      <c r="C35" s="168">
        <f>C34-C33</f>
        <v>2.3287037037037009E-3</v>
      </c>
      <c r="D35" s="168">
        <f t="shared" ref="D35:I35" si="7">D34-D33</f>
        <v>2.3611111111111124E-3</v>
      </c>
      <c r="E35" s="142">
        <f t="shared" si="7"/>
        <v>2.4085648148148148E-3</v>
      </c>
      <c r="F35" s="144">
        <f t="shared" si="7"/>
        <v>2.3449074074074075E-3</v>
      </c>
      <c r="G35" s="145">
        <f t="shared" si="7"/>
        <v>2.3865740740740744E-3</v>
      </c>
      <c r="H35" s="145">
        <f t="shared" si="7"/>
        <v>2.3645833333333336E-3</v>
      </c>
      <c r="I35" s="186">
        <f t="shared" si="7"/>
        <v>2.3379629629629631E-3</v>
      </c>
      <c r="J35" s="60" t="s">
        <v>8</v>
      </c>
      <c r="K35" s="20" t="s">
        <v>41</v>
      </c>
    </row>
    <row r="36" spans="1:25" ht="15" customHeight="1" x14ac:dyDescent="0.3">
      <c r="A36" s="91" t="s">
        <v>36</v>
      </c>
      <c r="B36" s="61">
        <f>RANK(B35,B35:E35,1)</f>
        <v>3</v>
      </c>
      <c r="C36" s="62">
        <f>RANK(C35,B35:E35,1)</f>
        <v>1</v>
      </c>
      <c r="D36" s="62">
        <f>RANK(D35,B35:E35,1)</f>
        <v>2</v>
      </c>
      <c r="E36" s="64">
        <f>RANK(E35,B35:E35,1)</f>
        <v>4</v>
      </c>
      <c r="F36" s="165">
        <f>RANK(F35,F35:I35,1)</f>
        <v>2</v>
      </c>
      <c r="G36" s="62">
        <f>RANK(G35,F35:I35,1)</f>
        <v>4</v>
      </c>
      <c r="H36" s="62">
        <f>RANK(H35,F35:I35,1)</f>
        <v>3</v>
      </c>
      <c r="I36" s="63">
        <f>RANK(I35,F35:I35,1)</f>
        <v>1</v>
      </c>
      <c r="J36" s="71" t="s">
        <v>36</v>
      </c>
    </row>
    <row r="37" spans="1:25" ht="15" customHeight="1" x14ac:dyDescent="0.3">
      <c r="A37" s="92" t="s">
        <v>20</v>
      </c>
      <c r="B37" s="65">
        <f>IF(B35=MIN(B35:E35),0,B35-MIN(B35:E35))*86400</f>
        <v>3.2000000000002804</v>
      </c>
      <c r="C37" s="66">
        <f>IF(C35=MIN(B35:E35),0,C35-MIN(B35:E35))*86400</f>
        <v>0</v>
      </c>
      <c r="D37" s="66">
        <f>IF(D35=MIN(B35:E35),0,D35-MIN(B35:E35))*86400</f>
        <v>2.8000000000003578</v>
      </c>
      <c r="E37" s="68">
        <f>IF(E35=MIN(B35:E35),0,E35-MIN(B35:E35))*86400</f>
        <v>6.9000000000002393</v>
      </c>
      <c r="F37" s="166">
        <f>IF(F35=MIN(F35:I35),0,F35-MIN(F35:I35))*86400</f>
        <v>0.59999999999999631</v>
      </c>
      <c r="G37" s="66">
        <f>IF(G35=MIN(F35:I35),0,G35-MIN(F35:I35))*86400</f>
        <v>4.2000000000000117</v>
      </c>
      <c r="H37" s="66">
        <f>IF(H35=MIN(F35:I35),0,H35-MIN(F35:I35))*86400</f>
        <v>2.3000000000000047</v>
      </c>
      <c r="I37" s="67">
        <f>IF(I35=MIN(F35:I35),0,I35-MIN(F35:I35))*86400</f>
        <v>0</v>
      </c>
      <c r="J37" s="182" t="s">
        <v>20</v>
      </c>
    </row>
    <row r="38" spans="1:25" ht="12" customHeight="1" thickBot="1" x14ac:dyDescent="0.35">
      <c r="A38" s="93" t="s">
        <v>9</v>
      </c>
      <c r="B38" s="17">
        <f t="shared" ref="B38:I38" si="8">($I$4*86400/2000)/(B35*86400/$I$3)</f>
        <v>0.90753424657534221</v>
      </c>
      <c r="C38" s="18">
        <f t="shared" si="8"/>
        <v>0.92196819085487169</v>
      </c>
      <c r="D38" s="18">
        <f t="shared" si="8"/>
        <v>0.9093137254901954</v>
      </c>
      <c r="E38" s="19">
        <f t="shared" si="8"/>
        <v>0.89139836617011037</v>
      </c>
      <c r="F38" s="17">
        <f t="shared" si="8"/>
        <v>0.91559723593287234</v>
      </c>
      <c r="G38" s="18">
        <f t="shared" si="8"/>
        <v>0.89961202715809874</v>
      </c>
      <c r="H38" s="18">
        <f t="shared" si="8"/>
        <v>0.90797846304454211</v>
      </c>
      <c r="I38" s="19">
        <f t="shared" si="8"/>
        <v>0.91831683168316802</v>
      </c>
      <c r="J38" s="72" t="s">
        <v>9</v>
      </c>
    </row>
    <row r="39" spans="1:25" ht="15" customHeight="1" x14ac:dyDescent="0.3">
      <c r="A39" s="172" t="s">
        <v>37</v>
      </c>
      <c r="B39" s="69">
        <f>AVERAGE(T4,T14)</f>
        <v>2.3750000000000004E-3</v>
      </c>
      <c r="C39" s="70">
        <f>AVERAGE(T5,T15)</f>
        <v>2.3410011574074071E-3</v>
      </c>
      <c r="D39" s="70">
        <f>AVERAGE(T6,T12)</f>
        <v>2.3627025462962968E-3</v>
      </c>
      <c r="E39" s="174">
        <f>AVERAGE(T7,T13)</f>
        <v>2.3914930555555556E-3</v>
      </c>
      <c r="F39" s="69">
        <f>AVERAGE(T4,T13)</f>
        <v>2.3543113425925927E-3</v>
      </c>
      <c r="G39" s="70">
        <f>AVERAGE(T5,T14)</f>
        <v>2.3833912037037035E-3</v>
      </c>
      <c r="H39" s="70">
        <f>AVERAGE(T6,T15)</f>
        <v>2.3658854166666663E-3</v>
      </c>
      <c r="I39" s="174">
        <f>AVERAGE(T7,T12)</f>
        <v>2.3666087962962963E-3</v>
      </c>
      <c r="J39" s="117" t="s">
        <v>37</v>
      </c>
      <c r="K39" s="20" t="s">
        <v>41</v>
      </c>
    </row>
    <row r="40" spans="1:25" ht="15" customHeight="1" x14ac:dyDescent="0.3">
      <c r="A40" s="173" t="s">
        <v>52</v>
      </c>
      <c r="B40" s="205">
        <f t="shared" ref="B40:I40" si="9">ABS(B39-B35)*86400 * IF(B35&lt;B39,-1,1)</f>
        <v>-0.79999999999999516</v>
      </c>
      <c r="C40" s="206">
        <f t="shared" si="9"/>
        <v>-1.062500000000216</v>
      </c>
      <c r="D40" s="206">
        <f t="shared" si="9"/>
        <v>-0.13749999999992657</v>
      </c>
      <c r="E40" s="207">
        <f t="shared" si="9"/>
        <v>1.4749999999999956</v>
      </c>
      <c r="F40" s="205">
        <f t="shared" si="9"/>
        <v>-0.81250000000000211</v>
      </c>
      <c r="G40" s="206">
        <f t="shared" si="9"/>
        <v>0.27500000000004049</v>
      </c>
      <c r="H40" s="206">
        <f t="shared" si="9"/>
        <v>-0.11249999999995014</v>
      </c>
      <c r="I40" s="207">
        <f t="shared" si="9"/>
        <v>-2.4749999999999899</v>
      </c>
      <c r="J40" s="118" t="s">
        <v>52</v>
      </c>
    </row>
    <row r="41" spans="1:25" ht="15" customHeight="1" thickBot="1" x14ac:dyDescent="0.35">
      <c r="A41" s="116" t="s">
        <v>51</v>
      </c>
      <c r="B41" s="194">
        <f>IF(AND(B40&lt;=0,AVERAGE(C40,D40,E40)&lt;=0),B40-AVERAGE(C40,D40,E40),
IF(AND(B40&lt;=0,AVERAGE(C40,D40,E40)&gt;=0),B40-AVERAGE(C40,D40,E40),
IF(AND(B40&gt;=0,AVERAGE(C40,D40,E40)&gt;=0),B40-AVERAGE(C40,D40,E40),
IF(AND(B40&gt;=0,AVERAGE(C40,D40,E40)&lt;=0),B40-AVERAGE(C40,D40,E40),"n"))))</f>
        <v>-0.89166666666661276</v>
      </c>
      <c r="C41" s="195">
        <f>IF(AND(C40&lt;=0,AVERAGE(B40,D40,E40)&lt;=0),C40-AVERAGE(B40,D40,E40),
IF(AND(C40&lt;=0,AVERAGE(B40,D40,E40)&gt;=0),C40-AVERAGE(B40,D40,E40),
IF(AND(C40&gt;=0,AVERAGE(B40,D40,22)&gt;=0),C40-AVERAGE(B40,D40,E40),
IF(AND(C40&gt;=0,AVERAGE(B40,D40,E40)&lt;=0),C40-AVERAGE(B40,D40,E40),"n"))))</f>
        <v>-1.2416666666669074</v>
      </c>
      <c r="D41" s="195">
        <f>IF(AND(D40&lt;=0,AVERAGE(B40,C40,E40)&lt;=0),D40-AVERAGE(B40,C40,E40),
IF(AND(D40&lt;=0,AVERAGE(B40,C40,E40)&gt;=0),D40-AVERAGE(B40,C40,E40),
IF(AND(D40&gt;=0,AVERAGE(B40,C40,E40)&gt;=0),D40-AVERAGE(B40,C40,E40),
IF(AND(D40&gt;=0,AVERAGE(B40,C40,E40)&lt;=0),D40-AVERAGE(B40,C40,E40),"n"))))</f>
        <v>-8.3333333331880588E-3</v>
      </c>
      <c r="E41" s="208">
        <f>IF(AND(E40&lt;=0,AVERAGE(B40,C40,D40)&lt;=0),E40-AVERAGE(B40,C40,D40),
IF(AND(E40&lt;=0,AVERAGE(B40,C40,D40)&gt;=0),E40-AVERAGE(B40,C40,D40),
IF(AND(E40&gt;=0,AVERAGE(B40,C40,D40)&gt;=0),E40-AVERAGE(B40,C40,D40),
IF(AND(E40&gt;=0,AVERAGE(B40,C40,D40)&lt;=0),E40-AVERAGE(B40,C40,D40),"n"))))</f>
        <v>2.1416666666667084</v>
      </c>
      <c r="F41" s="194">
        <f>IF(AND(F40&lt;=0,AVERAGE(G40,H40,I40)&lt;=0),F40-AVERAGE(G40,H40,I40),
IF(AND(F40&lt;=0,AVERAGE(G40,H40,I40)&gt;=0),F40-AVERAGE(G40,H40,I40),
IF(AND(F40&gt;=0,AVERAGE(G40,H40,I40)&gt;=0),F40-AVERAGE(G40,H40,I40),
IF(AND(F40&gt;=0,AVERAGE(G40,H40,I40)&lt;=0),F40-AVERAGE(G40,H40,I40),"n"))))</f>
        <v>-4.1666666666702268E-2</v>
      </c>
      <c r="G41" s="195">
        <f>IF(AND(G40&lt;=0,AVERAGE(F40,H40,I40)&lt;=0),G40-AVERAGE(F40,H40,I40),
IF(AND(G40&lt;=0,AVERAGE(F40,H40,I40)&gt;=0),G40-AVERAGE(F40,H40,I40),
IF(AND(G40&gt;=0,AVERAGE(F40,H40,22)&gt;=0),G40-AVERAGE(F40,H40,I40),
IF(AND(G40&gt;=0,AVERAGE(F40,H40,I40)&lt;=0),G40-AVERAGE(F40,H40,I40),"n"))))</f>
        <v>1.4083333333333545</v>
      </c>
      <c r="H41" s="195">
        <f>IF(AND(H40&lt;=0,AVERAGE(F40,G40,I40)&lt;=0),H40-AVERAGE(F40,G40,I40),
IF(AND(H40&lt;=0,AVERAGE(F40,G40,I40)&gt;=0),H40-AVERAGE(F40,G40,I40),
IF(AND(H40&gt;=0,AVERAGE(F40,G40,I40)&gt;=0),H40-AVERAGE(F40,G40,I40),
IF(AND(H40&gt;=0,AVERAGE(F40,G40,I40)&lt;=0),H40-AVERAGE(F40,G40,I40),"n"))))</f>
        <v>0.89166666666670036</v>
      </c>
      <c r="I41" s="208">
        <f>IF(AND(I40&lt;=0,AVERAGE(F40,G40,H40)&lt;=0),I40-AVERAGE(F40,G40,H40),
IF(AND(I40&lt;=0,AVERAGE(F40,G40,H40)&gt;=0),I40-AVERAGE(F40,G40,H40),
IF(AND(I40&gt;=0,AVERAGE(F40,G40,H40)&gt;=0),I40-AVERAGE(F40,G40,H40),
IF(AND(I40&gt;=0,AVERAGE(F40,G40,H40)&lt;=0),I40-AVERAGE(F40,G40,H40),"n"))))</f>
        <v>-2.2583333333333524</v>
      </c>
      <c r="J41" s="183" t="s">
        <v>51</v>
      </c>
    </row>
    <row r="42" spans="1:25" ht="15" customHeight="1" x14ac:dyDescent="0.3">
      <c r="A42" s="162" t="s">
        <v>33</v>
      </c>
      <c r="B42" s="199">
        <f>RANK(B43,($B$25:$I$25,$B$43:$I$43),-1)</f>
        <v>10</v>
      </c>
      <c r="C42" s="200">
        <f>RANK(C43,($B$25:$I$25,$B$43:$I$43),-1)</f>
        <v>4</v>
      </c>
      <c r="D42" s="200">
        <f>RANK(D43,($B$25:$I$25,$B$43:$I$43),-1)</f>
        <v>8</v>
      </c>
      <c r="E42" s="201">
        <f>RANK(E43,($B$25:$I$25,$B$43:$I$43),-1)</f>
        <v>14</v>
      </c>
      <c r="F42" s="199">
        <f>RANK(F43,($B$25:$I$25,$B$43:$I$43),-1)</f>
        <v>7</v>
      </c>
      <c r="G42" s="200">
        <f>RANK(G43,($B$25:$I$25,$B$43:$I$43),-1)</f>
        <v>12</v>
      </c>
      <c r="H42" s="200">
        <f>RANK(H43,($B$25:$I$25,$B$43:$I$43),-1)</f>
        <v>11</v>
      </c>
      <c r="I42" s="202">
        <f>RANK(I43,($B$25:$I$25,$B$43:$I$43),-1)</f>
        <v>5</v>
      </c>
      <c r="J42" s="184" t="s">
        <v>33</v>
      </c>
    </row>
    <row r="43" spans="1:25" ht="15" customHeight="1" thickBot="1" x14ac:dyDescent="0.35">
      <c r="A43" s="116" t="s">
        <v>57</v>
      </c>
      <c r="B43" s="203">
        <f>B35*86400-AVERAGE(C35*86400,D35*86400,E35*86400)</f>
        <v>-3.3333333333246173E-2</v>
      </c>
      <c r="C43" s="198">
        <f>C35*86400-AVERAGE(B35*86400,D35*86400,E35*86400)</f>
        <v>-4.3000000000002672</v>
      </c>
      <c r="D43" s="198">
        <f>D35*86400-AVERAGE(C35*86400,B35*86400,E35*86400)</f>
        <v>-0.56666666666649235</v>
      </c>
      <c r="E43" s="204">
        <f>E35*86400-AVERAGE(C35*86400,D35*86400,B35*86400)</f>
        <v>4.9000000000000341</v>
      </c>
      <c r="F43" s="203">
        <f>F35*86400-AVERAGE(G35*86400,H35*86400,I35*86400)</f>
        <v>-1.5666666666666345</v>
      </c>
      <c r="G43" s="198">
        <f>G35*86400-AVERAGE(F35*86400,H35*86400,I35*86400)</f>
        <v>3.2333333333333201</v>
      </c>
      <c r="H43" s="198">
        <f>H35*86400-AVERAGE(G35*86400,F35*86400,I35*86400)</f>
        <v>0.69999999999998863</v>
      </c>
      <c r="I43" s="198">
        <f>I35*86400-AVERAGE(G35*86400,H35*86400,F35*86400)</f>
        <v>-2.3666666666666458</v>
      </c>
      <c r="J43" s="183" t="s">
        <v>57</v>
      </c>
    </row>
    <row r="44" spans="1:25" ht="15" customHeight="1" x14ac:dyDescent="0.3">
      <c r="A44" s="162" t="s">
        <v>50</v>
      </c>
      <c r="B44" s="73">
        <f>RANK(B35,($B$17:$I$17,$B$35:$I$35),1)</f>
        <v>11</v>
      </c>
      <c r="C44" s="74">
        <f>RANK(C35,($B$17:$I$17,$B$35:$I$35),1)</f>
        <v>4</v>
      </c>
      <c r="D44" s="74">
        <f>RANK(D35,($B$17:$I$17,$B$35:$I$35),1)</f>
        <v>9</v>
      </c>
      <c r="E44" s="75">
        <f>RANK(E35,($B$17:$I$17,$B$35:$I$35),1)</f>
        <v>14</v>
      </c>
      <c r="F44" s="73">
        <f>RANK(F35,($B$17:$I$17,$B$35:$I$35),1)</f>
        <v>7</v>
      </c>
      <c r="G44" s="74">
        <f>RANK(G35,($B$17:$I$17,$B$35:$I$35),1)</f>
        <v>12</v>
      </c>
      <c r="H44" s="74">
        <f>RANK(H35,($B$17:$I$17,$B$35:$I$35),1)</f>
        <v>10</v>
      </c>
      <c r="I44" s="76">
        <f>RANK(I35,($B$17:$I$17,$B$35:$I$35),1)</f>
        <v>6</v>
      </c>
      <c r="J44" s="184" t="s">
        <v>50</v>
      </c>
    </row>
    <row r="45" spans="1:25" ht="15" customHeight="1" thickBot="1" x14ac:dyDescent="0.35">
      <c r="A45" s="116" t="s">
        <v>34</v>
      </c>
      <c r="B45" s="175">
        <f t="shared" ref="B45:I45" si="10">IF(B35=MIN($B$17:$I$17,$B$35:$I$35),0,B35-MIN($B$17:$I$17,$B$35:$I$35))*86400</f>
        <v>7.7999999999999901</v>
      </c>
      <c r="C45" s="176">
        <f t="shared" si="10"/>
        <v>4.5999999999997101</v>
      </c>
      <c r="D45" s="176">
        <f t="shared" si="10"/>
        <v>7.4000000000000679</v>
      </c>
      <c r="E45" s="177">
        <f t="shared" si="10"/>
        <v>11.499999999999948</v>
      </c>
      <c r="F45" s="175">
        <f t="shared" si="10"/>
        <v>5.9999999999999636</v>
      </c>
      <c r="G45" s="176">
        <f t="shared" si="10"/>
        <v>9.5999999999999801</v>
      </c>
      <c r="H45" s="176">
        <f t="shared" si="10"/>
        <v>7.6999999999999718</v>
      </c>
      <c r="I45" s="178">
        <f t="shared" si="10"/>
        <v>5.3999999999999675</v>
      </c>
      <c r="J45" s="183" t="s">
        <v>34</v>
      </c>
      <c r="M45" s="81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</row>
    <row r="46" spans="1:25" ht="5.25" customHeight="1" thickBot="1" x14ac:dyDescent="0.35">
      <c r="A46" s="28"/>
      <c r="G46" s="260"/>
      <c r="H46" s="261"/>
      <c r="J46" s="83"/>
      <c r="M46" s="84"/>
      <c r="N46" s="85"/>
      <c r="O46" s="85"/>
      <c r="P46" s="85"/>
      <c r="Q46" s="85"/>
      <c r="R46" s="85"/>
      <c r="S46" s="85"/>
      <c r="T46" s="82" t="s">
        <v>3</v>
      </c>
      <c r="V46" s="85"/>
      <c r="W46" s="85"/>
      <c r="X46" s="85"/>
      <c r="Y46" s="85"/>
    </row>
    <row r="47" spans="1:25" ht="14.25" customHeight="1" thickTop="1" thickBot="1" x14ac:dyDescent="0.35">
      <c r="A47" s="86" t="s">
        <v>35</v>
      </c>
      <c r="B47" s="134" t="s">
        <v>21</v>
      </c>
      <c r="C47" s="135" t="s">
        <v>10</v>
      </c>
      <c r="D47" s="135" t="s">
        <v>11</v>
      </c>
      <c r="E47" s="253" t="s">
        <v>327</v>
      </c>
      <c r="F47" s="254" t="s">
        <v>53</v>
      </c>
      <c r="G47" s="253" t="s">
        <v>324</v>
      </c>
      <c r="H47" s="254" t="s">
        <v>325</v>
      </c>
      <c r="I47" s="256" t="s">
        <v>49</v>
      </c>
      <c r="J47" s="210" t="s">
        <v>38</v>
      </c>
    </row>
    <row r="48" spans="1:25" ht="14.25" customHeight="1" x14ac:dyDescent="0.3">
      <c r="A48" s="87"/>
      <c r="B48" s="129">
        <v>1</v>
      </c>
      <c r="C48" s="130" t="str">
        <f>VLOOKUP(1,$M$4:$P$7,2,FALSE)</f>
        <v>Tom</v>
      </c>
      <c r="D48" s="131">
        <f>VLOOKUP(1,$M$4:$P$7,3,FALSE)</f>
        <v>9.3125000000000013E-3</v>
      </c>
      <c r="E48" s="132">
        <f>VLOOKUP(1,$M$4:$P$7,4,FALSE)</f>
        <v>0</v>
      </c>
      <c r="F48" s="255">
        <f>((D$48*86400)-(D48*86400))/(D48*86400)*-1</f>
        <v>0</v>
      </c>
      <c r="G48" s="268">
        <f>E48-E48</f>
        <v>0</v>
      </c>
      <c r="H48" s="133">
        <f>VLOOKUP(B48,$M$4:$T$7,7,FALSE)</f>
        <v>0</v>
      </c>
      <c r="I48" s="257">
        <f>VLOOKUP(1,$M$4:$U$7,9,FALSE)</f>
        <v>0.92238930944010922</v>
      </c>
      <c r="J48" s="211"/>
    </row>
    <row r="49" spans="1:29" ht="15" customHeight="1" x14ac:dyDescent="0.3">
      <c r="A49" s="89"/>
      <c r="B49" s="98">
        <v>2</v>
      </c>
      <c r="C49" s="109" t="str">
        <f>VLOOKUP(2,$M$4:$P$7,2,FALSE)</f>
        <v xml:space="preserve">Tim </v>
      </c>
      <c r="D49" s="99">
        <f>VLOOKUP(2,$M$4:$P$7,3,FALSE)</f>
        <v>9.3796296296296267E-3</v>
      </c>
      <c r="E49" s="100">
        <f>VLOOKUP(2,$M$4:$P$7,4,FALSE)</f>
        <v>5.7999999999996277</v>
      </c>
      <c r="F49" s="248">
        <f>((D$48*86400)-(D49*86400))/(D49*86400)*-1</f>
        <v>7.1569595261594459E-3</v>
      </c>
      <c r="G49" s="262">
        <f>E49-E48</f>
        <v>5.7999999999996277</v>
      </c>
      <c r="H49" s="133">
        <f t="shared" ref="H49:H51" si="11">VLOOKUP(B49,$M$4:$T$7,7,FALSE)</f>
        <v>7.1569595261594676E-3</v>
      </c>
      <c r="I49" s="258">
        <f>VLOOKUP(2,$M$4:$U$7,9,FALSE)</f>
        <v>0.91571504236539825</v>
      </c>
      <c r="J49" s="211"/>
    </row>
    <row r="50" spans="1:29" ht="15" customHeight="1" x14ac:dyDescent="0.3">
      <c r="A50" s="89"/>
      <c r="B50" s="98">
        <v>3</v>
      </c>
      <c r="C50" s="109" t="str">
        <f>VLOOKUP(3,$M$4:$P$7,2,FALSE)</f>
        <v>Scott</v>
      </c>
      <c r="D50" s="99">
        <f>VLOOKUP(3,$M$4:$P$7,3,FALSE)</f>
        <v>9.5787037037037039E-3</v>
      </c>
      <c r="E50" s="100">
        <f>VLOOKUP(3,$M$4:$P$7,4,FALSE)</f>
        <v>22.999999999999897</v>
      </c>
      <c r="F50" s="248">
        <f>((D$48*86400)-(D50*86400))/(D50*86400)*-1</f>
        <v>2.7791203479941864E-2</v>
      </c>
      <c r="G50" s="262">
        <f>E50-E49</f>
        <v>17.200000000000269</v>
      </c>
      <c r="H50" s="133">
        <f t="shared" si="11"/>
        <v>2.0782986950217852E-2</v>
      </c>
      <c r="I50" s="258">
        <f>VLOOKUP(3,$M$4:$U$7,9,FALSE)</f>
        <v>0.89677801556687586</v>
      </c>
      <c r="J50" s="211"/>
    </row>
    <row r="51" spans="1:29" ht="15" customHeight="1" thickBot="1" x14ac:dyDescent="0.35">
      <c r="A51" s="89"/>
      <c r="B51" s="101">
        <v>4</v>
      </c>
      <c r="C51" s="110" t="str">
        <f>VLOOKUP(4,$M$4:$P$7,2,FALSE)</f>
        <v>Mark</v>
      </c>
      <c r="D51" s="102">
        <f>VLOOKUP(4,$M$4:$P$7,3,FALSE)</f>
        <v>9.6099537037037022E-3</v>
      </c>
      <c r="E51" s="103">
        <f>VLOOKUP(4,$M$4:$P$7,4,FALSE)</f>
        <v>25.699999999999751</v>
      </c>
      <c r="F51" s="249">
        <f>((D$48*86400)-(D51*86400))/(D51*86400)*-1</f>
        <v>3.0952667710465745E-2</v>
      </c>
      <c r="G51" s="263">
        <f>E51-E50</f>
        <v>2.6999999999998536</v>
      </c>
      <c r="H51" s="264">
        <f t="shared" si="11"/>
        <v>3.2518366855350811E-3</v>
      </c>
      <c r="I51" s="259">
        <f>VLOOKUP(4,$M$4:$U$7,9,FALSE)</f>
        <v>0.89467883804461723</v>
      </c>
      <c r="J51" s="211"/>
    </row>
    <row r="52" spans="1:29" ht="6.45" customHeight="1" thickBot="1" x14ac:dyDescent="0.35">
      <c r="A52" s="89"/>
      <c r="B52" s="112"/>
      <c r="H52" s="252"/>
      <c r="I52" s="120"/>
      <c r="J52" s="88"/>
    </row>
    <row r="53" spans="1:29" s="20" customFormat="1" x14ac:dyDescent="0.3">
      <c r="A53" s="89"/>
      <c r="B53" s="121">
        <v>1</v>
      </c>
      <c r="C53" s="122" t="str">
        <f>VLOOKUP(1,$M$11:$U$15,2,FALSE)</f>
        <v>Ben</v>
      </c>
      <c r="D53" s="123">
        <f>VLOOKUP(1,$M$11:$U$15,3,FALSE)</f>
        <v>9.3229166666666686E-3</v>
      </c>
      <c r="E53" s="124">
        <f>VLOOKUP(1,$M$11:$U$15,4,FALSE)</f>
        <v>0</v>
      </c>
      <c r="F53" s="265">
        <f>((D$53*86400)-(D53*86400))/(D53*86400)*-1</f>
        <v>0</v>
      </c>
      <c r="G53" s="269">
        <f>E53-E53</f>
        <v>0</v>
      </c>
      <c r="H53" s="125">
        <f>VLOOKUP(B53,$M$12:$T$15,7,FALSE)</f>
        <v>0</v>
      </c>
      <c r="I53" s="125">
        <f>VLOOKUP(1,$M$11:$U$15,9,FALSE)</f>
        <v>0.92135355249394624</v>
      </c>
      <c r="J53" s="211"/>
      <c r="P53"/>
      <c r="Q53"/>
      <c r="R53"/>
      <c r="S53"/>
      <c r="T53"/>
      <c r="U53"/>
      <c r="V53"/>
      <c r="W53"/>
      <c r="X53"/>
      <c r="Y53"/>
      <c r="Z53"/>
      <c r="AA53"/>
      <c r="AB53"/>
      <c r="AC53"/>
    </row>
    <row r="54" spans="1:29" s="20" customFormat="1" x14ac:dyDescent="0.3">
      <c r="A54" s="89"/>
      <c r="B54" s="98">
        <v>2</v>
      </c>
      <c r="C54" s="109" t="str">
        <f>VLOOKUP(2,$M$11:$U$15,2,FALSE)</f>
        <v>Corey</v>
      </c>
      <c r="D54" s="99">
        <f>VLOOKUP(2,$M$11:$U$15,3,FALSE)</f>
        <v>9.3483796296296284E-3</v>
      </c>
      <c r="E54" s="100">
        <f>VLOOKUP(2,$M$11:$U$15,4,FALSE)</f>
        <v>2.1999999999997244</v>
      </c>
      <c r="F54" s="248">
        <f>((D$53*86400)-(D54*86400))/(D54*86400)*-1</f>
        <v>2.7237835830132701E-3</v>
      </c>
      <c r="G54" s="262">
        <f>E54-E53</f>
        <v>2.1999999999997244</v>
      </c>
      <c r="H54" s="133">
        <f t="shared" ref="H54:H56" si="12">VLOOKUP(B54,$M$12:$T$15,7,FALSE)</f>
        <v>2.7237835830132839E-3</v>
      </c>
      <c r="I54" s="111">
        <f>VLOOKUP(2,$M$11:$U$15,9,FALSE)</f>
        <v>0.91870010422339687</v>
      </c>
      <c r="J54" s="211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 s="20" customFormat="1" x14ac:dyDescent="0.3">
      <c r="A55" s="89"/>
      <c r="B55" s="98">
        <v>3</v>
      </c>
      <c r="C55" s="109" t="str">
        <f>VLOOKUP(3,$M$11:$U$15,2,FALSE)</f>
        <v>Travis</v>
      </c>
      <c r="D55" s="99">
        <f>VLOOKUP(3,$M$11:$U$15,3,FALSE)</f>
        <v>9.5219907407407406E-3</v>
      </c>
      <c r="E55" s="100">
        <f>VLOOKUP(3,$M$11:$U$15,4,FALSE)</f>
        <v>17.199999999999822</v>
      </c>
      <c r="F55" s="248">
        <f>((D$53*86400)-(D55*86400))/(D55*86400)*-1</f>
        <v>2.0906770390178461E-2</v>
      </c>
      <c r="G55" s="262">
        <f>E55-E54</f>
        <v>15.000000000000098</v>
      </c>
      <c r="H55" s="133">
        <f t="shared" si="12"/>
        <v>1.8232648596086087E-2</v>
      </c>
      <c r="I55" s="111">
        <f>VLOOKUP(3,$M$11:$U$15,9,FALSE)</f>
        <v>0.90236125362243946</v>
      </c>
      <c r="J55" s="211"/>
      <c r="P55"/>
      <c r="Q55"/>
      <c r="R55"/>
      <c r="S55"/>
      <c r="T55"/>
      <c r="U55"/>
      <c r="V55"/>
      <c r="W55"/>
      <c r="X55"/>
      <c r="Y55"/>
      <c r="Z55"/>
      <c r="AA55"/>
      <c r="AB55"/>
      <c r="AC55"/>
    </row>
    <row r="56" spans="1:29" s="20" customFormat="1" ht="15" thickBot="1" x14ac:dyDescent="0.35">
      <c r="A56" s="90"/>
      <c r="B56" s="136">
        <v>4</v>
      </c>
      <c r="C56" s="137" t="str">
        <f>VLOOKUP(4,$M$11:$U$15,2,FALSE)</f>
        <v>Jake</v>
      </c>
      <c r="D56" s="138">
        <f>VLOOKUP(4,$M$11:$U$15,3,FALSE)</f>
        <v>9.6874999999999999E-3</v>
      </c>
      <c r="E56" s="139">
        <f>VLOOKUP(4,$M$11:$U$15,4,FALSE)</f>
        <v>31.499999999999829</v>
      </c>
      <c r="F56" s="266">
        <f>((D$53*86400)-(D56*86400))/(D56*86400)*-1</f>
        <v>3.76344086021504E-2</v>
      </c>
      <c r="G56" s="267">
        <f>E56-E55</f>
        <v>14.300000000000008</v>
      </c>
      <c r="H56" s="140">
        <f t="shared" si="12"/>
        <v>1.7084826762246208E-2</v>
      </c>
      <c r="I56" s="140">
        <f>VLOOKUP(4,$M$11:$U$15,9,FALSE)</f>
        <v>0.88714629507721787</v>
      </c>
      <c r="J56" s="212"/>
      <c r="P56"/>
      <c r="Q56"/>
      <c r="R56"/>
      <c r="S56"/>
      <c r="T56"/>
      <c r="U56"/>
      <c r="V56"/>
      <c r="W56"/>
      <c r="X56"/>
      <c r="Y56"/>
      <c r="Z56"/>
      <c r="AA56"/>
      <c r="AB56"/>
      <c r="AC56"/>
    </row>
    <row r="57" spans="1:29" s="20" customFormat="1" ht="15" thickTop="1" x14ac:dyDescent="0.3">
      <c r="P57"/>
      <c r="Q57"/>
      <c r="R57"/>
      <c r="S57"/>
      <c r="T57"/>
      <c r="U57"/>
      <c r="V57"/>
      <c r="W57"/>
      <c r="X57"/>
      <c r="Y57"/>
      <c r="Z57"/>
      <c r="AA57"/>
      <c r="AB57"/>
      <c r="AC57"/>
    </row>
    <row r="67" spans="2:29" s="20" customFormat="1" x14ac:dyDescent="0.3">
      <c r="B67" s="80"/>
      <c r="P67"/>
      <c r="Q67"/>
      <c r="R67"/>
      <c r="S67"/>
      <c r="T67"/>
      <c r="U67"/>
      <c r="V67"/>
      <c r="W67"/>
      <c r="X67"/>
      <c r="Y67"/>
      <c r="Z67"/>
      <c r="AA67"/>
      <c r="AB67"/>
      <c r="AC67"/>
    </row>
  </sheetData>
  <sheetProtection sheet="1" objects="1" scenarios="1"/>
  <mergeCells count="9">
    <mergeCell ref="B29:D29"/>
    <mergeCell ref="F29:H29"/>
    <mergeCell ref="A1:J2"/>
    <mergeCell ref="A3:D4"/>
    <mergeCell ref="B5:D5"/>
    <mergeCell ref="E5:G5"/>
    <mergeCell ref="B11:D11"/>
    <mergeCell ref="F11:H11"/>
    <mergeCell ref="H5:I5"/>
  </mergeCells>
  <conditionalFormatting sqref="B23:I23">
    <cfRule type="cellIs" dxfId="5" priority="6" operator="lessThan">
      <formula>-4</formula>
    </cfRule>
    <cfRule type="cellIs" dxfId="4" priority="7" operator="greaterThan">
      <formula>4</formula>
    </cfRule>
  </conditionalFormatting>
  <conditionalFormatting sqref="B24:I24 B42:I42">
    <cfRule type="cellIs" dxfId="3" priority="2" operator="equal">
      <formula>1</formula>
    </cfRule>
  </conditionalFormatting>
  <conditionalFormatting sqref="B26:I26 B44:I44">
    <cfRule type="cellIs" dxfId="2" priority="1" operator="equal">
      <formula>1</formula>
    </cfRule>
  </conditionalFormatting>
  <conditionalFormatting sqref="B41:I41">
    <cfRule type="cellIs" dxfId="1" priority="3" operator="lessThan">
      <formula>-4</formula>
    </cfRule>
    <cfRule type="cellIs" dxfId="0" priority="4" operator="greaterThan">
      <formula>4</formula>
    </cfRule>
  </conditionalFormatting>
  <printOptions horizontalCentered="1" verticalCentered="1"/>
  <pageMargins left="0.11811023622047245" right="0.11811023622047245" top="0.11811023622047245" bottom="0.11811023622047245" header="0" footer="0"/>
  <pageSetup scale="91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BA374-FE7A-493F-A5B6-299D8258F07A}">
  <dimension ref="A1:C265"/>
  <sheetViews>
    <sheetView workbookViewId="0">
      <selection activeCell="F8" sqref="F8"/>
    </sheetView>
  </sheetViews>
  <sheetFormatPr defaultRowHeight="14.4" x14ac:dyDescent="0.3"/>
  <cols>
    <col min="1" max="1" width="20.21875" customWidth="1"/>
    <col min="2" max="2" width="12.109375" style="236" customWidth="1"/>
    <col min="3" max="3" width="16.109375" style="234" customWidth="1"/>
  </cols>
  <sheetData>
    <row r="1" spans="1:3" x14ac:dyDescent="0.3">
      <c r="A1" s="219" t="s">
        <v>58</v>
      </c>
      <c r="B1" s="219" t="s">
        <v>59</v>
      </c>
      <c r="C1" s="220" t="s">
        <v>60</v>
      </c>
    </row>
    <row r="2" spans="1:3" x14ac:dyDescent="0.3">
      <c r="A2" s="221" t="s">
        <v>61</v>
      </c>
      <c r="B2" s="222">
        <v>3.6805555555555554E-3</v>
      </c>
      <c r="C2" s="223">
        <f>2000/(B2*86400)</f>
        <v>6.2893081761006293</v>
      </c>
    </row>
    <row r="3" spans="1:3" x14ac:dyDescent="0.3">
      <c r="A3" s="221" t="s">
        <v>62</v>
      </c>
      <c r="B3" s="222">
        <v>3.8310185185185183E-3</v>
      </c>
      <c r="C3" s="223">
        <f t="shared" ref="C3:C15" si="0">2000/(B3*86400)</f>
        <v>6.0422960725075532</v>
      </c>
    </row>
    <row r="4" spans="1:3" x14ac:dyDescent="0.3">
      <c r="A4" s="221" t="s">
        <v>63</v>
      </c>
      <c r="B4" s="222">
        <v>4.0624999999999993E-3</v>
      </c>
      <c r="C4" s="223">
        <f t="shared" si="0"/>
        <v>5.6980056980056988</v>
      </c>
    </row>
    <row r="5" spans="1:3" x14ac:dyDescent="0.3">
      <c r="A5" s="221" t="s">
        <v>64</v>
      </c>
      <c r="B5" s="222">
        <v>4.0856481481481481E-3</v>
      </c>
      <c r="C5" s="223">
        <f t="shared" si="0"/>
        <v>5.6657223796033991</v>
      </c>
    </row>
    <row r="6" spans="1:3" x14ac:dyDescent="0.3">
      <c r="A6" s="221" t="s">
        <v>65</v>
      </c>
      <c r="B6" s="222">
        <v>4.1666666666666666E-3</v>
      </c>
      <c r="C6" s="223">
        <f t="shared" si="0"/>
        <v>5.5555555555555554</v>
      </c>
    </row>
    <row r="7" spans="1:3" x14ac:dyDescent="0.3">
      <c r="A7" s="221" t="s">
        <v>66</v>
      </c>
      <c r="B7" s="222">
        <v>4.2939814814814811E-3</v>
      </c>
      <c r="C7" s="223">
        <f t="shared" si="0"/>
        <v>5.3908355795148255</v>
      </c>
    </row>
    <row r="8" spans="1:3" x14ac:dyDescent="0.3">
      <c r="A8" s="221" t="s">
        <v>67</v>
      </c>
      <c r="B8" s="222">
        <v>4.5370370370370365E-3</v>
      </c>
      <c r="C8" s="223">
        <f t="shared" si="0"/>
        <v>5.1020408163265314</v>
      </c>
    </row>
    <row r="9" spans="1:3" x14ac:dyDescent="0.3">
      <c r="A9" s="221" t="s">
        <v>68</v>
      </c>
      <c r="B9" s="222">
        <v>3.7731481481481483E-3</v>
      </c>
      <c r="C9" s="223">
        <f t="shared" si="0"/>
        <v>6.1349693251533743</v>
      </c>
    </row>
    <row r="10" spans="1:3" x14ac:dyDescent="0.3">
      <c r="A10" s="221" t="s">
        <v>69</v>
      </c>
      <c r="B10" s="222">
        <v>3.9236111111111112E-3</v>
      </c>
      <c r="C10" s="223">
        <f t="shared" si="0"/>
        <v>5.8997050147492622</v>
      </c>
    </row>
    <row r="11" spans="1:3" x14ac:dyDescent="0.3">
      <c r="A11" s="221" t="s">
        <v>70</v>
      </c>
      <c r="B11" s="222">
        <v>4.0046296296296297E-3</v>
      </c>
      <c r="C11" s="223">
        <f t="shared" si="0"/>
        <v>5.7803468208092488</v>
      </c>
    </row>
    <row r="12" spans="1:3" x14ac:dyDescent="0.3">
      <c r="A12" s="221" t="s">
        <v>71</v>
      </c>
      <c r="B12" s="222">
        <v>4.1782407407407402E-3</v>
      </c>
      <c r="C12" s="223">
        <f t="shared" si="0"/>
        <v>5.5401662049861509</v>
      </c>
    </row>
    <row r="13" spans="1:3" x14ac:dyDescent="0.3">
      <c r="A13" s="221" t="s">
        <v>72</v>
      </c>
      <c r="B13" s="222">
        <v>4.2476851851851851E-3</v>
      </c>
      <c r="C13" s="223">
        <f t="shared" si="0"/>
        <v>5.4495912806539506</v>
      </c>
    </row>
    <row r="14" spans="1:3" x14ac:dyDescent="0.3">
      <c r="A14" s="221" t="s">
        <v>73</v>
      </c>
      <c r="B14" s="222">
        <v>4.3981481481481484E-3</v>
      </c>
      <c r="C14" s="223">
        <f t="shared" si="0"/>
        <v>5.2631578947368425</v>
      </c>
    </row>
    <row r="15" spans="1:3" x14ac:dyDescent="0.3">
      <c r="A15" s="221" t="s">
        <v>74</v>
      </c>
      <c r="B15" s="222">
        <v>4.6064814814814814E-3</v>
      </c>
      <c r="C15" s="223">
        <f t="shared" si="0"/>
        <v>5.025125628140704</v>
      </c>
    </row>
    <row r="16" spans="1:3" x14ac:dyDescent="0.3">
      <c r="A16" s="224" t="s">
        <v>75</v>
      </c>
      <c r="B16" s="225">
        <v>4.0856481481481481E-3</v>
      </c>
      <c r="C16" s="226">
        <f>2000/(B16*86400)</f>
        <v>5.6657223796033991</v>
      </c>
    </row>
    <row r="17" spans="1:3" x14ac:dyDescent="0.3">
      <c r="A17" s="224" t="s">
        <v>76</v>
      </c>
      <c r="B17" s="225">
        <v>4.2361111111111106E-3</v>
      </c>
      <c r="C17" s="226">
        <f t="shared" ref="C17:C80" si="1">2000/(B17*86400)</f>
        <v>5.4644808743169406</v>
      </c>
    </row>
    <row r="18" spans="1:3" x14ac:dyDescent="0.3">
      <c r="A18" s="224" t="s">
        <v>77</v>
      </c>
      <c r="B18" s="225">
        <v>4.3749999999999995E-3</v>
      </c>
      <c r="C18" s="226">
        <f t="shared" si="1"/>
        <v>5.291005291005292</v>
      </c>
    </row>
    <row r="19" spans="1:3" x14ac:dyDescent="0.3">
      <c r="A19" s="227" t="s">
        <v>78</v>
      </c>
      <c r="B19" s="225">
        <v>4.5370370370370365E-3</v>
      </c>
      <c r="C19" s="226">
        <f t="shared" si="1"/>
        <v>5.1020408163265314</v>
      </c>
    </row>
    <row r="20" spans="1:3" x14ac:dyDescent="0.3">
      <c r="A20" s="227" t="s">
        <v>79</v>
      </c>
      <c r="B20" s="225">
        <v>4.6064814814814814E-3</v>
      </c>
      <c r="C20" s="226">
        <f t="shared" si="1"/>
        <v>5.025125628140704</v>
      </c>
    </row>
    <row r="21" spans="1:3" x14ac:dyDescent="0.3">
      <c r="A21" s="227" t="s">
        <v>80</v>
      </c>
      <c r="B21" s="225">
        <v>4.7569444444444447E-3</v>
      </c>
      <c r="C21" s="226">
        <f t="shared" si="1"/>
        <v>4.8661800486618008</v>
      </c>
    </row>
    <row r="22" spans="1:3" x14ac:dyDescent="0.3">
      <c r="A22" s="227" t="s">
        <v>81</v>
      </c>
      <c r="B22" s="225">
        <v>4.9652777777777777E-3</v>
      </c>
      <c r="C22" s="226">
        <f t="shared" si="1"/>
        <v>4.6620046620046622</v>
      </c>
    </row>
    <row r="23" spans="1:3" x14ac:dyDescent="0.3">
      <c r="A23" s="227" t="s">
        <v>82</v>
      </c>
      <c r="B23" s="225">
        <v>4.2476851851851851E-3</v>
      </c>
      <c r="C23" s="226">
        <f t="shared" si="1"/>
        <v>5.4495912806539506</v>
      </c>
    </row>
    <row r="24" spans="1:3" x14ac:dyDescent="0.3">
      <c r="A24" s="227" t="s">
        <v>83</v>
      </c>
      <c r="B24" s="225">
        <v>4.340277777777778E-3</v>
      </c>
      <c r="C24" s="226">
        <f t="shared" si="1"/>
        <v>5.333333333333333</v>
      </c>
    </row>
    <row r="25" spans="1:3" x14ac:dyDescent="0.3">
      <c r="A25" s="227" t="s">
        <v>84</v>
      </c>
      <c r="B25" s="225">
        <v>4.4791666666666669E-3</v>
      </c>
      <c r="C25" s="226">
        <f t="shared" si="1"/>
        <v>5.1679586563307494</v>
      </c>
    </row>
    <row r="26" spans="1:3" x14ac:dyDescent="0.3">
      <c r="A26" s="227" t="s">
        <v>85</v>
      </c>
      <c r="B26" s="225">
        <v>4.6180555555555558E-3</v>
      </c>
      <c r="C26" s="226">
        <f t="shared" si="1"/>
        <v>5.0125313283208017</v>
      </c>
    </row>
    <row r="27" spans="1:3" x14ac:dyDescent="0.3">
      <c r="A27" s="227" t="s">
        <v>86</v>
      </c>
      <c r="B27" s="225">
        <v>4.6874999999999998E-3</v>
      </c>
      <c r="C27" s="226">
        <f t="shared" si="1"/>
        <v>4.9382716049382713</v>
      </c>
    </row>
    <row r="28" spans="1:3" x14ac:dyDescent="0.3">
      <c r="A28" s="227" t="s">
        <v>87</v>
      </c>
      <c r="B28" s="225">
        <v>4.8611111111111112E-3</v>
      </c>
      <c r="C28" s="226">
        <f t="shared" si="1"/>
        <v>4.7619047619047619</v>
      </c>
    </row>
    <row r="29" spans="1:3" x14ac:dyDescent="0.3">
      <c r="A29" s="227" t="s">
        <v>88</v>
      </c>
      <c r="B29" s="225">
        <v>5.0347222222222225E-3</v>
      </c>
      <c r="C29" s="226">
        <f t="shared" si="1"/>
        <v>4.5977011494252871</v>
      </c>
    </row>
    <row r="30" spans="1:3" x14ac:dyDescent="0.3">
      <c r="A30" s="228" t="s">
        <v>89</v>
      </c>
      <c r="B30" s="229">
        <v>4.7361111111111111E-3</v>
      </c>
      <c r="C30" s="230">
        <f t="shared" si="1"/>
        <v>4.8875855327468232</v>
      </c>
    </row>
    <row r="31" spans="1:3" x14ac:dyDescent="0.3">
      <c r="A31" s="231" t="s">
        <v>90</v>
      </c>
      <c r="B31" s="229">
        <v>5.627314814814815E-3</v>
      </c>
      <c r="C31" s="230">
        <f t="shared" si="1"/>
        <v>4.113533525298231</v>
      </c>
    </row>
    <row r="32" spans="1:3" x14ac:dyDescent="0.3">
      <c r="A32" s="231" t="s">
        <v>91</v>
      </c>
      <c r="B32" s="229">
        <v>5.627314814814815E-3</v>
      </c>
      <c r="C32" s="230">
        <f t="shared" si="1"/>
        <v>4.113533525298231</v>
      </c>
    </row>
    <row r="33" spans="1:3" x14ac:dyDescent="0.3">
      <c r="A33" s="228" t="s">
        <v>92</v>
      </c>
      <c r="B33" s="229">
        <v>6.3993055555555548E-3</v>
      </c>
      <c r="C33" s="230">
        <f t="shared" si="1"/>
        <v>3.6172906493036718</v>
      </c>
    </row>
    <row r="34" spans="1:3" x14ac:dyDescent="0.3">
      <c r="A34" s="228" t="s">
        <v>93</v>
      </c>
      <c r="B34" s="229">
        <v>5.8842592592592592E-3</v>
      </c>
      <c r="C34" s="230">
        <f t="shared" si="1"/>
        <v>3.9339103068450041</v>
      </c>
    </row>
    <row r="35" spans="1:3" x14ac:dyDescent="0.3">
      <c r="A35" s="228" t="s">
        <v>94</v>
      </c>
      <c r="B35" s="229">
        <v>7.1018518518518522E-3</v>
      </c>
      <c r="C35" s="230">
        <f t="shared" si="1"/>
        <v>3.259452411994785</v>
      </c>
    </row>
    <row r="36" spans="1:3" x14ac:dyDescent="0.3">
      <c r="A36" s="228" t="s">
        <v>95</v>
      </c>
      <c r="B36" s="229">
        <v>6.5381944444444437E-3</v>
      </c>
      <c r="C36" s="230">
        <f t="shared" si="1"/>
        <v>3.5404496371039125</v>
      </c>
    </row>
    <row r="37" spans="1:3" x14ac:dyDescent="0.3">
      <c r="A37" s="221" t="s">
        <v>96</v>
      </c>
      <c r="B37" s="232">
        <v>3.7615740740740739E-3</v>
      </c>
      <c r="C37" s="233">
        <f t="shared" si="1"/>
        <v>6.1538461538461542</v>
      </c>
    </row>
    <row r="38" spans="1:3" x14ac:dyDescent="0.3">
      <c r="A38" s="221" t="s">
        <v>97</v>
      </c>
      <c r="B38" s="232">
        <v>3.9236111111111112E-3</v>
      </c>
      <c r="C38" s="233">
        <f t="shared" si="1"/>
        <v>5.8997050147492622</v>
      </c>
    </row>
    <row r="39" spans="1:3" x14ac:dyDescent="0.3">
      <c r="A39" s="221" t="s">
        <v>98</v>
      </c>
      <c r="B39" s="232">
        <v>4.0277777777777777E-3</v>
      </c>
      <c r="C39" s="233">
        <f t="shared" si="1"/>
        <v>5.7471264367816088</v>
      </c>
    </row>
    <row r="40" spans="1:3" x14ac:dyDescent="0.3">
      <c r="A40" s="221" t="s">
        <v>99</v>
      </c>
      <c r="B40" s="232">
        <v>4.1666666666666666E-3</v>
      </c>
      <c r="C40" s="233">
        <f t="shared" si="1"/>
        <v>5.5555555555555554</v>
      </c>
    </row>
    <row r="41" spans="1:3" x14ac:dyDescent="0.3">
      <c r="A41" s="221" t="s">
        <v>100</v>
      </c>
      <c r="B41" s="232">
        <v>4.2476851851851851E-3</v>
      </c>
      <c r="C41" s="233">
        <f t="shared" si="1"/>
        <v>5.4495912806539506</v>
      </c>
    </row>
    <row r="42" spans="1:3" x14ac:dyDescent="0.3">
      <c r="A42" s="221" t="s">
        <v>101</v>
      </c>
      <c r="B42" s="232">
        <v>4.3981481481481484E-3</v>
      </c>
      <c r="C42" s="233">
        <f t="shared" si="1"/>
        <v>5.2631578947368425</v>
      </c>
    </row>
    <row r="43" spans="1:3" x14ac:dyDescent="0.3">
      <c r="A43" s="221" t="s">
        <v>102</v>
      </c>
      <c r="B43" s="232">
        <v>4.6412037037037038E-3</v>
      </c>
      <c r="C43" s="233">
        <f t="shared" si="1"/>
        <v>4.9875311720698257</v>
      </c>
    </row>
    <row r="44" spans="1:3" x14ac:dyDescent="0.3">
      <c r="A44" s="221" t="s">
        <v>103</v>
      </c>
      <c r="B44" s="232">
        <v>3.8425925925925923E-3</v>
      </c>
      <c r="C44" s="233">
        <f t="shared" si="1"/>
        <v>6.024096385542169</v>
      </c>
    </row>
    <row r="45" spans="1:3" x14ac:dyDescent="0.3">
      <c r="A45" s="221" t="s">
        <v>104</v>
      </c>
      <c r="B45" s="232">
        <v>3.9930555555555561E-3</v>
      </c>
      <c r="C45" s="234">
        <f t="shared" si="1"/>
        <v>5.7971014492753614</v>
      </c>
    </row>
    <row r="46" spans="1:3" x14ac:dyDescent="0.3">
      <c r="A46" s="221" t="s">
        <v>105</v>
      </c>
      <c r="B46" s="232">
        <v>4.0740740740740746E-3</v>
      </c>
      <c r="C46" s="234">
        <f t="shared" si="1"/>
        <v>5.6818181818181808</v>
      </c>
    </row>
    <row r="47" spans="1:3" x14ac:dyDescent="0.3">
      <c r="A47" s="221" t="s">
        <v>106</v>
      </c>
      <c r="B47" s="232">
        <v>4.2476851851851851E-3</v>
      </c>
      <c r="C47" s="234">
        <f t="shared" si="1"/>
        <v>5.4495912806539506</v>
      </c>
    </row>
    <row r="48" spans="1:3" x14ac:dyDescent="0.3">
      <c r="A48" s="221" t="s">
        <v>107</v>
      </c>
      <c r="B48" s="232">
        <v>4.31712962962963E-3</v>
      </c>
      <c r="C48" s="234">
        <f t="shared" si="1"/>
        <v>5.3619302949061654</v>
      </c>
    </row>
    <row r="49" spans="1:3" x14ac:dyDescent="0.3">
      <c r="A49" s="221" t="s">
        <v>108</v>
      </c>
      <c r="B49" s="232">
        <v>4.4675925925925933E-3</v>
      </c>
      <c r="C49" s="234">
        <f t="shared" si="1"/>
        <v>5.1813471502590662</v>
      </c>
    </row>
    <row r="50" spans="1:3" x14ac:dyDescent="0.3">
      <c r="A50" s="221" t="s">
        <v>109</v>
      </c>
      <c r="B50" s="232">
        <v>4.6990740740740743E-3</v>
      </c>
      <c r="C50" s="234">
        <f t="shared" si="1"/>
        <v>4.9261083743842367</v>
      </c>
    </row>
    <row r="51" spans="1:3" x14ac:dyDescent="0.3">
      <c r="A51" s="224" t="s">
        <v>110</v>
      </c>
      <c r="B51" s="232">
        <v>4.155092592592593E-3</v>
      </c>
      <c r="C51" s="234">
        <f t="shared" si="1"/>
        <v>5.571030640668523</v>
      </c>
    </row>
    <row r="52" spans="1:3" x14ac:dyDescent="0.3">
      <c r="A52" s="224" t="s">
        <v>111</v>
      </c>
      <c r="B52" s="232">
        <v>4.3287037037037035E-3</v>
      </c>
      <c r="C52" s="234">
        <f t="shared" si="1"/>
        <v>5.3475935828877006</v>
      </c>
    </row>
    <row r="53" spans="1:3" x14ac:dyDescent="0.3">
      <c r="A53" s="224" t="s">
        <v>112</v>
      </c>
      <c r="B53" s="232">
        <v>4.4444444444444444E-3</v>
      </c>
      <c r="C53" s="234">
        <f t="shared" si="1"/>
        <v>5.208333333333333</v>
      </c>
    </row>
    <row r="54" spans="1:3" x14ac:dyDescent="0.3">
      <c r="A54" s="227" t="s">
        <v>113</v>
      </c>
      <c r="B54" s="232">
        <v>4.6180555555555558E-3</v>
      </c>
      <c r="C54" s="234">
        <f t="shared" si="1"/>
        <v>5.0125313283208017</v>
      </c>
    </row>
    <row r="55" spans="1:3" x14ac:dyDescent="0.3">
      <c r="A55" s="227" t="s">
        <v>114</v>
      </c>
      <c r="B55" s="232">
        <v>4.6990740740740743E-3</v>
      </c>
      <c r="C55" s="234">
        <f t="shared" si="1"/>
        <v>4.9261083743842367</v>
      </c>
    </row>
    <row r="56" spans="1:3" x14ac:dyDescent="0.3">
      <c r="A56" s="227" t="s">
        <v>115</v>
      </c>
      <c r="B56" s="232">
        <v>7.1527777777777787E-3</v>
      </c>
      <c r="C56" s="234">
        <f t="shared" si="1"/>
        <v>3.2362459546925559</v>
      </c>
    </row>
    <row r="57" spans="1:3" x14ac:dyDescent="0.3">
      <c r="A57" s="227" t="s">
        <v>116</v>
      </c>
      <c r="B57" s="232">
        <v>5.0462962962962961E-3</v>
      </c>
      <c r="C57" s="234">
        <f t="shared" si="1"/>
        <v>4.5871559633027523</v>
      </c>
    </row>
    <row r="58" spans="1:3" x14ac:dyDescent="0.3">
      <c r="A58" s="227" t="s">
        <v>117</v>
      </c>
      <c r="B58" s="232">
        <v>4.2592592592592595E-3</v>
      </c>
      <c r="C58" s="234">
        <f t="shared" si="1"/>
        <v>5.4347826086956523</v>
      </c>
    </row>
    <row r="59" spans="1:3" x14ac:dyDescent="0.3">
      <c r="A59" s="227" t="s">
        <v>118</v>
      </c>
      <c r="B59" s="232">
        <v>4.4212962962962956E-3</v>
      </c>
      <c r="C59" s="234">
        <f t="shared" si="1"/>
        <v>5.2356020942408383</v>
      </c>
    </row>
    <row r="60" spans="1:3" x14ac:dyDescent="0.3">
      <c r="A60" s="227" t="s">
        <v>119</v>
      </c>
      <c r="B60" s="232">
        <v>4.5601851851851853E-3</v>
      </c>
      <c r="C60" s="234">
        <f t="shared" si="1"/>
        <v>5.0761421319796955</v>
      </c>
    </row>
    <row r="61" spans="1:3" x14ac:dyDescent="0.3">
      <c r="A61" s="227" t="s">
        <v>120</v>
      </c>
      <c r="B61" s="232">
        <v>4.6874999999999998E-3</v>
      </c>
      <c r="C61" s="234">
        <f t="shared" si="1"/>
        <v>4.9382716049382713</v>
      </c>
    </row>
    <row r="62" spans="1:3" x14ac:dyDescent="0.3">
      <c r="A62" s="227" t="s">
        <v>121</v>
      </c>
      <c r="B62" s="232">
        <v>4.8148148148148152E-3</v>
      </c>
      <c r="C62" s="234">
        <f t="shared" si="1"/>
        <v>4.8076923076923066</v>
      </c>
    </row>
    <row r="63" spans="1:3" x14ac:dyDescent="0.3">
      <c r="A63" s="227" t="s">
        <v>122</v>
      </c>
      <c r="B63" s="232">
        <v>4.9421296296296288E-3</v>
      </c>
      <c r="C63" s="234">
        <f t="shared" si="1"/>
        <v>4.6838407494145207</v>
      </c>
    </row>
    <row r="64" spans="1:3" x14ac:dyDescent="0.3">
      <c r="A64" s="227" t="s">
        <v>123</v>
      </c>
      <c r="B64" s="232">
        <v>5.1273148148148146E-3</v>
      </c>
      <c r="C64" s="234">
        <f t="shared" si="1"/>
        <v>4.5146726862302486</v>
      </c>
    </row>
    <row r="65" spans="1:3" x14ac:dyDescent="0.3">
      <c r="A65" t="s">
        <v>124</v>
      </c>
      <c r="B65" s="232">
        <v>3.8194444444444443E-3</v>
      </c>
      <c r="C65" s="234">
        <f t="shared" si="1"/>
        <v>6.0606060606060606</v>
      </c>
    </row>
    <row r="66" spans="1:3" x14ac:dyDescent="0.3">
      <c r="A66" t="s">
        <v>125</v>
      </c>
      <c r="B66" s="232">
        <v>3.9814814814814817E-3</v>
      </c>
      <c r="C66" s="234">
        <f t="shared" si="1"/>
        <v>5.8139534883720927</v>
      </c>
    </row>
    <row r="67" spans="1:3" x14ac:dyDescent="0.3">
      <c r="A67" t="s">
        <v>126</v>
      </c>
      <c r="B67" s="232">
        <v>4.0624999999999993E-3</v>
      </c>
      <c r="C67" s="234">
        <f t="shared" si="1"/>
        <v>5.6980056980056988</v>
      </c>
    </row>
    <row r="68" spans="1:3" x14ac:dyDescent="0.3">
      <c r="A68" t="s">
        <v>127</v>
      </c>
      <c r="B68" s="232">
        <v>4.2129629629629626E-3</v>
      </c>
      <c r="C68" s="234">
        <f t="shared" si="1"/>
        <v>5.4945054945054954</v>
      </c>
    </row>
    <row r="69" spans="1:3" x14ac:dyDescent="0.3">
      <c r="A69" t="s">
        <v>128</v>
      </c>
      <c r="B69" s="232">
        <v>4.3055555555555555E-3</v>
      </c>
      <c r="C69" s="234">
        <f t="shared" si="1"/>
        <v>5.376344086021505</v>
      </c>
    </row>
    <row r="70" spans="1:3" x14ac:dyDescent="0.3">
      <c r="A70" t="s">
        <v>129</v>
      </c>
      <c r="B70" s="232">
        <v>4.4444444444444444E-3</v>
      </c>
      <c r="C70" s="234">
        <f t="shared" si="1"/>
        <v>5.208333333333333</v>
      </c>
    </row>
    <row r="71" spans="1:3" x14ac:dyDescent="0.3">
      <c r="A71" t="s">
        <v>130</v>
      </c>
      <c r="B71" s="232">
        <v>4.6874999999999998E-3</v>
      </c>
      <c r="C71" s="234">
        <f t="shared" si="1"/>
        <v>4.9382716049382713</v>
      </c>
    </row>
    <row r="72" spans="1:3" x14ac:dyDescent="0.3">
      <c r="A72" t="s">
        <v>131</v>
      </c>
      <c r="B72" s="232">
        <v>3.9004629629629632E-3</v>
      </c>
      <c r="C72" s="234">
        <f t="shared" si="1"/>
        <v>5.9347181008902075</v>
      </c>
    </row>
    <row r="73" spans="1:3" x14ac:dyDescent="0.3">
      <c r="A73" t="s">
        <v>132</v>
      </c>
      <c r="B73" s="232">
        <v>4.0509259259259257E-3</v>
      </c>
      <c r="C73" s="234">
        <f t="shared" si="1"/>
        <v>5.7142857142857144</v>
      </c>
    </row>
    <row r="74" spans="1:3" x14ac:dyDescent="0.3">
      <c r="A74" t="s">
        <v>133</v>
      </c>
      <c r="B74" s="232">
        <v>4.1377314814814809E-3</v>
      </c>
      <c r="C74" s="234">
        <f t="shared" si="1"/>
        <v>5.594405594405595</v>
      </c>
    </row>
    <row r="75" spans="1:3" x14ac:dyDescent="0.3">
      <c r="A75" t="s">
        <v>134</v>
      </c>
      <c r="B75" s="232">
        <v>4.3055555555555555E-3</v>
      </c>
      <c r="C75" s="234">
        <f t="shared" si="1"/>
        <v>5.376344086021505</v>
      </c>
    </row>
    <row r="76" spans="1:3" x14ac:dyDescent="0.3">
      <c r="A76" t="s">
        <v>135</v>
      </c>
      <c r="B76" s="232">
        <v>4.386574074074074E-3</v>
      </c>
      <c r="C76" s="234">
        <f t="shared" si="1"/>
        <v>5.2770448548812663</v>
      </c>
    </row>
    <row r="77" spans="1:3" x14ac:dyDescent="0.3">
      <c r="A77" t="s">
        <v>136</v>
      </c>
      <c r="B77" s="232">
        <v>4.5254629629629629E-3</v>
      </c>
      <c r="C77" s="234">
        <f t="shared" si="1"/>
        <v>5.1150895140664963</v>
      </c>
    </row>
    <row r="78" spans="1:3" x14ac:dyDescent="0.3">
      <c r="A78" t="s">
        <v>137</v>
      </c>
      <c r="B78" s="232">
        <v>4.7569444444444447E-3</v>
      </c>
      <c r="C78" s="234">
        <f t="shared" si="1"/>
        <v>4.8661800486618008</v>
      </c>
    </row>
    <row r="79" spans="1:3" x14ac:dyDescent="0.3">
      <c r="A79" t="s">
        <v>138</v>
      </c>
      <c r="B79" s="232">
        <v>4.2245370370370371E-3</v>
      </c>
      <c r="C79" s="234">
        <f t="shared" si="1"/>
        <v>5.4794520547945202</v>
      </c>
    </row>
    <row r="80" spans="1:3" x14ac:dyDescent="0.3">
      <c r="A80" t="s">
        <v>139</v>
      </c>
      <c r="B80" s="232">
        <v>4.386574074074074E-3</v>
      </c>
      <c r="C80" s="234">
        <f t="shared" si="1"/>
        <v>5.2770448548812663</v>
      </c>
    </row>
    <row r="81" spans="1:3" x14ac:dyDescent="0.3">
      <c r="A81" t="s">
        <v>140</v>
      </c>
      <c r="B81" s="232">
        <v>4.5138888888888893E-3</v>
      </c>
      <c r="C81" s="234">
        <f t="shared" ref="C81:C148" si="2">2000/(B81*86400)</f>
        <v>5.1282051282051277</v>
      </c>
    </row>
    <row r="82" spans="1:3" x14ac:dyDescent="0.3">
      <c r="A82" t="s">
        <v>141</v>
      </c>
      <c r="B82" s="232">
        <v>4.6874999999999998E-3</v>
      </c>
      <c r="C82" s="234">
        <f t="shared" si="2"/>
        <v>4.9382716049382713</v>
      </c>
    </row>
    <row r="83" spans="1:3" x14ac:dyDescent="0.3">
      <c r="A83" t="s">
        <v>142</v>
      </c>
      <c r="B83" s="232">
        <v>4.7800925925925919E-3</v>
      </c>
      <c r="C83" s="234">
        <f t="shared" si="2"/>
        <v>4.8426150121065383</v>
      </c>
    </row>
    <row r="84" spans="1:3" x14ac:dyDescent="0.3">
      <c r="A84" t="s">
        <v>143</v>
      </c>
      <c r="B84" s="232">
        <v>4.9189814814814816E-3</v>
      </c>
      <c r="C84" s="234">
        <f t="shared" si="2"/>
        <v>4.7058823529411766</v>
      </c>
    </row>
    <row r="85" spans="1:3" x14ac:dyDescent="0.3">
      <c r="A85" t="s">
        <v>144</v>
      </c>
      <c r="B85" s="232">
        <v>5.0925925925925921E-3</v>
      </c>
      <c r="C85" s="234">
        <f t="shared" si="2"/>
        <v>4.5454545454545459</v>
      </c>
    </row>
    <row r="86" spans="1:3" x14ac:dyDescent="0.3">
      <c r="A86" t="s">
        <v>145</v>
      </c>
      <c r="B86" s="232">
        <v>4.31712962962963E-3</v>
      </c>
      <c r="C86" s="234">
        <f t="shared" si="2"/>
        <v>5.3619302949061654</v>
      </c>
    </row>
    <row r="87" spans="1:3" x14ac:dyDescent="0.3">
      <c r="A87" t="s">
        <v>146</v>
      </c>
      <c r="B87" s="232">
        <v>4.4675925925925933E-3</v>
      </c>
      <c r="C87" s="234">
        <f t="shared" si="2"/>
        <v>5.1813471502590662</v>
      </c>
    </row>
    <row r="88" spans="1:3" x14ac:dyDescent="0.3">
      <c r="A88" t="s">
        <v>147</v>
      </c>
      <c r="B88" s="232">
        <v>4.6296296296296302E-3</v>
      </c>
      <c r="C88" s="234">
        <f t="shared" si="2"/>
        <v>4.9999999999999991</v>
      </c>
    </row>
    <row r="89" spans="1:3" x14ac:dyDescent="0.3">
      <c r="A89" t="s">
        <v>148</v>
      </c>
      <c r="B89" s="232">
        <v>4.7569444444444447E-3</v>
      </c>
      <c r="C89" s="234">
        <f t="shared" si="2"/>
        <v>4.8661800486618008</v>
      </c>
    </row>
    <row r="90" spans="1:3" x14ac:dyDescent="0.3">
      <c r="A90" t="s">
        <v>149</v>
      </c>
      <c r="B90" s="232">
        <v>4.8726851851851856E-3</v>
      </c>
      <c r="C90" s="234">
        <f t="shared" si="2"/>
        <v>4.7505938242280275</v>
      </c>
    </row>
    <row r="91" spans="1:3" x14ac:dyDescent="0.3">
      <c r="A91" t="s">
        <v>150</v>
      </c>
      <c r="B91" s="232">
        <v>5.0231481481481481E-3</v>
      </c>
      <c r="C91" s="234">
        <f t="shared" si="2"/>
        <v>4.6082949308755756</v>
      </c>
    </row>
    <row r="92" spans="1:3" x14ac:dyDescent="0.3">
      <c r="A92" t="s">
        <v>151</v>
      </c>
      <c r="B92" s="232">
        <v>5.1736111111111115E-3</v>
      </c>
      <c r="C92" s="234">
        <f t="shared" si="2"/>
        <v>4.4742729306487687</v>
      </c>
    </row>
    <row r="93" spans="1:3" x14ac:dyDescent="0.3">
      <c r="A93" s="221" t="s">
        <v>152</v>
      </c>
      <c r="B93" s="232">
        <v>3.8773148148148143E-3</v>
      </c>
      <c r="C93" s="234">
        <f t="shared" si="2"/>
        <v>5.9701492537313445</v>
      </c>
    </row>
    <row r="94" spans="1:3" x14ac:dyDescent="0.3">
      <c r="A94" s="221" t="s">
        <v>153</v>
      </c>
      <c r="B94" s="232">
        <v>4.0277777777777777E-3</v>
      </c>
      <c r="C94" s="234">
        <f t="shared" si="2"/>
        <v>5.7471264367816088</v>
      </c>
    </row>
    <row r="95" spans="1:3" x14ac:dyDescent="0.3">
      <c r="A95" s="221" t="s">
        <v>154</v>
      </c>
      <c r="B95" s="232">
        <v>4.108796296296297E-3</v>
      </c>
      <c r="C95" s="234">
        <f t="shared" si="2"/>
        <v>5.6338028169014072</v>
      </c>
    </row>
    <row r="96" spans="1:3" x14ac:dyDescent="0.3">
      <c r="A96" s="221" t="s">
        <v>155</v>
      </c>
      <c r="B96" s="232">
        <v>4.2592592592592595E-3</v>
      </c>
      <c r="C96" s="234">
        <f t="shared" si="2"/>
        <v>5.4347826086956523</v>
      </c>
    </row>
    <row r="97" spans="1:3" x14ac:dyDescent="0.3">
      <c r="A97" s="221" t="s">
        <v>156</v>
      </c>
      <c r="B97" s="232">
        <v>4.363425925925926E-3</v>
      </c>
      <c r="C97" s="234">
        <f t="shared" si="2"/>
        <v>5.3050397877984086</v>
      </c>
    </row>
    <row r="98" spans="1:3" x14ac:dyDescent="0.3">
      <c r="A98" s="221" t="s">
        <v>157</v>
      </c>
      <c r="B98" s="232">
        <v>4.4907407407407405E-3</v>
      </c>
      <c r="C98" s="234">
        <f t="shared" si="2"/>
        <v>5.1546391752577323</v>
      </c>
    </row>
    <row r="99" spans="1:3" x14ac:dyDescent="0.3">
      <c r="A99" s="221" t="s">
        <v>158</v>
      </c>
      <c r="B99" s="232">
        <v>4.7337962962962958E-3</v>
      </c>
      <c r="C99" s="234">
        <f t="shared" si="2"/>
        <v>4.8899755501222497</v>
      </c>
    </row>
    <row r="100" spans="1:3" x14ac:dyDescent="0.3">
      <c r="A100" s="221" t="s">
        <v>159</v>
      </c>
      <c r="B100" s="232">
        <v>3.9699074074074072E-3</v>
      </c>
      <c r="C100" s="234">
        <f t="shared" si="2"/>
        <v>5.8309037900874632</v>
      </c>
    </row>
    <row r="101" spans="1:3" x14ac:dyDescent="0.3">
      <c r="A101" s="221" t="s">
        <v>160</v>
      </c>
      <c r="B101" s="232">
        <v>4.1319444444444442E-3</v>
      </c>
      <c r="C101" s="234">
        <f t="shared" si="2"/>
        <v>5.6022408963585431</v>
      </c>
    </row>
    <row r="102" spans="1:3" x14ac:dyDescent="0.3">
      <c r="A102" s="221" t="s">
        <v>161</v>
      </c>
      <c r="B102" s="232">
        <v>4.2013888888888891E-3</v>
      </c>
      <c r="C102" s="234">
        <f t="shared" si="2"/>
        <v>5.5096418732782366</v>
      </c>
    </row>
    <row r="103" spans="1:3" x14ac:dyDescent="0.3">
      <c r="A103" s="221" t="s">
        <v>162</v>
      </c>
      <c r="B103" s="232">
        <v>4.363425925925926E-3</v>
      </c>
      <c r="C103" s="234">
        <f t="shared" si="2"/>
        <v>5.3050397877984086</v>
      </c>
    </row>
    <row r="104" spans="1:3" x14ac:dyDescent="0.3">
      <c r="A104" s="221" t="s">
        <v>163</v>
      </c>
      <c r="B104" s="232">
        <v>4.4560185185185189E-3</v>
      </c>
      <c r="C104" s="234">
        <f t="shared" si="2"/>
        <v>5.1948051948051939</v>
      </c>
    </row>
    <row r="105" spans="1:3" x14ac:dyDescent="0.3">
      <c r="A105" s="221" t="s">
        <v>164</v>
      </c>
      <c r="B105" s="232">
        <v>4.5833333333333334E-3</v>
      </c>
      <c r="C105" s="234">
        <f t="shared" si="2"/>
        <v>5.0505050505050502</v>
      </c>
    </row>
    <row r="106" spans="1:3" x14ac:dyDescent="0.3">
      <c r="A106" s="221" t="s">
        <v>165</v>
      </c>
      <c r="B106" s="232">
        <v>4.8148148148148152E-3</v>
      </c>
      <c r="C106" s="234">
        <f t="shared" si="2"/>
        <v>4.8076923076923066</v>
      </c>
    </row>
    <row r="107" spans="1:3" x14ac:dyDescent="0.3">
      <c r="A107" s="224" t="s">
        <v>166</v>
      </c>
      <c r="B107" s="232">
        <v>4.2939814814814811E-3</v>
      </c>
      <c r="C107" s="234">
        <f t="shared" si="2"/>
        <v>5.3908355795148255</v>
      </c>
    </row>
    <row r="108" spans="1:3" x14ac:dyDescent="0.3">
      <c r="A108" s="224" t="s">
        <v>167</v>
      </c>
      <c r="B108" s="232">
        <v>4.4444444444444444E-3</v>
      </c>
      <c r="C108" s="234">
        <f t="shared" si="2"/>
        <v>5.208333333333333</v>
      </c>
    </row>
    <row r="109" spans="1:3" x14ac:dyDescent="0.3">
      <c r="A109" s="224" t="s">
        <v>168</v>
      </c>
      <c r="B109" s="232">
        <v>4.5833333333333334E-3</v>
      </c>
      <c r="C109" s="234">
        <f t="shared" si="2"/>
        <v>5.0505050505050502</v>
      </c>
    </row>
    <row r="110" spans="1:3" x14ac:dyDescent="0.3">
      <c r="A110" s="227" t="s">
        <v>169</v>
      </c>
      <c r="B110" s="232">
        <v>4.7569444444444447E-3</v>
      </c>
      <c r="C110" s="234">
        <f t="shared" si="2"/>
        <v>4.8661800486618008</v>
      </c>
    </row>
    <row r="111" spans="1:3" x14ac:dyDescent="0.3">
      <c r="A111" s="227" t="s">
        <v>170</v>
      </c>
      <c r="B111" s="232">
        <v>4.8726851851851856E-3</v>
      </c>
      <c r="C111" s="234">
        <f t="shared" si="2"/>
        <v>4.7505938242280275</v>
      </c>
    </row>
    <row r="112" spans="1:3" x14ac:dyDescent="0.3">
      <c r="A112" s="227" t="s">
        <v>171</v>
      </c>
      <c r="B112" s="232">
        <v>5.0000000000000001E-3</v>
      </c>
      <c r="C112" s="234">
        <f t="shared" si="2"/>
        <v>4.6296296296296298</v>
      </c>
    </row>
    <row r="113" spans="1:3" x14ac:dyDescent="0.3">
      <c r="A113" s="227" t="s">
        <v>172</v>
      </c>
      <c r="B113" s="232">
        <v>5.1504629629629635E-3</v>
      </c>
      <c r="C113" s="234">
        <f t="shared" si="2"/>
        <v>4.4943820224719095</v>
      </c>
    </row>
    <row r="114" spans="1:3" x14ac:dyDescent="0.3">
      <c r="A114" s="227" t="s">
        <v>173</v>
      </c>
      <c r="B114" s="232">
        <v>4.3981481481481484E-3</v>
      </c>
      <c r="C114" s="234">
        <f t="shared" si="2"/>
        <v>5.2631578947368425</v>
      </c>
    </row>
    <row r="115" spans="1:3" x14ac:dyDescent="0.3">
      <c r="A115" s="227" t="s">
        <v>174</v>
      </c>
      <c r="B115" s="232">
        <v>4.5601851851851853E-3</v>
      </c>
      <c r="C115" s="234">
        <f t="shared" si="2"/>
        <v>5.0761421319796955</v>
      </c>
    </row>
    <row r="116" spans="1:3" x14ac:dyDescent="0.3">
      <c r="A116" s="227" t="s">
        <v>175</v>
      </c>
      <c r="B116" s="232">
        <v>4.7106481481481478E-3</v>
      </c>
      <c r="C116" s="234">
        <f t="shared" si="2"/>
        <v>4.9140049140049138</v>
      </c>
    </row>
    <row r="117" spans="1:3" x14ac:dyDescent="0.3">
      <c r="A117" s="227" t="s">
        <v>176</v>
      </c>
      <c r="B117" s="232">
        <v>4.8495370370370368E-3</v>
      </c>
      <c r="C117" s="234">
        <f t="shared" si="2"/>
        <v>4.7732696897374698</v>
      </c>
    </row>
    <row r="118" spans="1:3" x14ac:dyDescent="0.3">
      <c r="A118" s="227" t="s">
        <v>177</v>
      </c>
      <c r="B118" s="232">
        <v>4.9652777777777777E-3</v>
      </c>
      <c r="C118" s="234">
        <f t="shared" si="2"/>
        <v>4.6620046620046622</v>
      </c>
    </row>
    <row r="119" spans="1:3" x14ac:dyDescent="0.3">
      <c r="A119" s="227" t="s">
        <v>178</v>
      </c>
      <c r="B119" s="232">
        <v>5.115740740740741E-3</v>
      </c>
      <c r="C119" s="234">
        <f t="shared" si="2"/>
        <v>4.5248868778280542</v>
      </c>
    </row>
    <row r="120" spans="1:3" x14ac:dyDescent="0.3">
      <c r="A120" s="227" t="s">
        <v>179</v>
      </c>
      <c r="B120" s="232">
        <v>5.2314814814814819E-3</v>
      </c>
      <c r="C120" s="234">
        <f t="shared" si="2"/>
        <v>4.4247787610619467</v>
      </c>
    </row>
    <row r="121" spans="1:3" x14ac:dyDescent="0.3">
      <c r="A121" s="221" t="s">
        <v>180</v>
      </c>
      <c r="B121" s="232">
        <v>3.9699074074074072E-3</v>
      </c>
      <c r="C121" s="234">
        <f t="shared" si="2"/>
        <v>5.8309037900874632</v>
      </c>
    </row>
    <row r="122" spans="1:3" x14ac:dyDescent="0.3">
      <c r="A122" s="221" t="s">
        <v>181</v>
      </c>
      <c r="B122" s="232">
        <v>4.1203703703703706E-3</v>
      </c>
      <c r="C122" s="234">
        <f t="shared" si="2"/>
        <v>5.617977528089888</v>
      </c>
    </row>
    <row r="123" spans="1:3" x14ac:dyDescent="0.3">
      <c r="A123" s="221" t="s">
        <v>182</v>
      </c>
      <c r="B123" s="232">
        <v>4.2129629629629626E-3</v>
      </c>
      <c r="C123" s="234">
        <f t="shared" si="2"/>
        <v>5.4945054945054954</v>
      </c>
    </row>
    <row r="124" spans="1:3" x14ac:dyDescent="0.3">
      <c r="A124" s="221" t="s">
        <v>183</v>
      </c>
      <c r="B124" s="232">
        <v>4.3287037037037035E-3</v>
      </c>
      <c r="C124" s="234">
        <f t="shared" si="2"/>
        <v>5.3475935828877006</v>
      </c>
    </row>
    <row r="125" spans="1:3" x14ac:dyDescent="0.3">
      <c r="A125" s="221" t="s">
        <v>184</v>
      </c>
      <c r="B125" s="232">
        <v>4.4560185185185189E-3</v>
      </c>
      <c r="C125" s="234">
        <f t="shared" si="2"/>
        <v>5.1948051948051939</v>
      </c>
    </row>
    <row r="126" spans="1:3" x14ac:dyDescent="0.3">
      <c r="A126" s="221" t="s">
        <v>185</v>
      </c>
      <c r="B126" s="232">
        <v>4.5833333333333334E-3</v>
      </c>
      <c r="C126" s="234">
        <f t="shared" si="2"/>
        <v>5.0505050505050502</v>
      </c>
    </row>
    <row r="127" spans="1:3" x14ac:dyDescent="0.3">
      <c r="A127" s="221" t="s">
        <v>186</v>
      </c>
      <c r="B127" s="232">
        <v>4.8263888888888887E-3</v>
      </c>
      <c r="C127" s="234">
        <f t="shared" si="2"/>
        <v>4.7961630695443649</v>
      </c>
    </row>
    <row r="128" spans="1:3" x14ac:dyDescent="0.3">
      <c r="A128" s="221" t="s">
        <v>187</v>
      </c>
      <c r="B128" s="232">
        <v>4.0856481481481481E-3</v>
      </c>
      <c r="C128" s="234">
        <f t="shared" si="2"/>
        <v>5.6657223796033991</v>
      </c>
    </row>
    <row r="129" spans="1:3" x14ac:dyDescent="0.3">
      <c r="A129" s="221" t="s">
        <v>188</v>
      </c>
      <c r="B129" s="232">
        <v>4.2476851851851851E-3</v>
      </c>
      <c r="C129" s="234">
        <f t="shared" si="2"/>
        <v>5.4495912806539506</v>
      </c>
    </row>
    <row r="130" spans="1:3" x14ac:dyDescent="0.3">
      <c r="A130" s="221" t="s">
        <v>189</v>
      </c>
      <c r="B130" s="232">
        <v>4.31712962962963E-3</v>
      </c>
      <c r="C130" s="234">
        <f t="shared" si="2"/>
        <v>5.3619302949061654</v>
      </c>
    </row>
    <row r="131" spans="1:3" x14ac:dyDescent="0.3">
      <c r="A131" s="221" t="s">
        <v>190</v>
      </c>
      <c r="B131" s="232">
        <v>4.4675925925925933E-3</v>
      </c>
      <c r="C131" s="234">
        <f t="shared" si="2"/>
        <v>5.1813471502590662</v>
      </c>
    </row>
    <row r="132" spans="1:3" x14ac:dyDescent="0.3">
      <c r="A132" s="221" t="s">
        <v>191</v>
      </c>
      <c r="B132" s="232">
        <v>4.5601851851851853E-3</v>
      </c>
      <c r="C132" s="234">
        <f t="shared" si="2"/>
        <v>5.0761421319796955</v>
      </c>
    </row>
    <row r="133" spans="1:3" x14ac:dyDescent="0.3">
      <c r="A133" s="221" t="s">
        <v>192</v>
      </c>
      <c r="B133" s="232">
        <v>4.7106481481481478E-3</v>
      </c>
      <c r="C133" s="234">
        <f t="shared" si="2"/>
        <v>4.9140049140049138</v>
      </c>
    </row>
    <row r="134" spans="1:3" x14ac:dyDescent="0.3">
      <c r="A134" s="221" t="s">
        <v>193</v>
      </c>
      <c r="B134" s="232">
        <v>4.9074074074074072E-3</v>
      </c>
      <c r="C134" s="234">
        <f t="shared" si="2"/>
        <v>4.716981132075472</v>
      </c>
    </row>
    <row r="135" spans="1:3" x14ac:dyDescent="0.3">
      <c r="A135" s="224" t="s">
        <v>194</v>
      </c>
      <c r="B135" s="232">
        <v>4.386574074074074E-3</v>
      </c>
      <c r="C135" s="234">
        <f t="shared" si="2"/>
        <v>5.2770448548812663</v>
      </c>
    </row>
    <row r="136" spans="1:3" x14ac:dyDescent="0.3">
      <c r="A136" s="224" t="s">
        <v>195</v>
      </c>
      <c r="B136" s="232">
        <v>4.5486111111111109E-3</v>
      </c>
      <c r="C136" s="234">
        <f t="shared" si="2"/>
        <v>5.0890585241730282</v>
      </c>
    </row>
    <row r="137" spans="1:3" x14ac:dyDescent="0.3">
      <c r="A137" s="224" t="s">
        <v>196</v>
      </c>
      <c r="B137" s="232">
        <v>4.6874999999999998E-3</v>
      </c>
      <c r="C137" s="234">
        <f t="shared" si="2"/>
        <v>4.9382716049382713</v>
      </c>
    </row>
    <row r="138" spans="1:3" x14ac:dyDescent="0.3">
      <c r="A138" s="227" t="s">
        <v>197</v>
      </c>
      <c r="B138" s="232">
        <v>4.8726851851851856E-3</v>
      </c>
      <c r="C138" s="234">
        <f t="shared" si="2"/>
        <v>4.7505938242280275</v>
      </c>
    </row>
    <row r="139" spans="1:3" x14ac:dyDescent="0.3">
      <c r="A139" s="227" t="s">
        <v>198</v>
      </c>
      <c r="B139" s="232">
        <v>4.9305555555555552E-3</v>
      </c>
      <c r="C139" s="234">
        <f t="shared" si="2"/>
        <v>4.694835680751174</v>
      </c>
    </row>
    <row r="140" spans="1:3" x14ac:dyDescent="0.3">
      <c r="A140" s="227" t="s">
        <v>199</v>
      </c>
      <c r="B140" s="232">
        <v>5.1041666666666666E-3</v>
      </c>
      <c r="C140" s="234">
        <f t="shared" si="2"/>
        <v>4.5351473922902494</v>
      </c>
    </row>
    <row r="141" spans="1:3" x14ac:dyDescent="0.3">
      <c r="A141" s="227" t="s">
        <v>200</v>
      </c>
      <c r="B141" s="232">
        <v>5.2546296296296299E-3</v>
      </c>
      <c r="C141" s="234">
        <f t="shared" si="2"/>
        <v>4.4052863436123344</v>
      </c>
    </row>
    <row r="142" spans="1:3" x14ac:dyDescent="0.3">
      <c r="A142" s="227" t="s">
        <v>201</v>
      </c>
      <c r="B142" s="232">
        <v>4.5138888888888893E-3</v>
      </c>
      <c r="C142" s="234">
        <f t="shared" si="2"/>
        <v>5.1282051282051277</v>
      </c>
    </row>
    <row r="143" spans="1:3" x14ac:dyDescent="0.3">
      <c r="A143" s="227" t="s">
        <v>202</v>
      </c>
      <c r="B143" s="232">
        <v>4.6643518518518518E-3</v>
      </c>
      <c r="C143" s="234">
        <f t="shared" si="2"/>
        <v>4.9627791563275432</v>
      </c>
    </row>
    <row r="144" spans="1:3" x14ac:dyDescent="0.3">
      <c r="A144" s="227" t="s">
        <v>203</v>
      </c>
      <c r="B144" s="232">
        <v>4.8379629629629632E-3</v>
      </c>
      <c r="C144" s="234">
        <f t="shared" si="2"/>
        <v>4.7846889952153111</v>
      </c>
    </row>
    <row r="145" spans="1:3" x14ac:dyDescent="0.3">
      <c r="A145" s="227" t="s">
        <v>204</v>
      </c>
      <c r="B145" s="232">
        <v>4.9884259259259265E-3</v>
      </c>
      <c r="C145" s="234">
        <f t="shared" si="2"/>
        <v>4.640371229698375</v>
      </c>
    </row>
    <row r="146" spans="1:3" x14ac:dyDescent="0.3">
      <c r="A146" s="227" t="s">
        <v>205</v>
      </c>
      <c r="B146" s="232">
        <v>5.0578703703703706E-3</v>
      </c>
      <c r="C146" s="234">
        <f t="shared" si="2"/>
        <v>4.5766590389016022</v>
      </c>
    </row>
    <row r="147" spans="1:3" x14ac:dyDescent="0.3">
      <c r="A147" s="227" t="s">
        <v>206</v>
      </c>
      <c r="B147" s="232">
        <v>5.2430555555555555E-3</v>
      </c>
      <c r="C147" s="234">
        <f t="shared" si="2"/>
        <v>4.4150110375275942</v>
      </c>
    </row>
    <row r="148" spans="1:3" x14ac:dyDescent="0.3">
      <c r="A148" s="227" t="s">
        <v>207</v>
      </c>
      <c r="B148" s="232">
        <v>5.3356481481481484E-3</v>
      </c>
      <c r="C148" s="234">
        <f t="shared" si="2"/>
        <v>4.3383947939262475</v>
      </c>
    </row>
    <row r="149" spans="1:3" x14ac:dyDescent="0.3">
      <c r="A149" s="221" t="s">
        <v>208</v>
      </c>
      <c r="B149" s="232">
        <v>2.0370370370370373E-3</v>
      </c>
      <c r="C149" s="234">
        <f>1000/(B149*86400)</f>
        <v>5.6818181818181808</v>
      </c>
    </row>
    <row r="150" spans="1:3" x14ac:dyDescent="0.3">
      <c r="A150" s="221" t="s">
        <v>209</v>
      </c>
      <c r="B150" s="232">
        <v>2.0833333333333333E-3</v>
      </c>
      <c r="C150" s="234">
        <f>1000/(B150*86400)</f>
        <v>5.5555555555555554</v>
      </c>
    </row>
    <row r="151" spans="1:3" x14ac:dyDescent="0.3">
      <c r="A151" s="221" t="s">
        <v>210</v>
      </c>
      <c r="B151" s="232">
        <v>2.1759259259259258E-3</v>
      </c>
      <c r="C151" s="234">
        <f t="shared" ref="C151:C214" si="3">1000/(B151*86400)</f>
        <v>5.3191489361702127</v>
      </c>
    </row>
    <row r="152" spans="1:3" x14ac:dyDescent="0.3">
      <c r="A152" s="221" t="s">
        <v>211</v>
      </c>
      <c r="B152" s="232">
        <v>2.2453703703703702E-3</v>
      </c>
      <c r="C152" s="234">
        <f t="shared" si="3"/>
        <v>5.1546391752577323</v>
      </c>
    </row>
    <row r="153" spans="1:3" x14ac:dyDescent="0.3">
      <c r="A153" s="221" t="s">
        <v>212</v>
      </c>
      <c r="B153" s="232">
        <v>2.2569444444444447E-3</v>
      </c>
      <c r="C153" s="234">
        <f t="shared" si="3"/>
        <v>5.1282051282051277</v>
      </c>
    </row>
    <row r="154" spans="1:3" x14ac:dyDescent="0.3">
      <c r="A154" s="221" t="s">
        <v>213</v>
      </c>
      <c r="B154" s="232">
        <v>2.3726851851851851E-3</v>
      </c>
      <c r="C154" s="234">
        <f t="shared" si="3"/>
        <v>4.8780487804878048</v>
      </c>
    </row>
    <row r="155" spans="1:3" x14ac:dyDescent="0.3">
      <c r="A155" s="221" t="s">
        <v>214</v>
      </c>
      <c r="B155" s="232">
        <v>2.4537037037037036E-3</v>
      </c>
      <c r="C155" s="234">
        <f t="shared" si="3"/>
        <v>4.716981132075472</v>
      </c>
    </row>
    <row r="156" spans="1:3" x14ac:dyDescent="0.3">
      <c r="A156" s="224" t="s">
        <v>215</v>
      </c>
      <c r="B156" s="232">
        <v>2.3263888888888887E-3</v>
      </c>
      <c r="C156" s="234">
        <f t="shared" si="3"/>
        <v>4.9751243781094532</v>
      </c>
    </row>
    <row r="157" spans="1:3" x14ac:dyDescent="0.3">
      <c r="A157" s="224" t="s">
        <v>216</v>
      </c>
      <c r="B157" s="232">
        <v>2.4074074074074076E-3</v>
      </c>
      <c r="C157" s="234">
        <f t="shared" si="3"/>
        <v>4.8076923076923066</v>
      </c>
    </row>
    <row r="158" spans="1:3" x14ac:dyDescent="0.3">
      <c r="A158" s="224" t="s">
        <v>217</v>
      </c>
      <c r="B158" s="232">
        <v>2.4768518518518516E-3</v>
      </c>
      <c r="C158" s="234">
        <f t="shared" si="3"/>
        <v>4.6728971962616832</v>
      </c>
    </row>
    <row r="159" spans="1:3" x14ac:dyDescent="0.3">
      <c r="A159" s="227" t="s">
        <v>218</v>
      </c>
      <c r="B159" s="232">
        <v>2.5694444444444445E-3</v>
      </c>
      <c r="C159" s="234">
        <f t="shared" si="3"/>
        <v>4.5045045045045047</v>
      </c>
    </row>
    <row r="160" spans="1:3" x14ac:dyDescent="0.3">
      <c r="A160" s="227" t="s">
        <v>219</v>
      </c>
      <c r="B160" s="232">
        <v>2.5578703703703705E-3</v>
      </c>
      <c r="C160" s="234">
        <f t="shared" si="3"/>
        <v>4.5248868778280542</v>
      </c>
    </row>
    <row r="161" spans="1:3" x14ac:dyDescent="0.3">
      <c r="A161" s="227" t="s">
        <v>220</v>
      </c>
      <c r="B161" s="232">
        <v>2.6504629629629625E-3</v>
      </c>
      <c r="C161" s="234">
        <f t="shared" si="3"/>
        <v>4.3668122270742362</v>
      </c>
    </row>
    <row r="162" spans="1:3" x14ac:dyDescent="0.3">
      <c r="A162" s="227" t="s">
        <v>221</v>
      </c>
      <c r="B162" s="232">
        <v>2.7430555555555559E-3</v>
      </c>
      <c r="C162" s="234">
        <f t="shared" si="3"/>
        <v>4.219409282700421</v>
      </c>
    </row>
    <row r="163" spans="1:3" x14ac:dyDescent="0.3">
      <c r="A163" s="221" t="s">
        <v>222</v>
      </c>
      <c r="B163" s="232">
        <v>2.0486111111111113E-3</v>
      </c>
      <c r="C163" s="234">
        <f t="shared" si="3"/>
        <v>5.6497175141242932</v>
      </c>
    </row>
    <row r="164" spans="1:3" x14ac:dyDescent="0.3">
      <c r="A164" s="221" t="s">
        <v>223</v>
      </c>
      <c r="B164" s="232">
        <v>2.1180555555555553E-3</v>
      </c>
      <c r="C164" s="234">
        <f t="shared" si="3"/>
        <v>5.4644808743169406</v>
      </c>
    </row>
    <row r="165" spans="1:3" x14ac:dyDescent="0.3">
      <c r="A165" s="221" t="s">
        <v>224</v>
      </c>
      <c r="B165" s="232">
        <v>2.1874999999999998E-3</v>
      </c>
      <c r="C165" s="234">
        <f t="shared" si="3"/>
        <v>5.291005291005292</v>
      </c>
    </row>
    <row r="166" spans="1:3" x14ac:dyDescent="0.3">
      <c r="A166" s="221" t="s">
        <v>225</v>
      </c>
      <c r="B166" s="232">
        <v>2.2685185185185182E-3</v>
      </c>
      <c r="C166" s="234">
        <f t="shared" si="3"/>
        <v>5.1020408163265314</v>
      </c>
    </row>
    <row r="167" spans="1:3" x14ac:dyDescent="0.3">
      <c r="A167" s="221" t="s">
        <v>226</v>
      </c>
      <c r="B167" s="232">
        <v>2.2916666666666667E-3</v>
      </c>
      <c r="C167" s="234">
        <f t="shared" si="3"/>
        <v>5.0505050505050502</v>
      </c>
    </row>
    <row r="168" spans="1:3" x14ac:dyDescent="0.3">
      <c r="A168" s="221" t="s">
        <v>227</v>
      </c>
      <c r="B168" s="232">
        <v>2.3842592592592591E-3</v>
      </c>
      <c r="C168" s="234">
        <f t="shared" si="3"/>
        <v>4.8543689320388346</v>
      </c>
    </row>
    <row r="169" spans="1:3" x14ac:dyDescent="0.3">
      <c r="A169" s="221" t="s">
        <v>228</v>
      </c>
      <c r="B169" s="232">
        <v>2.488425925925926E-3</v>
      </c>
      <c r="C169" s="234">
        <f t="shared" si="3"/>
        <v>4.6511627906976747</v>
      </c>
    </row>
    <row r="170" spans="1:3" x14ac:dyDescent="0.3">
      <c r="A170" s="224" t="s">
        <v>229</v>
      </c>
      <c r="B170" s="232">
        <v>2.3611111111111111E-3</v>
      </c>
      <c r="C170" s="234">
        <f t="shared" si="3"/>
        <v>4.9019607843137258</v>
      </c>
    </row>
    <row r="171" spans="1:3" x14ac:dyDescent="0.3">
      <c r="A171" s="224" t="s">
        <v>230</v>
      </c>
      <c r="B171" s="232">
        <v>2.4305555555555556E-3</v>
      </c>
      <c r="C171" s="234">
        <f t="shared" si="3"/>
        <v>4.7619047619047619</v>
      </c>
    </row>
    <row r="172" spans="1:3" x14ac:dyDescent="0.3">
      <c r="A172" s="224" t="s">
        <v>231</v>
      </c>
      <c r="B172" s="232">
        <v>2.5000000000000001E-3</v>
      </c>
      <c r="C172" s="234">
        <f t="shared" si="3"/>
        <v>4.6296296296296298</v>
      </c>
    </row>
    <row r="173" spans="1:3" x14ac:dyDescent="0.3">
      <c r="A173" s="227" t="s">
        <v>232</v>
      </c>
      <c r="B173" s="232">
        <v>2.5925925925925925E-3</v>
      </c>
      <c r="C173" s="234">
        <f t="shared" si="3"/>
        <v>4.4642857142857144</v>
      </c>
    </row>
    <row r="174" spans="1:3" x14ac:dyDescent="0.3">
      <c r="A174" s="227" t="s">
        <v>233</v>
      </c>
      <c r="B174" s="232">
        <v>2.5694444444444445E-3</v>
      </c>
      <c r="C174" s="234">
        <f t="shared" si="3"/>
        <v>4.5045045045045047</v>
      </c>
    </row>
    <row r="175" spans="1:3" x14ac:dyDescent="0.3">
      <c r="A175" s="227" t="s">
        <v>234</v>
      </c>
      <c r="B175" s="232">
        <v>2.685185185185185E-3</v>
      </c>
      <c r="C175" s="234">
        <f t="shared" si="3"/>
        <v>4.3103448275862073</v>
      </c>
    </row>
    <row r="176" spans="1:3" x14ac:dyDescent="0.3">
      <c r="A176" s="227" t="s">
        <v>235</v>
      </c>
      <c r="B176" s="232">
        <v>2.7546296296296294E-3</v>
      </c>
      <c r="C176" s="234">
        <f t="shared" si="3"/>
        <v>4.2016806722689077</v>
      </c>
    </row>
    <row r="177" spans="1:3" x14ac:dyDescent="0.3">
      <c r="A177" s="221" t="s">
        <v>236</v>
      </c>
      <c r="B177" s="232">
        <v>2.0601851851851853E-3</v>
      </c>
      <c r="C177" s="234">
        <f t="shared" si="3"/>
        <v>5.617977528089888</v>
      </c>
    </row>
    <row r="178" spans="1:3" x14ac:dyDescent="0.3">
      <c r="A178" s="221" t="s">
        <v>237</v>
      </c>
      <c r="B178" s="232">
        <v>2.1412037037037038E-3</v>
      </c>
      <c r="C178" s="234">
        <f t="shared" si="3"/>
        <v>5.4054054054054053</v>
      </c>
    </row>
    <row r="179" spans="1:3" x14ac:dyDescent="0.3">
      <c r="A179" s="221" t="s">
        <v>238</v>
      </c>
      <c r="B179" s="232">
        <v>2.2106481481481478E-3</v>
      </c>
      <c r="C179" s="234">
        <f t="shared" si="3"/>
        <v>5.2356020942408383</v>
      </c>
    </row>
    <row r="180" spans="1:3" x14ac:dyDescent="0.3">
      <c r="A180" s="221" t="s">
        <v>239</v>
      </c>
      <c r="B180" s="232">
        <v>2.2916666666666667E-3</v>
      </c>
      <c r="C180" s="234">
        <f t="shared" si="3"/>
        <v>5.0505050505050502</v>
      </c>
    </row>
    <row r="181" spans="1:3" x14ac:dyDescent="0.3">
      <c r="A181" s="221" t="s">
        <v>240</v>
      </c>
      <c r="B181" s="232">
        <v>2.3263888888888887E-3</v>
      </c>
      <c r="C181" s="234">
        <f t="shared" si="3"/>
        <v>4.9751243781094532</v>
      </c>
    </row>
    <row r="182" spans="1:3" x14ac:dyDescent="0.3">
      <c r="A182" s="221" t="s">
        <v>241</v>
      </c>
      <c r="B182" s="232">
        <v>2.4074074074074076E-3</v>
      </c>
      <c r="C182" s="234">
        <f t="shared" si="3"/>
        <v>4.8076923076923066</v>
      </c>
    </row>
    <row r="183" spans="1:3" x14ac:dyDescent="0.3">
      <c r="A183" s="221" t="s">
        <v>242</v>
      </c>
      <c r="B183" s="232">
        <v>2.5347222222222221E-3</v>
      </c>
      <c r="C183" s="234">
        <f t="shared" si="3"/>
        <v>4.5662100456621006</v>
      </c>
    </row>
    <row r="184" spans="1:3" x14ac:dyDescent="0.3">
      <c r="A184" s="224" t="s">
        <v>243</v>
      </c>
      <c r="B184" s="232">
        <v>2.3958333333333336E-3</v>
      </c>
      <c r="C184" s="234">
        <f t="shared" si="3"/>
        <v>4.8309178743961345</v>
      </c>
    </row>
    <row r="185" spans="1:3" x14ac:dyDescent="0.3">
      <c r="A185" s="224" t="s">
        <v>244</v>
      </c>
      <c r="B185" s="232">
        <v>2.4537037037037036E-3</v>
      </c>
      <c r="C185" s="234">
        <f t="shared" si="3"/>
        <v>4.716981132075472</v>
      </c>
    </row>
    <row r="186" spans="1:3" x14ac:dyDescent="0.3">
      <c r="A186" s="224" t="s">
        <v>245</v>
      </c>
      <c r="B186" s="232">
        <v>2.5347222222222221E-3</v>
      </c>
      <c r="C186" s="234">
        <f t="shared" si="3"/>
        <v>4.5662100456621006</v>
      </c>
    </row>
    <row r="187" spans="1:3" x14ac:dyDescent="0.3">
      <c r="A187" s="227" t="s">
        <v>246</v>
      </c>
      <c r="B187" s="232">
        <v>2.627314814814815E-3</v>
      </c>
      <c r="C187" s="234">
        <f t="shared" si="3"/>
        <v>4.4052863436123344</v>
      </c>
    </row>
    <row r="188" spans="1:3" x14ac:dyDescent="0.3">
      <c r="A188" s="227" t="s">
        <v>247</v>
      </c>
      <c r="B188" s="232">
        <v>2.5925925925925925E-3</v>
      </c>
      <c r="C188" s="234">
        <f t="shared" si="3"/>
        <v>4.4642857142857144</v>
      </c>
    </row>
    <row r="189" spans="1:3" x14ac:dyDescent="0.3">
      <c r="A189" s="227" t="s">
        <v>248</v>
      </c>
      <c r="B189" s="232">
        <v>2.7314814814814819E-3</v>
      </c>
      <c r="C189" s="234">
        <f t="shared" si="3"/>
        <v>4.2372881355932197</v>
      </c>
    </row>
    <row r="190" spans="1:3" x14ac:dyDescent="0.3">
      <c r="A190" s="227" t="s">
        <v>249</v>
      </c>
      <c r="B190" s="232">
        <v>2.7777777777777779E-3</v>
      </c>
      <c r="C190" s="234">
        <f t="shared" si="3"/>
        <v>4.166666666666667</v>
      </c>
    </row>
    <row r="191" spans="1:3" x14ac:dyDescent="0.3">
      <c r="A191" s="221" t="s">
        <v>250</v>
      </c>
      <c r="B191" s="232">
        <v>2.1180555555555553E-3</v>
      </c>
      <c r="C191" s="234">
        <f t="shared" si="3"/>
        <v>5.4644808743169406</v>
      </c>
    </row>
    <row r="192" spans="1:3" x14ac:dyDescent="0.3">
      <c r="A192" s="221" t="s">
        <v>251</v>
      </c>
      <c r="B192" s="232">
        <v>2.1874999999999998E-3</v>
      </c>
      <c r="C192" s="234">
        <f t="shared" si="3"/>
        <v>5.291005291005292</v>
      </c>
    </row>
    <row r="193" spans="1:3" x14ac:dyDescent="0.3">
      <c r="A193" s="221" t="s">
        <v>252</v>
      </c>
      <c r="B193" s="232">
        <v>2.2569444444444447E-3</v>
      </c>
      <c r="C193" s="234">
        <f t="shared" si="3"/>
        <v>5.1282051282051277</v>
      </c>
    </row>
    <row r="194" spans="1:3" x14ac:dyDescent="0.3">
      <c r="A194" s="221" t="s">
        <v>253</v>
      </c>
      <c r="B194" s="232">
        <v>2.3263888888888887E-3</v>
      </c>
      <c r="C194" s="234">
        <f t="shared" si="3"/>
        <v>4.9751243781094532</v>
      </c>
    </row>
    <row r="195" spans="1:3" x14ac:dyDescent="0.3">
      <c r="A195" s="221" t="s">
        <v>254</v>
      </c>
      <c r="B195" s="232">
        <v>2.3611111111111111E-3</v>
      </c>
      <c r="C195" s="234">
        <f t="shared" si="3"/>
        <v>4.9019607843137258</v>
      </c>
    </row>
    <row r="196" spans="1:3" x14ac:dyDescent="0.3">
      <c r="A196" s="221" t="s">
        <v>255</v>
      </c>
      <c r="B196" s="232">
        <v>2.4537037037037036E-3</v>
      </c>
      <c r="C196" s="234">
        <f t="shared" si="3"/>
        <v>4.716981132075472</v>
      </c>
    </row>
    <row r="197" spans="1:3" x14ac:dyDescent="0.3">
      <c r="A197" s="221" t="s">
        <v>256</v>
      </c>
      <c r="B197" s="232">
        <v>2.5925925925925925E-3</v>
      </c>
      <c r="C197" s="234">
        <f t="shared" si="3"/>
        <v>4.4642857142857144</v>
      </c>
    </row>
    <row r="198" spans="1:3" x14ac:dyDescent="0.3">
      <c r="A198" s="224" t="s">
        <v>257</v>
      </c>
      <c r="B198" s="232">
        <v>2.4305555555555556E-3</v>
      </c>
      <c r="C198" s="234">
        <f t="shared" si="3"/>
        <v>4.7619047619047619</v>
      </c>
    </row>
    <row r="199" spans="1:3" x14ac:dyDescent="0.3">
      <c r="A199" s="224" t="s">
        <v>258</v>
      </c>
      <c r="B199" s="232">
        <v>2.488425925925926E-3</v>
      </c>
      <c r="C199" s="234">
        <f t="shared" si="3"/>
        <v>4.6511627906976747</v>
      </c>
    </row>
    <row r="200" spans="1:3" x14ac:dyDescent="0.3">
      <c r="A200" s="224" t="s">
        <v>259</v>
      </c>
      <c r="B200" s="232">
        <v>2.5925925925925925E-3</v>
      </c>
      <c r="C200" s="234">
        <f t="shared" si="3"/>
        <v>4.4642857142857144</v>
      </c>
    </row>
    <row r="201" spans="1:3" x14ac:dyDescent="0.3">
      <c r="A201" s="227" t="s">
        <v>260</v>
      </c>
      <c r="B201" s="232">
        <v>2.685185185185185E-3</v>
      </c>
      <c r="C201" s="234">
        <f t="shared" si="3"/>
        <v>4.3103448275862073</v>
      </c>
    </row>
    <row r="202" spans="1:3" x14ac:dyDescent="0.3">
      <c r="A202" s="227" t="s">
        <v>261</v>
      </c>
      <c r="B202" s="232">
        <v>2.627314814814815E-3</v>
      </c>
      <c r="C202" s="234">
        <f t="shared" si="3"/>
        <v>4.4052863436123344</v>
      </c>
    </row>
    <row r="203" spans="1:3" x14ac:dyDescent="0.3">
      <c r="A203" s="227" t="s">
        <v>262</v>
      </c>
      <c r="B203" s="232">
        <v>2.7893518518518519E-3</v>
      </c>
      <c r="C203" s="234">
        <f t="shared" si="3"/>
        <v>4.1493775933609962</v>
      </c>
    </row>
    <row r="204" spans="1:3" x14ac:dyDescent="0.3">
      <c r="A204" s="227" t="s">
        <v>263</v>
      </c>
      <c r="B204" s="232">
        <v>2.8356481481481479E-3</v>
      </c>
      <c r="C204" s="234">
        <f t="shared" si="3"/>
        <v>4.0816326530612246</v>
      </c>
    </row>
    <row r="205" spans="1:3" x14ac:dyDescent="0.3">
      <c r="A205" s="221" t="s">
        <v>264</v>
      </c>
      <c r="B205" s="232">
        <v>2.1527777777777778E-3</v>
      </c>
      <c r="C205" s="234">
        <f t="shared" si="3"/>
        <v>5.376344086021505</v>
      </c>
    </row>
    <row r="206" spans="1:3" x14ac:dyDescent="0.3">
      <c r="A206" s="221" t="s">
        <v>265</v>
      </c>
      <c r="B206" s="232">
        <v>2.2453703703703702E-3</v>
      </c>
      <c r="C206" s="234">
        <f t="shared" si="3"/>
        <v>5.1546391752577323</v>
      </c>
    </row>
    <row r="207" spans="1:3" x14ac:dyDescent="0.3">
      <c r="A207" s="221" t="s">
        <v>266</v>
      </c>
      <c r="B207" s="232">
        <v>2.3148148148148151E-3</v>
      </c>
      <c r="C207" s="234">
        <f t="shared" si="3"/>
        <v>4.9999999999999991</v>
      </c>
    </row>
    <row r="208" spans="1:3" x14ac:dyDescent="0.3">
      <c r="A208" s="221" t="s">
        <v>267</v>
      </c>
      <c r="B208" s="232">
        <v>2.4074074074074076E-3</v>
      </c>
      <c r="C208" s="234">
        <f t="shared" si="3"/>
        <v>4.8076923076923066</v>
      </c>
    </row>
    <row r="209" spans="1:3" x14ac:dyDescent="0.3">
      <c r="A209" s="221" t="s">
        <v>268</v>
      </c>
      <c r="B209" s="232">
        <v>2.4074074074074076E-3</v>
      </c>
      <c r="C209" s="234">
        <f t="shared" si="3"/>
        <v>4.8076923076923066</v>
      </c>
    </row>
    <row r="210" spans="1:3" x14ac:dyDescent="0.3">
      <c r="A210" s="221" t="s">
        <v>269</v>
      </c>
      <c r="B210" s="232">
        <v>2.5347222222222221E-3</v>
      </c>
      <c r="C210" s="234">
        <f t="shared" si="3"/>
        <v>4.5662100456621006</v>
      </c>
    </row>
    <row r="211" spans="1:3" x14ac:dyDescent="0.3">
      <c r="A211" s="221" t="s">
        <v>270</v>
      </c>
      <c r="B211" s="232">
        <v>2.6620370370370374E-3</v>
      </c>
      <c r="C211" s="234">
        <f t="shared" si="3"/>
        <v>4.3478260869565215</v>
      </c>
    </row>
    <row r="212" spans="1:3" x14ac:dyDescent="0.3">
      <c r="A212" s="224" t="s">
        <v>271</v>
      </c>
      <c r="B212" s="232">
        <v>2.4652777777777776E-3</v>
      </c>
      <c r="C212" s="234">
        <f t="shared" si="3"/>
        <v>4.694835680751174</v>
      </c>
    </row>
    <row r="213" spans="1:3" x14ac:dyDescent="0.3">
      <c r="A213" s="224" t="s">
        <v>272</v>
      </c>
      <c r="B213" s="232">
        <v>2.5462962962962961E-3</v>
      </c>
      <c r="C213" s="234">
        <f t="shared" si="3"/>
        <v>4.5454545454545459</v>
      </c>
    </row>
    <row r="214" spans="1:3" x14ac:dyDescent="0.3">
      <c r="A214" s="224" t="s">
        <v>273</v>
      </c>
      <c r="B214" s="232">
        <v>2.6620370370370374E-3</v>
      </c>
      <c r="C214" s="234">
        <f t="shared" si="3"/>
        <v>4.3478260869565215</v>
      </c>
    </row>
    <row r="215" spans="1:3" x14ac:dyDescent="0.3">
      <c r="A215" s="227" t="s">
        <v>274</v>
      </c>
      <c r="B215" s="232">
        <v>2.7662037037037034E-3</v>
      </c>
      <c r="C215" s="234">
        <f t="shared" ref="C215:C265" si="4">1000/(B215*86400)</f>
        <v>4.1841004184100425</v>
      </c>
    </row>
    <row r="216" spans="1:3" x14ac:dyDescent="0.3">
      <c r="A216" s="227" t="s">
        <v>275</v>
      </c>
      <c r="B216" s="232">
        <v>2.685185185185185E-3</v>
      </c>
      <c r="C216" s="234">
        <f t="shared" si="4"/>
        <v>4.3103448275862073</v>
      </c>
    </row>
    <row r="217" spans="1:3" x14ac:dyDescent="0.3">
      <c r="A217" s="227" t="s">
        <v>276</v>
      </c>
      <c r="B217" s="232">
        <v>2.9282407407407412E-3</v>
      </c>
      <c r="C217" s="234">
        <f t="shared" si="4"/>
        <v>3.9525691699604732</v>
      </c>
    </row>
    <row r="218" spans="1:3" x14ac:dyDescent="0.3">
      <c r="A218" s="227" t="s">
        <v>277</v>
      </c>
      <c r="B218" s="232">
        <v>2.9398148148148148E-3</v>
      </c>
      <c r="C218" s="234">
        <f t="shared" si="4"/>
        <v>3.9370078740157481</v>
      </c>
    </row>
    <row r="219" spans="1:3" x14ac:dyDescent="0.3">
      <c r="A219" s="221" t="s">
        <v>278</v>
      </c>
      <c r="B219" s="232">
        <v>2.2453703703703702E-3</v>
      </c>
      <c r="C219" s="234">
        <f t="shared" si="4"/>
        <v>5.1546391752577323</v>
      </c>
    </row>
    <row r="220" spans="1:3" x14ac:dyDescent="0.3">
      <c r="A220" s="221" t="s">
        <v>279</v>
      </c>
      <c r="B220" s="232">
        <v>2.3263888888888887E-3</v>
      </c>
      <c r="C220" s="234">
        <f t="shared" si="4"/>
        <v>4.9751243781094532</v>
      </c>
    </row>
    <row r="221" spans="1:3" x14ac:dyDescent="0.3">
      <c r="A221" s="221" t="s">
        <v>280</v>
      </c>
      <c r="B221" s="232">
        <v>2.3842592592592591E-3</v>
      </c>
      <c r="C221" s="234">
        <f t="shared" si="4"/>
        <v>4.8543689320388346</v>
      </c>
    </row>
    <row r="222" spans="1:3" x14ac:dyDescent="0.3">
      <c r="A222" s="221" t="s">
        <v>281</v>
      </c>
      <c r="B222" s="232">
        <v>2.4768518518518516E-3</v>
      </c>
      <c r="C222" s="234">
        <f t="shared" si="4"/>
        <v>4.6728971962616832</v>
      </c>
    </row>
    <row r="223" spans="1:3" x14ac:dyDescent="0.3">
      <c r="A223" s="221" t="s">
        <v>282</v>
      </c>
      <c r="B223" s="232">
        <v>2.4652777777777776E-3</v>
      </c>
      <c r="C223" s="234">
        <f t="shared" si="4"/>
        <v>4.694835680751174</v>
      </c>
    </row>
    <row r="224" spans="1:3" x14ac:dyDescent="0.3">
      <c r="A224" s="221" t="s">
        <v>283</v>
      </c>
      <c r="B224" s="232">
        <v>2.627314814814815E-3</v>
      </c>
      <c r="C224" s="234">
        <f t="shared" si="4"/>
        <v>4.4052863436123344</v>
      </c>
    </row>
    <row r="225" spans="1:3" x14ac:dyDescent="0.3">
      <c r="A225" s="221" t="s">
        <v>284</v>
      </c>
      <c r="B225" s="232">
        <v>2.7314814814814819E-3</v>
      </c>
      <c r="C225" s="234">
        <f t="shared" si="4"/>
        <v>4.2372881355932197</v>
      </c>
    </row>
    <row r="226" spans="1:3" x14ac:dyDescent="0.3">
      <c r="A226" s="224" t="s">
        <v>285</v>
      </c>
      <c r="B226" s="232">
        <v>2.5000000000000001E-3</v>
      </c>
      <c r="C226" s="234">
        <f t="shared" si="4"/>
        <v>4.6296296296296298</v>
      </c>
    </row>
    <row r="227" spans="1:3" x14ac:dyDescent="0.3">
      <c r="A227" s="224" t="s">
        <v>286</v>
      </c>
      <c r="B227" s="232">
        <v>2.6504629629629625E-3</v>
      </c>
      <c r="C227" s="234">
        <f t="shared" si="4"/>
        <v>4.3668122270742362</v>
      </c>
    </row>
    <row r="228" spans="1:3" x14ac:dyDescent="0.3">
      <c r="A228" s="224" t="s">
        <v>287</v>
      </c>
      <c r="B228" s="232">
        <v>2.7430555555555559E-3</v>
      </c>
      <c r="C228" s="234">
        <f t="shared" si="4"/>
        <v>4.219409282700421</v>
      </c>
    </row>
    <row r="229" spans="1:3" x14ac:dyDescent="0.3">
      <c r="A229" s="227" t="s">
        <v>288</v>
      </c>
      <c r="B229" s="232">
        <v>2.8819444444444444E-3</v>
      </c>
      <c r="C229" s="234">
        <f t="shared" si="4"/>
        <v>4.0160642570281126</v>
      </c>
    </row>
    <row r="230" spans="1:3" x14ac:dyDescent="0.3">
      <c r="A230" s="227" t="s">
        <v>289</v>
      </c>
      <c r="B230" s="232">
        <v>2.7777777777777779E-3</v>
      </c>
      <c r="C230" s="234">
        <f t="shared" si="4"/>
        <v>4.166666666666667</v>
      </c>
    </row>
    <row r="231" spans="1:3" x14ac:dyDescent="0.3">
      <c r="A231" s="227" t="s">
        <v>290</v>
      </c>
      <c r="B231" s="232">
        <v>3.1018518518518522E-3</v>
      </c>
      <c r="C231" s="234">
        <f t="shared" si="4"/>
        <v>3.7313432835820897</v>
      </c>
    </row>
    <row r="232" spans="1:3" x14ac:dyDescent="0.3">
      <c r="A232" s="227" t="s">
        <v>291</v>
      </c>
      <c r="B232" s="232">
        <v>3.0671296296296297E-3</v>
      </c>
      <c r="C232" s="234">
        <f t="shared" si="4"/>
        <v>3.7735849056603774</v>
      </c>
    </row>
    <row r="233" spans="1:3" x14ac:dyDescent="0.3">
      <c r="A233" s="221" t="s">
        <v>292</v>
      </c>
      <c r="B233" s="232">
        <v>2.5810185185185185E-3</v>
      </c>
      <c r="C233" s="234">
        <f t="shared" si="4"/>
        <v>4.4843049327354256</v>
      </c>
    </row>
    <row r="234" spans="1:3" x14ac:dyDescent="0.3">
      <c r="A234" s="221" t="s">
        <v>293</v>
      </c>
      <c r="B234" s="232">
        <v>2.8009259259259259E-3</v>
      </c>
      <c r="C234" s="234">
        <f t="shared" si="4"/>
        <v>4.1322314049586772</v>
      </c>
    </row>
    <row r="235" spans="1:3" x14ac:dyDescent="0.3">
      <c r="A235" s="227" t="s">
        <v>294</v>
      </c>
      <c r="B235" s="232">
        <v>2.9861111111111113E-3</v>
      </c>
      <c r="C235" s="234">
        <f t="shared" si="4"/>
        <v>3.8759689922480618</v>
      </c>
    </row>
    <row r="236" spans="1:3" x14ac:dyDescent="0.3">
      <c r="A236" s="227" t="s">
        <v>295</v>
      </c>
      <c r="B236" s="232">
        <v>3.2060185185185191E-3</v>
      </c>
      <c r="C236" s="234">
        <f t="shared" si="4"/>
        <v>3.6101083032490968</v>
      </c>
    </row>
    <row r="237" spans="1:3" x14ac:dyDescent="0.3">
      <c r="A237" s="221" t="s">
        <v>296</v>
      </c>
      <c r="B237" s="232">
        <v>2.685185185185185E-3</v>
      </c>
      <c r="C237" s="234">
        <f t="shared" si="4"/>
        <v>4.3103448275862073</v>
      </c>
    </row>
    <row r="238" spans="1:3" x14ac:dyDescent="0.3">
      <c r="A238" s="221" t="s">
        <v>297</v>
      </c>
      <c r="B238" s="232">
        <v>2.9050925925925928E-3</v>
      </c>
      <c r="C238" s="234">
        <f t="shared" si="4"/>
        <v>3.9840637450199199</v>
      </c>
    </row>
    <row r="239" spans="1:3" x14ac:dyDescent="0.3">
      <c r="A239" s="227" t="s">
        <v>298</v>
      </c>
      <c r="B239" s="232">
        <v>3.1944444444444442E-3</v>
      </c>
      <c r="C239" s="234">
        <f t="shared" si="4"/>
        <v>3.6231884057971016</v>
      </c>
    </row>
    <row r="240" spans="1:3" x14ac:dyDescent="0.3">
      <c r="A240" s="227" t="s">
        <v>299</v>
      </c>
      <c r="B240" s="232">
        <v>3.3449074074074071E-3</v>
      </c>
      <c r="C240" s="234">
        <f t="shared" si="4"/>
        <v>3.4602076124567476</v>
      </c>
    </row>
    <row r="241" spans="1:3" x14ac:dyDescent="0.3">
      <c r="A241" s="221" t="s">
        <v>300</v>
      </c>
      <c r="B241" s="232">
        <v>2.8356481481481479E-3</v>
      </c>
      <c r="C241" s="234">
        <f t="shared" si="4"/>
        <v>4.0816326530612246</v>
      </c>
    </row>
    <row r="242" spans="1:3" x14ac:dyDescent="0.3">
      <c r="A242" s="221" t="s">
        <v>293</v>
      </c>
      <c r="B242" s="232">
        <v>3.0555555555555557E-3</v>
      </c>
      <c r="C242" s="234">
        <f t="shared" si="4"/>
        <v>3.7878787878787881</v>
      </c>
    </row>
    <row r="243" spans="1:3" x14ac:dyDescent="0.3">
      <c r="A243" s="227" t="s">
        <v>294</v>
      </c>
      <c r="B243" s="232">
        <v>3.4375E-3</v>
      </c>
      <c r="C243" s="234">
        <f t="shared" si="4"/>
        <v>3.3670033670033672</v>
      </c>
    </row>
    <row r="244" spans="1:3" x14ac:dyDescent="0.3">
      <c r="A244" s="227" t="s">
        <v>295</v>
      </c>
      <c r="B244" s="232">
        <v>3.5763888888888894E-3</v>
      </c>
      <c r="C244" s="234">
        <f t="shared" si="4"/>
        <v>3.2362459546925559</v>
      </c>
    </row>
    <row r="245" spans="1:3" x14ac:dyDescent="0.3">
      <c r="A245" s="235" t="s">
        <v>301</v>
      </c>
      <c r="B245" s="232">
        <v>2.2685185185185182E-3</v>
      </c>
      <c r="C245" s="234">
        <f t="shared" si="4"/>
        <v>5.1020408163265314</v>
      </c>
    </row>
    <row r="246" spans="1:3" x14ac:dyDescent="0.3">
      <c r="A246" s="235" t="s">
        <v>302</v>
      </c>
      <c r="B246" s="232">
        <v>2.2800925925925927E-3</v>
      </c>
      <c r="C246" s="234">
        <f t="shared" si="4"/>
        <v>5.0761421319796955</v>
      </c>
    </row>
    <row r="247" spans="1:3" x14ac:dyDescent="0.3">
      <c r="A247" s="235" t="s">
        <v>303</v>
      </c>
      <c r="B247" s="232">
        <v>2.5462962962962961E-3</v>
      </c>
      <c r="C247" s="234">
        <f t="shared" si="4"/>
        <v>4.5454545454545459</v>
      </c>
    </row>
    <row r="248" spans="1:3" x14ac:dyDescent="0.3">
      <c r="A248" s="235" t="s">
        <v>304</v>
      </c>
      <c r="B248" s="232">
        <v>2.2800925925925927E-3</v>
      </c>
      <c r="C248" s="234">
        <f t="shared" si="4"/>
        <v>5.0761421319796955</v>
      </c>
    </row>
    <row r="249" spans="1:3" x14ac:dyDescent="0.3">
      <c r="A249" s="235" t="s">
        <v>305</v>
      </c>
      <c r="B249" s="232">
        <v>2.3148148148148151E-3</v>
      </c>
      <c r="C249" s="234">
        <f t="shared" si="4"/>
        <v>4.9999999999999991</v>
      </c>
    </row>
    <row r="250" spans="1:3" x14ac:dyDescent="0.3">
      <c r="A250" s="235" t="s">
        <v>306</v>
      </c>
      <c r="B250" s="232">
        <v>2.5694444444444445E-3</v>
      </c>
      <c r="C250" s="234">
        <f t="shared" si="4"/>
        <v>4.5045045045045047</v>
      </c>
    </row>
    <row r="251" spans="1:3" x14ac:dyDescent="0.3">
      <c r="A251" s="235" t="s">
        <v>307</v>
      </c>
      <c r="B251" s="232">
        <v>2.2916666666666667E-3</v>
      </c>
      <c r="C251" s="234">
        <f t="shared" si="4"/>
        <v>5.0505050505050502</v>
      </c>
    </row>
    <row r="252" spans="1:3" x14ac:dyDescent="0.3">
      <c r="A252" s="235" t="s">
        <v>308</v>
      </c>
      <c r="B252" s="232">
        <v>2.3495370370370371E-3</v>
      </c>
      <c r="C252" s="234">
        <f t="shared" si="4"/>
        <v>4.9261083743842367</v>
      </c>
    </row>
    <row r="253" spans="1:3" x14ac:dyDescent="0.3">
      <c r="A253" s="235" t="s">
        <v>309</v>
      </c>
      <c r="B253" s="232">
        <v>2.6041666666666665E-3</v>
      </c>
      <c r="C253" s="234">
        <f t="shared" si="4"/>
        <v>4.4444444444444446</v>
      </c>
    </row>
    <row r="254" spans="1:3" x14ac:dyDescent="0.3">
      <c r="A254" s="235" t="s">
        <v>310</v>
      </c>
      <c r="B254" s="232">
        <v>2.3611111111111111E-3</v>
      </c>
      <c r="C254" s="234">
        <f t="shared" si="4"/>
        <v>4.9019607843137258</v>
      </c>
    </row>
    <row r="255" spans="1:3" x14ac:dyDescent="0.3">
      <c r="A255" s="235" t="s">
        <v>311</v>
      </c>
      <c r="B255" s="232">
        <v>2.4074074074074076E-3</v>
      </c>
      <c r="C255" s="234">
        <f t="shared" si="4"/>
        <v>4.8076923076923066</v>
      </c>
    </row>
    <row r="256" spans="1:3" x14ac:dyDescent="0.3">
      <c r="A256" s="235" t="s">
        <v>312</v>
      </c>
      <c r="B256" s="232">
        <v>2.6388888888888885E-3</v>
      </c>
      <c r="C256" s="234">
        <f t="shared" si="4"/>
        <v>4.3859649122807021</v>
      </c>
    </row>
    <row r="257" spans="1:3" x14ac:dyDescent="0.3">
      <c r="A257" s="235" t="s">
        <v>313</v>
      </c>
      <c r="B257" s="232">
        <v>2.4421296296296296E-3</v>
      </c>
      <c r="C257" s="234">
        <f t="shared" si="4"/>
        <v>4.7393364928909953</v>
      </c>
    </row>
    <row r="258" spans="1:3" x14ac:dyDescent="0.3">
      <c r="A258" s="235" t="s">
        <v>314</v>
      </c>
      <c r="B258" s="232">
        <v>2.4421296296296296E-3</v>
      </c>
      <c r="C258" s="234">
        <f t="shared" si="4"/>
        <v>4.7393364928909953</v>
      </c>
    </row>
    <row r="259" spans="1:3" x14ac:dyDescent="0.3">
      <c r="A259" s="235" t="s">
        <v>315</v>
      </c>
      <c r="B259" s="232">
        <v>2.685185185185185E-3</v>
      </c>
      <c r="C259" s="234">
        <f t="shared" si="4"/>
        <v>4.3103448275862073</v>
      </c>
    </row>
    <row r="260" spans="1:3" x14ac:dyDescent="0.3">
      <c r="A260" s="235" t="s">
        <v>316</v>
      </c>
      <c r="B260" s="232">
        <v>2.5347222222222221E-3</v>
      </c>
      <c r="C260" s="234">
        <f t="shared" si="4"/>
        <v>4.5662100456621006</v>
      </c>
    </row>
    <row r="261" spans="1:3" x14ac:dyDescent="0.3">
      <c r="A261" s="235" t="s">
        <v>317</v>
      </c>
      <c r="B261" s="232">
        <v>2.5462962962962961E-3</v>
      </c>
      <c r="C261" s="234">
        <f t="shared" si="4"/>
        <v>4.5454545454545459</v>
      </c>
    </row>
    <row r="262" spans="1:3" x14ac:dyDescent="0.3">
      <c r="A262" s="235" t="s">
        <v>318</v>
      </c>
      <c r="B262" s="232">
        <v>2.7430555555555559E-3</v>
      </c>
      <c r="C262" s="234">
        <f t="shared" si="4"/>
        <v>4.219409282700421</v>
      </c>
    </row>
    <row r="263" spans="1:3" x14ac:dyDescent="0.3">
      <c r="A263" s="235" t="s">
        <v>319</v>
      </c>
      <c r="B263" s="232">
        <v>2.8472222222222219E-3</v>
      </c>
      <c r="C263" s="234">
        <f t="shared" si="4"/>
        <v>4.0650406504065044</v>
      </c>
    </row>
    <row r="264" spans="1:3" x14ac:dyDescent="0.3">
      <c r="A264" s="235" t="s">
        <v>320</v>
      </c>
      <c r="B264" s="232">
        <v>3.0787037037037037E-3</v>
      </c>
      <c r="C264" s="234">
        <f t="shared" si="4"/>
        <v>3.7593984962406015</v>
      </c>
    </row>
    <row r="265" spans="1:3" x14ac:dyDescent="0.3">
      <c r="A265" s="235" t="s">
        <v>321</v>
      </c>
      <c r="B265" s="232">
        <v>3.4953703703703705E-3</v>
      </c>
      <c r="C265" s="234">
        <f t="shared" si="4"/>
        <v>3.3112582781456954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 Pairs 8 Athletes</vt:lpstr>
      <vt:lpstr>GMS</vt:lpstr>
      <vt:lpstr>'4 Pairs 8 Athletes'!Print_Area</vt:lpstr>
    </vt:vector>
  </TitlesOfParts>
  <Company>Niagara Region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purcer</dc:creator>
  <cp:lastModifiedBy>Mike Purcer</cp:lastModifiedBy>
  <cp:lastPrinted>2026-09-01T12:34:37Z</cp:lastPrinted>
  <dcterms:created xsi:type="dcterms:W3CDTF">2011-11-02T16:51:28Z</dcterms:created>
  <dcterms:modified xsi:type="dcterms:W3CDTF">2026-09-01T12:40:17Z</dcterms:modified>
</cp:coreProperties>
</file>