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rce\Dropbox\Mike Business\Books\4 Coaching\Seat Racing Spreadsheets\"/>
    </mc:Choice>
  </mc:AlternateContent>
  <xr:revisionPtr revIDLastSave="0" documentId="13_ncr:1_{67F0EE11-CE9D-497A-9D45-F7F70FC3A8EF}" xr6:coauthVersionLast="47" xr6:coauthVersionMax="47" xr10:uidLastSave="{00000000-0000-0000-0000-000000000000}"/>
  <bookViews>
    <workbookView xWindow="-103" yWindow="-103" windowWidth="16663" windowHeight="9772" xr2:uid="{00000000-000D-0000-FFFF-FFFF00000000}"/>
  </bookViews>
  <sheets>
    <sheet name="2 Fours 8 Athletes" sheetId="25" r:id="rId1"/>
    <sheet name="GMS" sheetId="26" r:id="rId2"/>
  </sheets>
  <externalReferences>
    <externalReference r:id="rId3"/>
  </externalReferences>
  <definedNames>
    <definedName name="boatcategory">[1]STANDARDS!$A$38:$A$157</definedName>
    <definedName name="_xlnm.Print_Area" localSheetId="0">'2 Fours 8 Athletes'!$A$1:$H$60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25" l="1"/>
  <c r="P13" i="25"/>
  <c r="P12" i="25"/>
  <c r="P11" i="25"/>
  <c r="P10" i="25"/>
  <c r="U13" i="25"/>
  <c r="U12" i="25"/>
  <c r="U11" i="25"/>
  <c r="P7" i="25"/>
  <c r="P6" i="25"/>
  <c r="P5" i="25"/>
  <c r="R5" i="25"/>
  <c r="P4" i="25"/>
  <c r="O13" i="25"/>
  <c r="O12" i="25"/>
  <c r="O11" i="25"/>
  <c r="O10" i="25"/>
  <c r="T13" i="25"/>
  <c r="T12" i="25"/>
  <c r="T11" i="25"/>
  <c r="T10" i="25"/>
  <c r="U7" i="25"/>
  <c r="U6" i="25"/>
  <c r="U5" i="25"/>
  <c r="T7" i="25"/>
  <c r="T6" i="25"/>
  <c r="T5" i="25"/>
  <c r="T4" i="25"/>
  <c r="N5" i="25"/>
  <c r="O7" i="25"/>
  <c r="O6" i="25"/>
  <c r="O5" i="25"/>
  <c r="O4" i="25"/>
  <c r="G38" i="25"/>
  <c r="F38" i="25"/>
  <c r="E38" i="25"/>
  <c r="D38" i="25"/>
  <c r="C38" i="25"/>
  <c r="B38" i="25"/>
  <c r="G18" i="25"/>
  <c r="F18" i="25"/>
  <c r="D18" i="25"/>
  <c r="C18" i="25"/>
  <c r="B18" i="25"/>
  <c r="C265" i="26"/>
  <c r="C264" i="26"/>
  <c r="C263" i="26"/>
  <c r="C262" i="26"/>
  <c r="C261" i="26"/>
  <c r="C260" i="26"/>
  <c r="C259" i="26"/>
  <c r="C258" i="26"/>
  <c r="C257" i="26"/>
  <c r="C256" i="26"/>
  <c r="C255" i="26"/>
  <c r="C254" i="26"/>
  <c r="C253" i="26"/>
  <c r="C252" i="26"/>
  <c r="C251" i="26"/>
  <c r="C250" i="26"/>
  <c r="C249" i="26"/>
  <c r="C248" i="26"/>
  <c r="C247" i="26"/>
  <c r="C246" i="26"/>
  <c r="C245" i="26"/>
  <c r="C244" i="26"/>
  <c r="C243" i="26"/>
  <c r="C242" i="26"/>
  <c r="C241" i="26"/>
  <c r="C240" i="26"/>
  <c r="C239" i="26"/>
  <c r="C238" i="26"/>
  <c r="C237" i="26"/>
  <c r="C236" i="26"/>
  <c r="C235" i="26"/>
  <c r="C234" i="26"/>
  <c r="C233" i="26"/>
  <c r="C232" i="26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6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2" i="26"/>
  <c r="C201" i="26"/>
  <c r="C200" i="26"/>
  <c r="C199" i="26"/>
  <c r="C198" i="26"/>
  <c r="C197" i="26"/>
  <c r="C196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  <c r="C3" i="26"/>
  <c r="C2" i="26"/>
  <c r="E34" i="25"/>
  <c r="E33" i="25"/>
  <c r="E32" i="25"/>
  <c r="E31" i="25"/>
  <c r="D33" i="25"/>
  <c r="D31" i="25"/>
  <c r="E14" i="25"/>
  <c r="E13" i="25"/>
  <c r="E12" i="25"/>
  <c r="E11" i="25"/>
  <c r="D14" i="25"/>
  <c r="D13" i="25"/>
  <c r="D12" i="25"/>
  <c r="D11" i="25"/>
  <c r="G37" i="25"/>
  <c r="G40" i="25" s="1"/>
  <c r="F37" i="25"/>
  <c r="E37" i="25"/>
  <c r="E40" i="25" s="1"/>
  <c r="D37" i="25"/>
  <c r="C37" i="25"/>
  <c r="B37" i="25"/>
  <c r="G34" i="25"/>
  <c r="F34" i="25"/>
  <c r="D34" i="25"/>
  <c r="C34" i="25"/>
  <c r="B34" i="25"/>
  <c r="G33" i="25"/>
  <c r="F33" i="25"/>
  <c r="C33" i="25"/>
  <c r="B33" i="25"/>
  <c r="G32" i="25"/>
  <c r="F32" i="25"/>
  <c r="D32" i="25"/>
  <c r="C32" i="25"/>
  <c r="B32" i="25"/>
  <c r="G31" i="25"/>
  <c r="F31" i="25"/>
  <c r="C31" i="25"/>
  <c r="B31" i="25"/>
  <c r="G30" i="25"/>
  <c r="F30" i="25"/>
  <c r="E30" i="25"/>
  <c r="D30" i="25"/>
  <c r="C30" i="25"/>
  <c r="B30" i="25"/>
  <c r="G17" i="25"/>
  <c r="G20" i="25" s="1"/>
  <c r="F17" i="25"/>
  <c r="E17" i="25"/>
  <c r="D17" i="25"/>
  <c r="D20" i="25" s="1"/>
  <c r="C17" i="25"/>
  <c r="B17" i="25"/>
  <c r="B20" i="25" s="1"/>
  <c r="G14" i="25"/>
  <c r="F14" i="25"/>
  <c r="C14" i="25"/>
  <c r="B14" i="25"/>
  <c r="K13" i="25"/>
  <c r="G13" i="25"/>
  <c r="F13" i="25"/>
  <c r="C13" i="25"/>
  <c r="B13" i="25"/>
  <c r="K12" i="25"/>
  <c r="G12" i="25"/>
  <c r="F12" i="25"/>
  <c r="C12" i="25"/>
  <c r="B12" i="25"/>
  <c r="K11" i="25"/>
  <c r="G11" i="25"/>
  <c r="F11" i="25"/>
  <c r="C11" i="25"/>
  <c r="B11" i="25"/>
  <c r="K10" i="25"/>
  <c r="G10" i="25"/>
  <c r="F10" i="25"/>
  <c r="E10" i="25"/>
  <c r="D10" i="25"/>
  <c r="C10" i="25"/>
  <c r="B10" i="25"/>
  <c r="K7" i="25"/>
  <c r="K6" i="25"/>
  <c r="K5" i="25"/>
  <c r="K4" i="25"/>
  <c r="E18" i="25" l="1"/>
  <c r="C20" i="25"/>
  <c r="C25" i="25"/>
  <c r="B25" i="25"/>
  <c r="E20" i="25"/>
  <c r="E25" i="25"/>
  <c r="D25" i="25"/>
  <c r="F20" i="25"/>
  <c r="G25" i="25"/>
  <c r="F25" i="25"/>
  <c r="G45" i="25"/>
  <c r="F45" i="25"/>
  <c r="C40" i="25"/>
  <c r="C45" i="25"/>
  <c r="D40" i="25"/>
  <c r="E45" i="25"/>
  <c r="D45" i="25"/>
  <c r="B40" i="25"/>
  <c r="B45" i="25"/>
  <c r="F40" i="25"/>
  <c r="F19" i="25"/>
  <c r="L10" i="25"/>
  <c r="L4" i="25"/>
  <c r="L11" i="25"/>
  <c r="L5" i="25"/>
  <c r="L7" i="25"/>
  <c r="L13" i="25"/>
  <c r="Q13" i="25" s="1"/>
  <c r="L6" i="25"/>
  <c r="L12" i="25"/>
  <c r="C26" i="25"/>
  <c r="D47" i="25"/>
  <c r="D46" i="25"/>
  <c r="E19" i="25"/>
  <c r="E46" i="25"/>
  <c r="E47" i="25"/>
  <c r="E26" i="25"/>
  <c r="C46" i="25"/>
  <c r="C27" i="25"/>
  <c r="G27" i="25"/>
  <c r="G26" i="25"/>
  <c r="B47" i="25"/>
  <c r="F47" i="25"/>
  <c r="E39" i="25"/>
  <c r="D27" i="25"/>
  <c r="E27" i="25"/>
  <c r="C47" i="25"/>
  <c r="G47" i="25"/>
  <c r="B39" i="25"/>
  <c r="F39" i="25"/>
  <c r="D19" i="25"/>
  <c r="B26" i="25"/>
  <c r="F26" i="25"/>
  <c r="D39" i="25"/>
  <c r="B46" i="25"/>
  <c r="F46" i="25"/>
  <c r="G46" i="25"/>
  <c r="D26" i="25"/>
  <c r="B27" i="25"/>
  <c r="F27" i="25"/>
  <c r="B19" i="25"/>
  <c r="C19" i="25"/>
  <c r="G19" i="25"/>
  <c r="C39" i="25"/>
  <c r="G39" i="25"/>
  <c r="R13" i="25" l="1"/>
  <c r="B24" i="25"/>
  <c r="C44" i="25"/>
  <c r="D44" i="25"/>
  <c r="D24" i="25"/>
  <c r="F24" i="25"/>
  <c r="B44" i="25"/>
  <c r="F44" i="25"/>
  <c r="G44" i="25"/>
  <c r="E24" i="25"/>
  <c r="C24" i="25"/>
  <c r="G24" i="25"/>
  <c r="E44" i="25"/>
  <c r="R7" i="25"/>
  <c r="N13" i="25"/>
  <c r="N12" i="25"/>
  <c r="N11" i="25"/>
  <c r="N10" i="25"/>
  <c r="N7" i="25"/>
  <c r="N4" i="25"/>
  <c r="N6" i="25"/>
  <c r="M4" i="25"/>
  <c r="R4" i="25"/>
  <c r="R6" i="25"/>
  <c r="R12" i="25"/>
  <c r="R11" i="25"/>
  <c r="R10" i="25"/>
  <c r="Q11" i="25"/>
  <c r="J11" i="25"/>
  <c r="M11" i="25"/>
  <c r="Q4" i="25"/>
  <c r="J4" i="25"/>
  <c r="Q12" i="25"/>
  <c r="J12" i="25"/>
  <c r="M12" i="25"/>
  <c r="J13" i="25"/>
  <c r="Q10" i="25"/>
  <c r="J10" i="25"/>
  <c r="M13" i="25"/>
  <c r="M10" i="25"/>
  <c r="M6" i="25"/>
  <c r="Q6" i="25"/>
  <c r="J6" i="25"/>
  <c r="Q5" i="25"/>
  <c r="J5" i="25"/>
  <c r="M5" i="25"/>
  <c r="Q7" i="25"/>
  <c r="J7" i="25"/>
  <c r="M7" i="25"/>
  <c r="E59" i="25" l="1"/>
  <c r="E58" i="25"/>
  <c r="E57" i="25"/>
  <c r="E56" i="25"/>
  <c r="E54" i="25"/>
  <c r="E53" i="25"/>
  <c r="E51" i="25"/>
  <c r="E52" i="25"/>
  <c r="D41" i="25"/>
  <c r="D42" i="25" s="1"/>
  <c r="G54" i="25"/>
  <c r="F53" i="25"/>
  <c r="G52" i="25"/>
  <c r="G53" i="25"/>
  <c r="F51" i="25"/>
  <c r="F54" i="25"/>
  <c r="F59" i="25"/>
  <c r="G59" i="25"/>
  <c r="D58" i="25"/>
  <c r="G57" i="25"/>
  <c r="D56" i="25"/>
  <c r="G56" i="25"/>
  <c r="D59" i="25"/>
  <c r="F58" i="25"/>
  <c r="G58" i="25"/>
  <c r="D57" i="25"/>
  <c r="F57" i="25"/>
  <c r="F56" i="25"/>
  <c r="D52" i="25"/>
  <c r="D51" i="25"/>
  <c r="G51" i="25"/>
  <c r="D54" i="25"/>
  <c r="D53" i="25"/>
  <c r="E41" i="25"/>
  <c r="E42" i="25" s="1"/>
  <c r="D21" i="25"/>
  <c r="D22" i="25" s="1"/>
  <c r="E21" i="25"/>
  <c r="E22" i="25" s="1"/>
  <c r="B41" i="25"/>
  <c r="B42" i="25" s="1"/>
  <c r="C41" i="25"/>
  <c r="C42" i="25" s="1"/>
  <c r="C53" i="25"/>
  <c r="C51" i="25"/>
  <c r="B51" i="25"/>
  <c r="C54" i="25"/>
  <c r="C52" i="25"/>
  <c r="B54" i="25"/>
  <c r="B52" i="25"/>
  <c r="B98" i="25"/>
  <c r="B96" i="25"/>
  <c r="B53" i="25"/>
  <c r="B97" i="25"/>
  <c r="B95" i="25"/>
  <c r="C58" i="25"/>
  <c r="C56" i="25"/>
  <c r="B102" i="25"/>
  <c r="B100" i="25"/>
  <c r="B56" i="25"/>
  <c r="C59" i="25"/>
  <c r="C57" i="25"/>
  <c r="B101" i="25"/>
  <c r="B99" i="25"/>
  <c r="B59" i="25"/>
  <c r="B57" i="25"/>
  <c r="B58" i="25"/>
  <c r="G21" i="25"/>
  <c r="G22" i="25" s="1"/>
  <c r="C21" i="25"/>
  <c r="C22" i="25" s="1"/>
  <c r="G41" i="25"/>
  <c r="G42" i="25" s="1"/>
  <c r="F21" i="25"/>
  <c r="F22" i="25" s="1"/>
  <c r="B21" i="25"/>
  <c r="B22" i="25" s="1"/>
  <c r="F41" i="25"/>
  <c r="F42" i="25" s="1"/>
  <c r="B43" i="25" l="1"/>
  <c r="F23" i="25"/>
  <c r="E43" i="25"/>
  <c r="B23" i="25"/>
  <c r="F43" i="25"/>
  <c r="D23" i="25"/>
  <c r="G23" i="25"/>
  <c r="G43" i="25"/>
  <c r="B94" i="25"/>
  <c r="C94" i="25" s="1"/>
  <c r="E23" i="25"/>
  <c r="D43" i="25"/>
  <c r="C23" i="25"/>
  <c r="C43" i="25"/>
  <c r="C101" i="25" l="1"/>
  <c r="D101" i="25" s="1"/>
  <c r="C97" i="25"/>
  <c r="D97" i="25" s="1"/>
  <c r="C102" i="25"/>
  <c r="D102" i="25" s="1"/>
  <c r="C98" i="25"/>
  <c r="D98" i="25" s="1"/>
  <c r="C99" i="25"/>
  <c r="D99" i="25" s="1"/>
  <c r="C95" i="25"/>
  <c r="D95" i="25" s="1"/>
  <c r="C100" i="25"/>
  <c r="D100" i="25" s="1"/>
  <c r="C96" i="25"/>
  <c r="D96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Purcer</author>
  </authors>
  <commentList>
    <comment ref="B3" authorId="0" shapeId="0" xr:uid="{0AFFC755-0A95-4ACC-B466-9387E6CED36C}">
      <text>
        <r>
          <rPr>
            <b/>
            <sz val="9"/>
            <color indexed="81"/>
            <rFont val="Tahoma"/>
            <family val="2"/>
          </rPr>
          <t xml:space="preserve">designate Starboard or Port
</t>
        </r>
      </text>
    </comment>
    <comment ref="D3" authorId="0" shapeId="0" xr:uid="{15DF4F7C-88F7-4019-9C99-9E4435F9173F}">
      <text>
        <r>
          <rPr>
            <b/>
            <sz val="9"/>
            <color indexed="81"/>
            <rFont val="Tahoma"/>
            <family val="2"/>
          </rPr>
          <t xml:space="preserve">designate Starboard or Port
</t>
        </r>
      </text>
    </comment>
    <comment ref="C4" authorId="0" shapeId="0" xr:uid="{296D3DE4-2C25-477E-94D3-CB73ADDE5414}">
      <text>
        <r>
          <rPr>
            <b/>
            <sz val="9"/>
            <color indexed="81"/>
            <rFont val="Tahoma"/>
            <family val="2"/>
          </rPr>
          <t>name here</t>
        </r>
      </text>
    </comment>
    <comment ref="E4" authorId="0" shapeId="0" xr:uid="{0EA81ABF-61F5-42CF-B5C9-1453A1EE8037}">
      <text>
        <r>
          <rPr>
            <b/>
            <sz val="9"/>
            <color indexed="81"/>
            <rFont val="Tahoma"/>
            <family val="2"/>
          </rPr>
          <t>insert name here</t>
        </r>
      </text>
    </comment>
    <comment ref="G4" authorId="0" shapeId="0" xr:uid="{39AE6BC1-20EA-4AEF-BE53-26BD10ABC6C0}">
      <text>
        <r>
          <rPr>
            <b/>
            <sz val="9"/>
            <color indexed="81"/>
            <rFont val="Tahoma"/>
            <family val="2"/>
          </rPr>
          <t xml:space="preserve">boat name
</t>
        </r>
      </text>
    </comment>
    <comment ref="M4" authorId="0" shapeId="0" xr:uid="{9284396A-88CF-47B0-A2B0-2172DA49B483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O4" authorId="0" shapeId="0" xr:uid="{6C595CE4-9764-4AAE-A3C0-A27195C9A21E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G5" authorId="0" shapeId="0" xr:uid="{AD05A07E-ADF9-4966-ACE6-54A8CA330804}">
      <text>
        <r>
          <rPr>
            <b/>
            <sz val="9"/>
            <color indexed="81"/>
            <rFont val="Tahoma"/>
            <family val="2"/>
          </rPr>
          <t>boat name</t>
        </r>
      </text>
    </comment>
    <comment ref="M5" authorId="0" shapeId="0" xr:uid="{DEA4B0C8-2A93-48F8-AB6A-5F76410BF46D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O5" authorId="0" shapeId="0" xr:uid="{DF824B6D-70A1-4029-9EC5-AC7ED0EB51B6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G6" authorId="0" shapeId="0" xr:uid="{8482227F-C756-4BE8-BFAF-0639EC7A1B23}">
      <text>
        <r>
          <rPr>
            <b/>
            <sz val="9"/>
            <color indexed="81"/>
            <rFont val="Tahoma"/>
            <family val="2"/>
          </rPr>
          <t xml:space="preserve">race distance in meters
</t>
        </r>
      </text>
    </comment>
    <comment ref="M6" authorId="0" shapeId="0" xr:uid="{DF184BE7-2D50-427C-87BD-D8DBF1EE9F67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O6" authorId="0" shapeId="0" xr:uid="{9BAB99CD-7E86-4BEC-8F01-A4E561D24664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G7" authorId="0" shapeId="0" xr:uid="{F4DBDCC3-09FD-4B44-BB31-16829116186A}">
      <text>
        <r>
          <rPr>
            <b/>
            <sz val="9"/>
            <color indexed="81"/>
            <rFont val="Tahoma"/>
            <family val="2"/>
          </rPr>
          <t>GMS</t>
        </r>
      </text>
    </comment>
    <comment ref="M7" authorId="0" shapeId="0" xr:uid="{07CFB9E8-5656-46E2-8D7C-668D80214BF4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O7" authorId="0" shapeId="0" xr:uid="{073E92CA-A610-42D0-B289-084EBD6325C4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M10" authorId="0" shapeId="0" xr:uid="{ED238EE7-3203-4E1C-8118-B4EA5EF9F555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O10" authorId="0" shapeId="0" xr:uid="{4D464374-99A5-45B8-B0D9-6ECDD05FFDCF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M11" authorId="0" shapeId="0" xr:uid="{3846971A-25FA-428D-A283-FD314BBDC667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O11" authorId="0" shapeId="0" xr:uid="{2BEB4C42-C90E-4240-A239-729B2AD99FEE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M12" authorId="0" shapeId="0" xr:uid="{53BAFB83-2FD1-4818-894E-584D719EB100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O12" authorId="0" shapeId="0" xr:uid="{E026B712-A423-49B9-A991-04F63458260F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M13" authorId="0" shapeId="0" xr:uid="{A9687F06-0795-4839-ACCE-7F89BCAE9A75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O13" authorId="0" shapeId="0" xr:uid="{E206F01F-5669-477C-B85F-4391E8F472A7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B24" authorId="0" shapeId="0" xr:uid="{384D5295-1070-467F-91EE-3A375B0C5C4C}">
      <text>
        <r>
          <rPr>
            <sz val="9"/>
            <color indexed="81"/>
            <rFont val="Tahoma"/>
            <family val="2"/>
          </rPr>
          <t>This is a ranking of the finish time compared to the other finish times in the race. Number 1 would be the fastest combination as weather conditions may have changed during racing.</t>
        </r>
      </text>
    </comment>
    <comment ref="D50" authorId="0" shapeId="0" xr:uid="{58FA888D-BAC6-4EAB-9E3A-B1F4245137A0}">
      <text>
        <r>
          <rPr>
            <b/>
            <sz val="9"/>
            <color indexed="81"/>
            <rFont val="Tahoma"/>
            <family val="2"/>
          </rPr>
          <t>athlete time compared to fastest time</t>
        </r>
      </text>
    </comment>
    <comment ref="E50" authorId="0" shapeId="0" xr:uid="{0AB68E2F-220F-48BD-98A0-8BAE7D735375}">
      <text>
        <r>
          <rPr>
            <b/>
            <sz val="9"/>
            <color indexed="81"/>
            <rFont val="Tahoma"/>
            <family val="2"/>
          </rPr>
          <t xml:space="preserve">percentage of time difference from fastest time. </t>
        </r>
      </text>
    </comment>
    <comment ref="F50" authorId="0" shapeId="0" xr:uid="{5DB64A41-9835-4220-A256-6622217EB122}">
      <text>
        <r>
          <rPr>
            <b/>
            <sz val="9"/>
            <color indexed="81"/>
            <rFont val="Tahoma"/>
            <family val="2"/>
          </rPr>
          <t>time difference from previous lowest.</t>
        </r>
      </text>
    </comment>
    <comment ref="G50" authorId="0" shapeId="0" xr:uid="{23444C65-B87C-4E9A-AB67-9E545277B91A}">
      <text>
        <r>
          <rPr>
            <b/>
            <sz val="9"/>
            <color indexed="81"/>
            <rFont val="Tahoma"/>
            <family val="2"/>
          </rPr>
          <t xml:space="preserve">percent of split time.
less than 0.30% is insignificant
</t>
        </r>
      </text>
    </comment>
  </commentList>
</comments>
</file>

<file path=xl/sharedStrings.xml><?xml version="1.0" encoding="utf-8"?>
<sst xmlns="http://schemas.openxmlformats.org/spreadsheetml/2006/main" count="426" uniqueCount="354">
  <si>
    <t>TOTAL</t>
  </si>
  <si>
    <t>AVERAGE</t>
  </si>
  <si>
    <t>DIFF</t>
  </si>
  <si>
    <t>RESULTS</t>
  </si>
  <si>
    <t>A</t>
  </si>
  <si>
    <t>B</t>
  </si>
  <si>
    <t>C</t>
  </si>
  <si>
    <t>Athletes</t>
  </si>
  <si>
    <t>Race 1</t>
  </si>
  <si>
    <t>Race 2</t>
  </si>
  <si>
    <t>Race 3</t>
  </si>
  <si>
    <t>Race 4</t>
  </si>
  <si>
    <t>Raw Time</t>
  </si>
  <si>
    <t>% GMS</t>
  </si>
  <si>
    <t>Athlete</t>
  </si>
  <si>
    <t>Total Time</t>
  </si>
  <si>
    <t>Boats</t>
  </si>
  <si>
    <t xml:space="preserve">1 or 4 </t>
  </si>
  <si>
    <t xml:space="preserve">2 or 3 </t>
  </si>
  <si>
    <t>Start 
Time</t>
  </si>
  <si>
    <t>Finish 
Time</t>
  </si>
  <si>
    <t xml:space="preserve">side </t>
  </si>
  <si>
    <t xml:space="preserve">Boat 1:   </t>
  </si>
  <si>
    <t xml:space="preserve">Boat 2:   </t>
  </si>
  <si>
    <t xml:space="preserve">Category GMS: </t>
  </si>
  <si>
    <t xml:space="preserve">race distance </t>
  </si>
  <si>
    <t xml:space="preserve"> m</t>
  </si>
  <si>
    <t xml:space="preserve"> m/s</t>
  </si>
  <si>
    <t xml:space="preserve">Diff: </t>
  </si>
  <si>
    <t xml:space="preserve">Ranking </t>
  </si>
  <si>
    <t xml:space="preserve">Date: </t>
  </si>
  <si>
    <t xml:space="preserve">Program: </t>
  </si>
  <si>
    <t>Port</t>
  </si>
  <si>
    <t>Starboard</t>
  </si>
  <si>
    <t>RANK</t>
  </si>
  <si>
    <t>OVERALL</t>
  </si>
  <si>
    <t>Place</t>
  </si>
  <si>
    <t>Projected</t>
  </si>
  <si>
    <t>D</t>
  </si>
  <si>
    <t>Race 5</t>
  </si>
  <si>
    <t>Race 6</t>
  </si>
  <si>
    <r>
      <t>Seat Racing Record Sheet</t>
    </r>
    <r>
      <rPr>
        <b/>
        <sz val="12"/>
        <color theme="1"/>
        <rFont val="Arial"/>
        <family val="2"/>
      </rPr>
      <t xml:space="preserve"> (4+)</t>
    </r>
  </si>
  <si>
    <t xml:space="preserve">3 or 2 </t>
  </si>
  <si>
    <t xml:space="preserve">4 or 1 </t>
  </si>
  <si>
    <t xml:space="preserve">   &lt;- This is the Finish time of the crew in the race</t>
  </si>
  <si>
    <t xml:space="preserve">   &lt;- This is the placing of the crew in the race</t>
  </si>
  <si>
    <t xml:space="preserve">   &lt;- This is the time behind the first place time of each race</t>
  </si>
  <si>
    <t xml:space="preserve">   &lt;- This is the percent of GMS for the crew's time </t>
  </si>
  <si>
    <t xml:space="preserve">   &lt;- Projected time is the average time of the athlete's average times. </t>
  </si>
  <si>
    <t xml:space="preserve">   &lt;- The actual race time was above or under the projected time </t>
  </si>
  <si>
    <r>
      <t xml:space="preserve">   &lt;- This is the difference between the race time and the projected time. </t>
    </r>
    <r>
      <rPr>
        <sz val="10"/>
        <color rgb="FFFF0000"/>
        <rFont val="Calibri"/>
        <family val="2"/>
        <scheme val="minor"/>
      </rPr>
      <t>Note text turns red if over four seconds</t>
    </r>
  </si>
  <si>
    <t>stndard deviation</t>
  </si>
  <si>
    <t>STDEV  x 2</t>
  </si>
  <si>
    <t>standard deviation from the top time is a 50% ranking</t>
  </si>
  <si>
    <t>two times the standard deviation from the top time is a zero (0%) percent ranking</t>
  </si>
  <si>
    <t>Percent rankings can be used with weighted selection events to compare scores</t>
  </si>
  <si>
    <t>example: seat racing worth 40 points in a 100 point selection calculation</t>
  </si>
  <si>
    <t>Tom gets 100% of 40 points which is 40</t>
  </si>
  <si>
    <t>event points</t>
  </si>
  <si>
    <t>Terry gets 83% of 40 points which is 33.3 points</t>
  </si>
  <si>
    <t xml:space="preserve"> Using a ranking system gives athletes that are far superior or inferior in a selection event a measured score </t>
  </si>
  <si>
    <t>John and Adam at 0% get zero (0) points</t>
  </si>
  <si>
    <t>RANK TM</t>
  </si>
  <si>
    <t>Compared</t>
  </si>
  <si>
    <t>Crew</t>
  </si>
  <si>
    <t>% Diff.</t>
  </si>
  <si>
    <t>`AVG GMS</t>
  </si>
  <si>
    <t>RACE</t>
  </si>
  <si>
    <t xml:space="preserve">   &lt;- This is the difference in race time above the fastest time of the day.</t>
  </si>
  <si>
    <t xml:space="preserve">   &lt;- This is a ranking of the finish time compared to all finish times for all races. </t>
  </si>
  <si>
    <t xml:space="preserve">   &lt;- This is a ranking of the finish time compared to the other finish times in the race. Number 1 would be the fastest combination.</t>
  </si>
  <si>
    <t xml:space="preserve">   &lt;- This is the margin of winning compared to the average of the other times for each race. </t>
  </si>
  <si>
    <t>boat category class</t>
  </si>
  <si>
    <t>Time (2000)</t>
  </si>
  <si>
    <t>speed (m/s)</t>
  </si>
  <si>
    <t>SM8+</t>
  </si>
  <si>
    <t>SM4x</t>
  </si>
  <si>
    <t>SM4-</t>
  </si>
  <si>
    <t>SM4+</t>
  </si>
  <si>
    <t>SM2x</t>
  </si>
  <si>
    <t>SM2-</t>
  </si>
  <si>
    <t>SM1x</t>
  </si>
  <si>
    <t>SLM8+</t>
  </si>
  <si>
    <t>SLM4x</t>
  </si>
  <si>
    <t>SLM4-</t>
  </si>
  <si>
    <t>SLM4+</t>
  </si>
  <si>
    <t>SLM2x</t>
  </si>
  <si>
    <t>SLM2-</t>
  </si>
  <si>
    <t>SLM1x</t>
  </si>
  <si>
    <t>SW8+</t>
  </si>
  <si>
    <t>SW4x</t>
  </si>
  <si>
    <t>SW4-</t>
  </si>
  <si>
    <t>SW4+</t>
  </si>
  <si>
    <t>SW2x</t>
  </si>
  <si>
    <t>SW2-</t>
  </si>
  <si>
    <t>SW1x</t>
  </si>
  <si>
    <t>SLW8+</t>
  </si>
  <si>
    <t>SLW4x</t>
  </si>
  <si>
    <t>SLW4-</t>
  </si>
  <si>
    <t>SLW4+</t>
  </si>
  <si>
    <t>SLW2x</t>
  </si>
  <si>
    <t>SLW2-</t>
  </si>
  <si>
    <t>SLW1x</t>
  </si>
  <si>
    <t>PR3_4+</t>
  </si>
  <si>
    <t>PR2_Mix2x</t>
  </si>
  <si>
    <t>PR3_Mix2x</t>
  </si>
  <si>
    <t>PR1_M1x</t>
  </si>
  <si>
    <t>PR2_M1x</t>
  </si>
  <si>
    <t>PR1_W1x</t>
  </si>
  <si>
    <t>PR2_W1x</t>
  </si>
  <si>
    <t>BM8+</t>
  </si>
  <si>
    <t>BM4x</t>
  </si>
  <si>
    <t>BM4-</t>
  </si>
  <si>
    <t>BM4+</t>
  </si>
  <si>
    <t>BM2x</t>
  </si>
  <si>
    <t>BM2-</t>
  </si>
  <si>
    <t>BM1x</t>
  </si>
  <si>
    <t>BLM8+</t>
  </si>
  <si>
    <t>BLM4x</t>
  </si>
  <si>
    <t>BLM4-</t>
  </si>
  <si>
    <t>BLM4+</t>
  </si>
  <si>
    <t>BLM2x</t>
  </si>
  <si>
    <t>BLM2-</t>
  </si>
  <si>
    <t>BLM1x</t>
  </si>
  <si>
    <t>BW8+</t>
  </si>
  <si>
    <t>BW4x</t>
  </si>
  <si>
    <t>BW4-</t>
  </si>
  <si>
    <t>BW4+</t>
  </si>
  <si>
    <t>BW2x</t>
  </si>
  <si>
    <t>BW2-</t>
  </si>
  <si>
    <t>BW1x</t>
  </si>
  <si>
    <t>BLW8+</t>
  </si>
  <si>
    <t>BLW4x</t>
  </si>
  <si>
    <t>BLW4-</t>
  </si>
  <si>
    <t>BLW4+</t>
  </si>
  <si>
    <t>BLW2x</t>
  </si>
  <si>
    <t>BLW2-</t>
  </si>
  <si>
    <t>BLW1x</t>
  </si>
  <si>
    <t>U21M8+</t>
  </si>
  <si>
    <t>U21M4x</t>
  </si>
  <si>
    <t>U21M4-</t>
  </si>
  <si>
    <t>U21M4+</t>
  </si>
  <si>
    <t>U21M2x</t>
  </si>
  <si>
    <t>U21M2-</t>
  </si>
  <si>
    <t>U21M1x</t>
  </si>
  <si>
    <t>U21LM8+</t>
  </si>
  <si>
    <t>U21LM4x</t>
  </si>
  <si>
    <t>U21LM4-</t>
  </si>
  <si>
    <t>U21LM4+</t>
  </si>
  <si>
    <t>U21LM2x</t>
  </si>
  <si>
    <t>U21LM2-</t>
  </si>
  <si>
    <t>U21LM1x</t>
  </si>
  <si>
    <t>U21W8+</t>
  </si>
  <si>
    <t>U21W4x</t>
  </si>
  <si>
    <t>U21W4-</t>
  </si>
  <si>
    <t>U21W4+</t>
  </si>
  <si>
    <t>U21W2x</t>
  </si>
  <si>
    <t>U21W2-</t>
  </si>
  <si>
    <t>U21W1x</t>
  </si>
  <si>
    <t>U21LW8+</t>
  </si>
  <si>
    <t>U21LW4x</t>
  </si>
  <si>
    <t>U21LW4-</t>
  </si>
  <si>
    <t>U21LW4+</t>
  </si>
  <si>
    <t>U21LW2x</t>
  </si>
  <si>
    <t>U21LW2-</t>
  </si>
  <si>
    <t>U21LW1x</t>
  </si>
  <si>
    <t>JM8+</t>
  </si>
  <si>
    <t>JM4x</t>
  </si>
  <si>
    <t>JM4-</t>
  </si>
  <si>
    <t>JM4+</t>
  </si>
  <si>
    <t>JM2x</t>
  </si>
  <si>
    <t>JM2-</t>
  </si>
  <si>
    <t>JM1x</t>
  </si>
  <si>
    <t>JLM8+</t>
  </si>
  <si>
    <t>JLM4x</t>
  </si>
  <si>
    <t>JLM4-</t>
  </si>
  <si>
    <t>JLM4+</t>
  </si>
  <si>
    <t>JLM2x</t>
  </si>
  <si>
    <t>JLM2-</t>
  </si>
  <si>
    <t>JLM1x</t>
  </si>
  <si>
    <t>JW8+</t>
  </si>
  <si>
    <t>JW4x</t>
  </si>
  <si>
    <t>JW4-</t>
  </si>
  <si>
    <t>JW4+</t>
  </si>
  <si>
    <t>JW2x</t>
  </si>
  <si>
    <t>JW2-</t>
  </si>
  <si>
    <t>JW1x</t>
  </si>
  <si>
    <t>JLW8+</t>
  </si>
  <si>
    <t>JLW4x</t>
  </si>
  <si>
    <t>JLW4-</t>
  </si>
  <si>
    <t>JLW4+</t>
  </si>
  <si>
    <t>JLW2x</t>
  </si>
  <si>
    <t>JLW2-</t>
  </si>
  <si>
    <t>JLW1x</t>
  </si>
  <si>
    <t>U17M8+</t>
  </si>
  <si>
    <t>U17M4x</t>
  </si>
  <si>
    <t>U17M4-</t>
  </si>
  <si>
    <t>U17M4+</t>
  </si>
  <si>
    <t>U17M2x</t>
  </si>
  <si>
    <t>U17M2-</t>
  </si>
  <si>
    <t>U17M1x</t>
  </si>
  <si>
    <t>U17LM8+</t>
  </si>
  <si>
    <t>U17LM4x</t>
  </si>
  <si>
    <t>U17LM4-</t>
  </si>
  <si>
    <t>U17LM4+</t>
  </si>
  <si>
    <t>U17LM2x</t>
  </si>
  <si>
    <t>U17LM2-</t>
  </si>
  <si>
    <t>U17LM1x</t>
  </si>
  <si>
    <t>U17W8+</t>
  </si>
  <si>
    <t>U17W4x</t>
  </si>
  <si>
    <t>U17W4-</t>
  </si>
  <si>
    <t>U17W4+</t>
  </si>
  <si>
    <t>U17W2x</t>
  </si>
  <si>
    <t>U17W2-</t>
  </si>
  <si>
    <t>U17W1x</t>
  </si>
  <si>
    <t>U17LW8+</t>
  </si>
  <si>
    <t>U17LW4x</t>
  </si>
  <si>
    <t>U17LW4-</t>
  </si>
  <si>
    <t>U17LW4+</t>
  </si>
  <si>
    <t>U17LW2x</t>
  </si>
  <si>
    <t>U17LW2-</t>
  </si>
  <si>
    <t>U17LW1x</t>
  </si>
  <si>
    <t>MMA8+</t>
  </si>
  <si>
    <t>MMA4x</t>
  </si>
  <si>
    <t>MMA4-</t>
  </si>
  <si>
    <t>MMA4+</t>
  </si>
  <si>
    <t>MMA2x</t>
  </si>
  <si>
    <t>MMA2-</t>
  </si>
  <si>
    <t>MM1Ax</t>
  </si>
  <si>
    <t>MWA8+</t>
  </si>
  <si>
    <t>MWA4x</t>
  </si>
  <si>
    <t>MWA4-</t>
  </si>
  <si>
    <t>MWA4+</t>
  </si>
  <si>
    <t>MWA2x</t>
  </si>
  <si>
    <t>MWA2-</t>
  </si>
  <si>
    <t>MWA1x</t>
  </si>
  <si>
    <t>MMB8+</t>
  </si>
  <si>
    <t>MMB4x</t>
  </si>
  <si>
    <t>MMB4-</t>
  </si>
  <si>
    <t>MMB4+</t>
  </si>
  <si>
    <t>MMB2x</t>
  </si>
  <si>
    <t>MMB2-</t>
  </si>
  <si>
    <t>MM1Bx</t>
  </si>
  <si>
    <t>MWB8+</t>
  </si>
  <si>
    <t>MWB4x</t>
  </si>
  <si>
    <t>MWB4-</t>
  </si>
  <si>
    <t>MWB4+</t>
  </si>
  <si>
    <t>MWB2x</t>
  </si>
  <si>
    <t>MWB2-</t>
  </si>
  <si>
    <t>MWB1x</t>
  </si>
  <si>
    <t>MMC8+</t>
  </si>
  <si>
    <t>MMC4x</t>
  </si>
  <si>
    <t>MMC4-</t>
  </si>
  <si>
    <t>MMC4+</t>
  </si>
  <si>
    <t>MMC2x</t>
  </si>
  <si>
    <t>MMC2-</t>
  </si>
  <si>
    <t>MM1Cx</t>
  </si>
  <si>
    <t>MWC8+</t>
  </si>
  <si>
    <t>MWC4x</t>
  </si>
  <si>
    <t>MWC4-</t>
  </si>
  <si>
    <t>MWC4+</t>
  </si>
  <si>
    <t>MWC2x</t>
  </si>
  <si>
    <t>MWC2-</t>
  </si>
  <si>
    <t>MWC1x</t>
  </si>
  <si>
    <t>MMD8+</t>
  </si>
  <si>
    <t>MMD4x</t>
  </si>
  <si>
    <t>MMD4-</t>
  </si>
  <si>
    <t>MMD4+</t>
  </si>
  <si>
    <t>MMD2x</t>
  </si>
  <si>
    <t>MMD2-</t>
  </si>
  <si>
    <t>MM1Dx</t>
  </si>
  <si>
    <t>MWD8+</t>
  </si>
  <si>
    <t>MWD4x</t>
  </si>
  <si>
    <t>MWD4-</t>
  </si>
  <si>
    <t>MWD4+</t>
  </si>
  <si>
    <t>MWD2x</t>
  </si>
  <si>
    <t>MWD2-</t>
  </si>
  <si>
    <t>MWD1x</t>
  </si>
  <si>
    <t>MME8+</t>
  </si>
  <si>
    <t>MME4x</t>
  </si>
  <si>
    <t>MME4-</t>
  </si>
  <si>
    <t>MME4+</t>
  </si>
  <si>
    <t>MME2x</t>
  </si>
  <si>
    <t>MME2-</t>
  </si>
  <si>
    <t>MM1Ex</t>
  </si>
  <si>
    <t>MWE8+</t>
  </si>
  <si>
    <t>MWE4x</t>
  </si>
  <si>
    <t>MWE4-</t>
  </si>
  <si>
    <t>MWE4+</t>
  </si>
  <si>
    <t>MWE2x</t>
  </si>
  <si>
    <t>MWE2-</t>
  </si>
  <si>
    <t>MWE1x</t>
  </si>
  <si>
    <t>MMF8+</t>
  </si>
  <si>
    <t>MMF4x</t>
  </si>
  <si>
    <t>MMF4-</t>
  </si>
  <si>
    <t>MMF4+</t>
  </si>
  <si>
    <t>MMF2x</t>
  </si>
  <si>
    <t>MMF2-</t>
  </si>
  <si>
    <t>MM1Fx</t>
  </si>
  <si>
    <t>MWF8+</t>
  </si>
  <si>
    <t>MWF4x</t>
  </si>
  <si>
    <t>MWF4-</t>
  </si>
  <si>
    <t>MWF4+</t>
  </si>
  <si>
    <t>MWF2x</t>
  </si>
  <si>
    <t>MWF2-</t>
  </si>
  <si>
    <t>MWF1x</t>
  </si>
  <si>
    <t>MMG2x</t>
  </si>
  <si>
    <t>MM1Gx</t>
  </si>
  <si>
    <t>MWG2x</t>
  </si>
  <si>
    <t>MWG1x</t>
  </si>
  <si>
    <t>MMH2x</t>
  </si>
  <si>
    <t>MM1Hx</t>
  </si>
  <si>
    <t>MWH2x</t>
  </si>
  <si>
    <t>MWH1x</t>
  </si>
  <si>
    <t>MMI2x</t>
  </si>
  <si>
    <t>MMixA8+</t>
  </si>
  <si>
    <t>MMixA4x</t>
  </si>
  <si>
    <t>MMixA2x</t>
  </si>
  <si>
    <t>MMixB8+</t>
  </si>
  <si>
    <t>MMixB4x</t>
  </si>
  <si>
    <t>MMixB2x</t>
  </si>
  <si>
    <t>MMixC8+</t>
  </si>
  <si>
    <t>MMixC4x</t>
  </si>
  <si>
    <t>MMixC2x</t>
  </si>
  <si>
    <t>MMixD8+</t>
  </si>
  <si>
    <t>MMixD4x</t>
  </si>
  <si>
    <t>MMixD2x</t>
  </si>
  <si>
    <t>MMixE8+</t>
  </si>
  <si>
    <t>MMixE4x</t>
  </si>
  <si>
    <t>MMixE2x</t>
  </si>
  <si>
    <t>MMixF8+</t>
  </si>
  <si>
    <t>MMixF4x</t>
  </si>
  <si>
    <t>MMixF2x</t>
  </si>
  <si>
    <t>MMixG2x</t>
  </si>
  <si>
    <t>MMixH2x</t>
  </si>
  <si>
    <t>MMixI2x</t>
  </si>
  <si>
    <t>Dorland</t>
  </si>
  <si>
    <t>Jennings</t>
  </si>
  <si>
    <t>Varsity Men</t>
  </si>
  <si>
    <t>Tom</t>
  </si>
  <si>
    <t>Carl</t>
  </si>
  <si>
    <t>Frank</t>
  </si>
  <si>
    <t>Jim</t>
  </si>
  <si>
    <t>Mike</t>
  </si>
  <si>
    <t>John</t>
  </si>
  <si>
    <t>Adam</t>
  </si>
  <si>
    <t>Tim</t>
  </si>
  <si>
    <t>Split Diff</t>
  </si>
  <si>
    <t>Split %</t>
  </si>
  <si>
    <t>Agg. Time Diff.</t>
  </si>
  <si>
    <t>Agg. % Diff.</t>
  </si>
  <si>
    <t>Split Time Diff.</t>
  </si>
  <si>
    <t>Split % Diff.</t>
  </si>
  <si>
    <t xml:space="preserve">      EDIT TEXT IN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</si>
</sst>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:ss.00"/>
    <numFmt numFmtId="165" formatCode="m:ss.00"/>
    <numFmt numFmtId="166" formatCode="0.0"/>
    <numFmt numFmtId="167" formatCode="\+0.00;\-0.00"/>
    <numFmt numFmtId="168" formatCode="m:ss.0"/>
    <numFmt numFmtId="169" formatCode="0.00_ ;\-0.00\ "/>
    <numFmt numFmtId="170" formatCode="0.000"/>
  </numFmts>
  <fonts count="3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33CC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rgb="FF0033CC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rgb="FF7030A0"/>
      <name val="Arial"/>
      <family val="2"/>
    </font>
    <font>
      <sz val="11"/>
      <color theme="1"/>
      <name val="Arial"/>
      <family val="2"/>
    </font>
    <font>
      <sz val="11"/>
      <color rgb="FF0033CC"/>
      <name val="Calibri"/>
      <family val="2"/>
      <scheme val="minor"/>
    </font>
    <font>
      <b/>
      <sz val="12"/>
      <color theme="1"/>
      <name val="Arial"/>
      <family val="2"/>
    </font>
    <font>
      <sz val="9"/>
      <name val="Arial"/>
      <family val="2"/>
    </font>
    <font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33CC"/>
      <name val="Arial"/>
      <family val="2"/>
    </font>
    <font>
      <sz val="10"/>
      <color rgb="FFFF0000"/>
      <name val="Calibri"/>
      <family val="2"/>
      <scheme val="minor"/>
    </font>
    <font>
      <sz val="10"/>
      <name val="Verdana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5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6" fillId="0" borderId="0"/>
  </cellStyleXfs>
  <cellXfs count="245">
    <xf numFmtId="0" fontId="0" fillId="0" borderId="0" xfId="0"/>
    <xf numFmtId="0" fontId="11" fillId="0" borderId="24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39" xfId="0" applyNumberFormat="1" applyFont="1" applyBorder="1" applyAlignment="1" applyProtection="1">
      <alignment horizontal="center" vertical="center"/>
      <protection locked="0"/>
    </xf>
    <xf numFmtId="164" fontId="13" fillId="0" borderId="35" xfId="0" applyNumberFormat="1" applyFont="1" applyBorder="1" applyAlignment="1" applyProtection="1">
      <alignment horizontal="center" vertical="center"/>
      <protection locked="0"/>
    </xf>
    <xf numFmtId="164" fontId="13" fillId="0" borderId="7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left"/>
      <protection locked="0"/>
    </xf>
    <xf numFmtId="164" fontId="13" fillId="0" borderId="16" xfId="0" applyNumberFormat="1" applyFont="1" applyBorder="1" applyAlignment="1" applyProtection="1">
      <alignment horizontal="center" vertical="center"/>
      <protection locked="0"/>
    </xf>
    <xf numFmtId="14" fontId="18" fillId="0" borderId="64" xfId="0" applyNumberFormat="1" applyFont="1" applyBorder="1" applyAlignment="1" applyProtection="1">
      <alignment horizontal="left"/>
      <protection locked="0"/>
    </xf>
    <xf numFmtId="0" fontId="24" fillId="0" borderId="64" xfId="0" applyFont="1" applyBorder="1" applyAlignment="1" applyProtection="1">
      <alignment horizontal="left"/>
      <protection locked="0"/>
    </xf>
    <xf numFmtId="0" fontId="18" fillId="0" borderId="65" xfId="0" applyFont="1" applyBorder="1" applyAlignment="1" applyProtection="1">
      <alignment horizontal="left"/>
      <protection locked="0"/>
    </xf>
    <xf numFmtId="0" fontId="18" fillId="0" borderId="66" xfId="0" applyFont="1" applyBorder="1" applyAlignment="1" applyProtection="1">
      <alignment horizontal="left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164" fontId="13" fillId="0" borderId="1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9" fillId="0" borderId="2" xfId="0" applyFont="1" applyBorder="1" applyAlignment="1">
      <alignment horizontal="right"/>
    </xf>
    <xf numFmtId="0" fontId="9" fillId="0" borderId="44" xfId="0" applyFont="1" applyBorder="1"/>
    <xf numFmtId="0" fontId="17" fillId="0" borderId="27" xfId="0" applyFont="1" applyBorder="1" applyAlignment="1">
      <alignment horizontal="right" vertical="center"/>
    </xf>
    <xf numFmtId="0" fontId="7" fillId="0" borderId="43" xfId="0" applyFont="1" applyBorder="1" applyAlignment="1">
      <alignment horizontal="right"/>
    </xf>
    <xf numFmtId="0" fontId="7" fillId="0" borderId="44" xfId="0" applyFont="1" applyBorder="1"/>
    <xf numFmtId="0" fontId="7" fillId="0" borderId="43" xfId="0" applyFont="1" applyBorder="1"/>
    <xf numFmtId="0" fontId="7" fillId="0" borderId="55" xfId="0" applyFont="1" applyBorder="1"/>
    <xf numFmtId="0" fontId="7" fillId="0" borderId="57" xfId="0" applyFont="1" applyBorder="1"/>
    <xf numFmtId="0" fontId="7" fillId="0" borderId="56" xfId="0" applyFont="1" applyBorder="1"/>
    <xf numFmtId="0" fontId="7" fillId="0" borderId="43" xfId="0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45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46" xfId="0" applyFont="1" applyBorder="1" applyAlignment="1">
      <alignment horizontal="left"/>
    </xf>
    <xf numFmtId="0" fontId="9" fillId="0" borderId="43" xfId="0" applyFont="1" applyBorder="1" applyAlignment="1">
      <alignment horizontal="right"/>
    </xf>
    <xf numFmtId="0" fontId="9" fillId="0" borderId="47" xfId="0" applyFont="1" applyBorder="1" applyAlignment="1">
      <alignment horizontal="left"/>
    </xf>
    <xf numFmtId="0" fontId="10" fillId="0" borderId="52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6" xfId="0" applyFont="1" applyBorder="1" applyAlignment="1">
      <alignment horizontal="left"/>
    </xf>
    <xf numFmtId="0" fontId="10" fillId="0" borderId="48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9" fillId="0" borderId="29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8" fillId="0" borderId="3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8" xfId="0" applyFont="1" applyBorder="1" applyAlignment="1">
      <alignment horizontal="right"/>
    </xf>
    <xf numFmtId="164" fontId="6" fillId="0" borderId="11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0" fontId="7" fillId="0" borderId="62" xfId="0" applyFont="1" applyBorder="1"/>
    <xf numFmtId="0" fontId="7" fillId="0" borderId="50" xfId="0" applyFont="1" applyBorder="1"/>
    <xf numFmtId="0" fontId="17" fillId="0" borderId="63" xfId="0" applyFont="1" applyBorder="1" applyAlignment="1">
      <alignment horizontal="right" vertical="center"/>
    </xf>
    <xf numFmtId="0" fontId="8" fillId="0" borderId="3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9" fillId="0" borderId="49" xfId="0" applyFont="1" applyBorder="1" applyAlignment="1">
      <alignment horizontal="right"/>
    </xf>
    <xf numFmtId="0" fontId="9" fillId="0" borderId="48" xfId="0" applyFont="1" applyBorder="1" applyAlignment="1">
      <alignment horizontal="left"/>
    </xf>
    <xf numFmtId="0" fontId="7" fillId="0" borderId="70" xfId="0" applyFont="1" applyBorder="1" applyAlignment="1">
      <alignment horizontal="right" vertical="center" wrapText="1"/>
    </xf>
    <xf numFmtId="0" fontId="7" fillId="0" borderId="69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right" vertical="center" wrapText="1"/>
    </xf>
    <xf numFmtId="0" fontId="7" fillId="0" borderId="47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right" vertical="center"/>
    </xf>
    <xf numFmtId="164" fontId="6" fillId="0" borderId="38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horizontal="right"/>
    </xf>
    <xf numFmtId="0" fontId="10" fillId="0" borderId="67" xfId="0" applyFont="1" applyBorder="1" applyAlignment="1">
      <alignment horizontal="right"/>
    </xf>
    <xf numFmtId="0" fontId="7" fillId="0" borderId="68" xfId="0" applyFont="1" applyBorder="1" applyAlignment="1">
      <alignment horizontal="right"/>
    </xf>
    <xf numFmtId="0" fontId="7" fillId="0" borderId="54" xfId="0" applyFont="1" applyBorder="1" applyAlignment="1">
      <alignment horizontal="left"/>
    </xf>
    <xf numFmtId="0" fontId="7" fillId="0" borderId="45" xfId="0" applyFont="1" applyBorder="1"/>
    <xf numFmtId="0" fontId="7" fillId="0" borderId="58" xfId="0" applyFont="1" applyBorder="1" applyAlignment="1">
      <alignment horizontal="left"/>
    </xf>
    <xf numFmtId="0" fontId="7" fillId="0" borderId="49" xfId="0" applyFont="1" applyBorder="1"/>
    <xf numFmtId="0" fontId="7" fillId="0" borderId="59" xfId="0" applyFont="1" applyBorder="1" applyAlignment="1">
      <alignment horizontal="left"/>
    </xf>
    <xf numFmtId="164" fontId="6" fillId="0" borderId="13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9" fontId="7" fillId="0" borderId="0" xfId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15" fillId="0" borderId="21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10" fontId="3" fillId="0" borderId="22" xfId="1" applyNumberFormat="1" applyFont="1" applyBorder="1" applyAlignment="1">
      <alignment horizontal="center" vertical="center"/>
    </xf>
    <xf numFmtId="10" fontId="3" fillId="0" borderId="24" xfId="1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right"/>
    </xf>
    <xf numFmtId="0" fontId="27" fillId="0" borderId="59" xfId="0" applyFont="1" applyBorder="1" applyAlignment="1">
      <alignment horizontal="left"/>
    </xf>
    <xf numFmtId="0" fontId="7" fillId="0" borderId="5" xfId="0" applyFont="1" applyBorder="1"/>
    <xf numFmtId="0" fontId="22" fillId="0" borderId="30" xfId="0" applyFont="1" applyBorder="1" applyAlignment="1">
      <alignment horizontal="center" vertical="center"/>
    </xf>
    <xf numFmtId="10" fontId="3" fillId="0" borderId="28" xfId="1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74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0" fontId="14" fillId="0" borderId="73" xfId="0" applyFont="1" applyBorder="1" applyAlignment="1">
      <alignment horizontal="center"/>
    </xf>
    <xf numFmtId="0" fontId="7" fillId="0" borderId="61" xfId="0" applyFont="1" applyBorder="1"/>
    <xf numFmtId="0" fontId="27" fillId="0" borderId="43" xfId="0" applyFont="1" applyBorder="1" applyAlignment="1">
      <alignment horizontal="right"/>
    </xf>
    <xf numFmtId="0" fontId="27" fillId="0" borderId="53" xfId="0" applyFont="1" applyBorder="1" applyAlignment="1">
      <alignment horizontal="right"/>
    </xf>
    <xf numFmtId="0" fontId="27" fillId="0" borderId="67" xfId="0" applyFont="1" applyBorder="1" applyAlignment="1">
      <alignment horizontal="right"/>
    </xf>
    <xf numFmtId="0" fontId="27" fillId="0" borderId="48" xfId="0" applyFont="1" applyBorder="1" applyAlignment="1">
      <alignment horizontal="left"/>
    </xf>
    <xf numFmtId="0" fontId="27" fillId="0" borderId="47" xfId="0" applyFont="1" applyBorder="1" applyAlignment="1">
      <alignment horizontal="left"/>
    </xf>
    <xf numFmtId="168" fontId="11" fillId="0" borderId="24" xfId="0" applyNumberFormat="1" applyFont="1" applyBorder="1" applyAlignment="1" applyProtection="1">
      <alignment horizontal="center" vertical="center"/>
      <protection locked="0"/>
    </xf>
    <xf numFmtId="2" fontId="20" fillId="0" borderId="27" xfId="0" applyNumberFormat="1" applyFont="1" applyBorder="1" applyAlignment="1">
      <alignment horizontal="center" vertical="center"/>
    </xf>
    <xf numFmtId="2" fontId="20" fillId="0" borderId="2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7" fillId="0" borderId="44" xfId="0" applyFont="1" applyBorder="1" applyAlignment="1">
      <alignment horizontal="left"/>
    </xf>
    <xf numFmtId="0" fontId="27" fillId="0" borderId="54" xfId="0" applyFont="1" applyBorder="1" applyAlignment="1">
      <alignment horizontal="left"/>
    </xf>
    <xf numFmtId="0" fontId="27" fillId="0" borderId="75" xfId="0" applyFont="1" applyBorder="1" applyAlignment="1">
      <alignment horizontal="left"/>
    </xf>
    <xf numFmtId="0" fontId="20" fillId="0" borderId="1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0" fontId="10" fillId="0" borderId="60" xfId="1" applyNumberFormat="1" applyFont="1" applyBorder="1" applyAlignment="1" applyProtection="1">
      <alignment horizontal="center" vertical="center"/>
    </xf>
    <xf numFmtId="10" fontId="10" fillId="0" borderId="35" xfId="1" applyNumberFormat="1" applyFont="1" applyBorder="1" applyAlignment="1" applyProtection="1">
      <alignment horizontal="center" vertical="center"/>
    </xf>
    <xf numFmtId="165" fontId="28" fillId="0" borderId="29" xfId="0" applyNumberFormat="1" applyFont="1" applyBorder="1" applyAlignment="1">
      <alignment horizontal="center" vertical="center"/>
    </xf>
    <xf numFmtId="165" fontId="28" fillId="0" borderId="28" xfId="0" applyNumberFormat="1" applyFont="1" applyBorder="1" applyAlignment="1">
      <alignment horizontal="center" vertical="center"/>
    </xf>
    <xf numFmtId="167" fontId="28" fillId="0" borderId="26" xfId="0" applyNumberFormat="1" applyFont="1" applyBorder="1" applyAlignment="1">
      <alignment horizontal="center" vertical="center"/>
    </xf>
    <xf numFmtId="167" fontId="28" fillId="0" borderId="22" xfId="0" applyNumberFormat="1" applyFont="1" applyBorder="1" applyAlignment="1">
      <alignment horizontal="center" vertical="center"/>
    </xf>
    <xf numFmtId="167" fontId="28" fillId="0" borderId="27" xfId="0" applyNumberFormat="1" applyFont="1" applyBorder="1" applyAlignment="1">
      <alignment horizontal="center" vertical="center"/>
    </xf>
    <xf numFmtId="167" fontId="28" fillId="0" borderId="24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2" fontId="29" fillId="0" borderId="27" xfId="0" applyNumberFormat="1" applyFont="1" applyBorder="1" applyAlignment="1">
      <alignment horizontal="center" vertical="center"/>
    </xf>
    <xf numFmtId="2" fontId="29" fillId="0" borderId="24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26" fillId="4" borderId="0" xfId="2" applyFill="1"/>
    <xf numFmtId="168" fontId="26" fillId="4" borderId="0" xfId="2" applyNumberFormat="1" applyFill="1" applyAlignment="1">
      <alignment horizontal="center" vertical="center"/>
    </xf>
    <xf numFmtId="170" fontId="26" fillId="4" borderId="0" xfId="2" applyNumberFormat="1" applyFill="1" applyAlignment="1">
      <alignment horizontal="center" vertical="center"/>
    </xf>
    <xf numFmtId="0" fontId="26" fillId="5" borderId="0" xfId="2" applyFill="1"/>
    <xf numFmtId="168" fontId="26" fillId="5" borderId="0" xfId="2" applyNumberFormat="1" applyFill="1" applyAlignment="1">
      <alignment horizontal="center" vertical="center"/>
    </xf>
    <xf numFmtId="170" fontId="26" fillId="5" borderId="0" xfId="2" applyNumberFormat="1" applyFill="1" applyAlignment="1">
      <alignment horizontal="center" vertical="center"/>
    </xf>
    <xf numFmtId="0" fontId="0" fillId="5" borderId="0" xfId="0" applyFill="1"/>
    <xf numFmtId="0" fontId="26" fillId="6" borderId="0" xfId="2" applyFill="1"/>
    <xf numFmtId="168" fontId="26" fillId="6" borderId="0" xfId="2" applyNumberFormat="1" applyFill="1" applyAlignment="1">
      <alignment horizontal="center" vertical="center"/>
    </xf>
    <xf numFmtId="170" fontId="26" fillId="6" borderId="0" xfId="2" applyNumberFormat="1" applyFill="1" applyAlignment="1">
      <alignment horizontal="center" vertical="center"/>
    </xf>
    <xf numFmtId="0" fontId="0" fillId="6" borderId="0" xfId="0" applyFill="1"/>
    <xf numFmtId="47" fontId="0" fillId="0" borderId="0" xfId="0" applyNumberFormat="1" applyAlignment="1">
      <alignment horizontal="center"/>
    </xf>
    <xf numFmtId="170" fontId="30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0" fontId="0" fillId="2" borderId="0" xfId="0" applyFill="1"/>
    <xf numFmtId="0" fontId="26" fillId="2" borderId="0" xfId="2" applyFill="1"/>
    <xf numFmtId="168" fontId="26" fillId="2" borderId="0" xfId="2" applyNumberFormat="1" applyFill="1" applyAlignment="1">
      <alignment horizontal="center" vertical="center"/>
    </xf>
    <xf numFmtId="170" fontId="26" fillId="2" borderId="0" xfId="2" applyNumberFormat="1" applyFill="1" applyAlignment="1">
      <alignment horizontal="center" vertical="center"/>
    </xf>
    <xf numFmtId="47" fontId="0" fillId="2" borderId="0" xfId="0" applyNumberFormat="1" applyFill="1" applyAlignment="1">
      <alignment horizontal="center"/>
    </xf>
    <xf numFmtId="170" fontId="30" fillId="2" borderId="0" xfId="0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47" fontId="0" fillId="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0" fontId="0" fillId="7" borderId="0" xfId="0" applyFill="1"/>
    <xf numFmtId="47" fontId="0" fillId="7" borderId="0" xfId="0" applyNumberFormat="1" applyFill="1" applyAlignment="1">
      <alignment horizontal="center"/>
    </xf>
    <xf numFmtId="170" fontId="0" fillId="7" borderId="0" xfId="0" applyNumberFormat="1" applyFill="1" applyAlignment="1">
      <alignment horizontal="center"/>
    </xf>
    <xf numFmtId="0" fontId="23" fillId="0" borderId="5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167" fontId="7" fillId="0" borderId="0" xfId="0" applyNumberFormat="1" applyFont="1"/>
    <xf numFmtId="164" fontId="0" fillId="0" borderId="0" xfId="0" applyNumberFormat="1" applyAlignment="1">
      <alignment horizontal="center"/>
    </xf>
    <xf numFmtId="10" fontId="9" fillId="0" borderId="78" xfId="1" applyNumberFormat="1" applyFont="1" applyBorder="1" applyAlignment="1">
      <alignment horizontal="center" vertical="top" wrapText="1"/>
    </xf>
    <xf numFmtId="10" fontId="9" fillId="0" borderId="79" xfId="1" applyNumberFormat="1" applyFont="1" applyBorder="1" applyAlignment="1">
      <alignment horizontal="center" vertical="top" wrapText="1"/>
    </xf>
    <xf numFmtId="10" fontId="9" fillId="0" borderId="80" xfId="1" applyNumberFormat="1" applyFont="1" applyBorder="1" applyAlignment="1">
      <alignment horizontal="center" vertical="top" wrapText="1"/>
    </xf>
    <xf numFmtId="165" fontId="3" fillId="0" borderId="32" xfId="0" applyNumberFormat="1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center" vertical="center"/>
    </xf>
    <xf numFmtId="165" fontId="3" fillId="0" borderId="81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 vertical="center"/>
    </xf>
    <xf numFmtId="10" fontId="0" fillId="0" borderId="24" xfId="1" applyNumberFormat="1" applyFont="1" applyBorder="1" applyAlignment="1">
      <alignment horizontal="center"/>
    </xf>
    <xf numFmtId="0" fontId="9" fillId="0" borderId="82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0" fontId="0" fillId="0" borderId="28" xfId="1" applyNumberFormat="1" applyFont="1" applyBorder="1"/>
    <xf numFmtId="10" fontId="0" fillId="0" borderId="22" xfId="1" applyNumberFormat="1" applyFont="1" applyBorder="1"/>
    <xf numFmtId="10" fontId="0" fillId="0" borderId="24" xfId="1" applyNumberFormat="1" applyFont="1" applyBorder="1"/>
    <xf numFmtId="10" fontId="0" fillId="0" borderId="28" xfId="1" applyNumberFormat="1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164" fontId="9" fillId="0" borderId="79" xfId="0" applyNumberFormat="1" applyFont="1" applyBorder="1" applyAlignment="1">
      <alignment horizontal="center" vertical="center"/>
    </xf>
    <xf numFmtId="164" fontId="9" fillId="0" borderId="80" xfId="0" applyNumberFormat="1" applyFont="1" applyBorder="1" applyAlignment="1">
      <alignment horizontal="center" vertical="center"/>
    </xf>
    <xf numFmtId="167" fontId="1" fillId="0" borderId="25" xfId="0" applyNumberFormat="1" applyFont="1" applyBorder="1" applyAlignment="1">
      <alignment horizontal="center" vertical="center"/>
    </xf>
    <xf numFmtId="167" fontId="1" fillId="0" borderId="81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9" fontId="8" fillId="0" borderId="26" xfId="0" applyNumberFormat="1" applyFont="1" applyBorder="1" applyAlignment="1">
      <alignment horizontal="center" vertical="center"/>
    </xf>
    <xf numFmtId="10" fontId="9" fillId="0" borderId="22" xfId="1" applyNumberFormat="1" applyFont="1" applyBorder="1" applyAlignment="1">
      <alignment horizontal="center" vertical="top" wrapText="1"/>
    </xf>
    <xf numFmtId="169" fontId="8" fillId="0" borderId="27" xfId="0" applyNumberFormat="1" applyFont="1" applyBorder="1" applyAlignment="1">
      <alignment horizontal="center" vertical="center"/>
    </xf>
    <xf numFmtId="10" fontId="9" fillId="0" borderId="24" xfId="1" applyNumberFormat="1" applyFont="1" applyBorder="1" applyAlignment="1">
      <alignment horizontal="center" vertical="top" wrapText="1"/>
    </xf>
    <xf numFmtId="2" fontId="1" fillId="0" borderId="26" xfId="0" applyNumberFormat="1" applyFont="1" applyBorder="1" applyAlignment="1">
      <alignment horizontal="center" vertical="center"/>
    </xf>
    <xf numFmtId="167" fontId="1" fillId="0" borderId="26" xfId="0" applyNumberFormat="1" applyFont="1" applyBorder="1" applyAlignment="1">
      <alignment horizontal="center" vertical="center"/>
    </xf>
    <xf numFmtId="167" fontId="1" fillId="0" borderId="27" xfId="0" applyNumberFormat="1" applyFont="1" applyBorder="1" applyAlignment="1">
      <alignment horizontal="center" vertical="center"/>
    </xf>
    <xf numFmtId="164" fontId="9" fillId="0" borderId="78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10" fontId="9" fillId="0" borderId="28" xfId="1" applyNumberFormat="1" applyFont="1" applyBorder="1" applyAlignment="1">
      <alignment horizontal="center" vertical="top" wrapText="1"/>
    </xf>
    <xf numFmtId="2" fontId="8" fillId="0" borderId="26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0" fontId="0" fillId="0" borderId="0" xfId="0" applyBorder="1"/>
    <xf numFmtId="0" fontId="31" fillId="0" borderId="0" xfId="0" applyFont="1" applyBorder="1"/>
    <xf numFmtId="2" fontId="31" fillId="0" borderId="0" xfId="0" applyNumberFormat="1" applyFont="1" applyBorder="1"/>
    <xf numFmtId="10" fontId="31" fillId="0" borderId="0" xfId="0" applyNumberFormat="1" applyFont="1" applyBorder="1" applyAlignment="1">
      <alignment horizontal="center"/>
    </xf>
    <xf numFmtId="10" fontId="31" fillId="0" borderId="0" xfId="1" applyNumberFormat="1" applyFont="1" applyBorder="1" applyAlignment="1">
      <alignment horizontal="center"/>
    </xf>
    <xf numFmtId="0" fontId="33" fillId="0" borderId="0" xfId="0" applyFont="1" applyAlignment="1">
      <alignment horizontal="left"/>
    </xf>
  </cellXfs>
  <cellStyles count="3">
    <cellStyle name="Normal" xfId="0" builtinId="0"/>
    <cellStyle name="Normal_05-08 Gold Medal Times" xfId="2" xr:uid="{E514D8C1-836E-495F-9083-C898730BB8E7}"/>
    <cellStyle name="Per cent" xfId="1" builtinId="5"/>
  </cellStyles>
  <dxfs count="7">
    <dxf>
      <font>
        <color rgb="FFFF0000"/>
      </font>
    </dxf>
    <dxf>
      <font>
        <color rgb="FFFF0000"/>
      </font>
    </dxf>
    <dxf>
      <fill>
        <patternFill>
          <bgColor rgb="FFFFFFCC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0033CC"/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ke\Dropbox%20(Personal)\Time%20Standards\Time%20Trials%202013.xlsx" TargetMode="External"/><Relationship Id="rId1" Type="http://schemas.openxmlformats.org/officeDocument/2006/relationships/externalLinkPath" Target="/Users/mike/Dropbox%20(Personal)/Time%20Standards/Time%20Trial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DARDS"/>
      <sheetName val="2013"/>
      <sheetName val="Sheet1"/>
      <sheetName val="Sheet2"/>
      <sheetName val="Sheet3"/>
    </sheetNames>
    <sheetDataSet>
      <sheetData sheetId="0">
        <row r="38">
          <cell r="A38" t="str">
            <v>SM8+</v>
          </cell>
        </row>
        <row r="39">
          <cell r="A39" t="str">
            <v>SM4X</v>
          </cell>
        </row>
        <row r="40">
          <cell r="A40" t="str">
            <v>SM4-</v>
          </cell>
        </row>
        <row r="41">
          <cell r="A41" t="str">
            <v>SM4+</v>
          </cell>
        </row>
        <row r="42">
          <cell r="A42" t="str">
            <v>SM2X</v>
          </cell>
        </row>
        <row r="43">
          <cell r="A43" t="str">
            <v>SM2-</v>
          </cell>
        </row>
        <row r="44">
          <cell r="A44" t="str">
            <v>SM1X</v>
          </cell>
        </row>
        <row r="45">
          <cell r="A45" t="str">
            <v>SM2+</v>
          </cell>
        </row>
        <row r="46">
          <cell r="A46" t="str">
            <v>SLM8+</v>
          </cell>
        </row>
        <row r="47">
          <cell r="A47" t="str">
            <v>SLM4X</v>
          </cell>
        </row>
        <row r="48">
          <cell r="A48" t="str">
            <v>SLM4-</v>
          </cell>
        </row>
        <row r="49">
          <cell r="A49" t="str">
            <v>SLM4+</v>
          </cell>
        </row>
        <row r="50">
          <cell r="A50" t="str">
            <v>SLM2X</v>
          </cell>
        </row>
        <row r="51">
          <cell r="A51" t="str">
            <v>SLM2-</v>
          </cell>
        </row>
        <row r="52">
          <cell r="A52" t="str">
            <v>SLM1X</v>
          </cell>
        </row>
        <row r="53">
          <cell r="A53" t="str">
            <v>SBM8+</v>
          </cell>
        </row>
        <row r="54">
          <cell r="A54" t="str">
            <v>SBM4X</v>
          </cell>
        </row>
        <row r="55">
          <cell r="A55" t="str">
            <v>SBM4-</v>
          </cell>
        </row>
        <row r="56">
          <cell r="A56" t="str">
            <v>SBM4+</v>
          </cell>
        </row>
        <row r="57">
          <cell r="A57" t="str">
            <v>SBM2X</v>
          </cell>
        </row>
        <row r="58">
          <cell r="A58" t="str">
            <v>SBM2-</v>
          </cell>
        </row>
        <row r="59">
          <cell r="A59" t="str">
            <v>SBM1X</v>
          </cell>
        </row>
        <row r="60">
          <cell r="A60" t="str">
            <v>SBLM8+</v>
          </cell>
        </row>
        <row r="61">
          <cell r="A61" t="str">
            <v>SBLM4X</v>
          </cell>
        </row>
        <row r="62">
          <cell r="A62" t="str">
            <v>SBLM4-</v>
          </cell>
        </row>
        <row r="63">
          <cell r="A63" t="str">
            <v>SBLM4+</v>
          </cell>
        </row>
        <row r="64">
          <cell r="A64" t="str">
            <v>SBLM2X</v>
          </cell>
        </row>
        <row r="65">
          <cell r="A65" t="str">
            <v>SBLM2-</v>
          </cell>
        </row>
        <row r="66">
          <cell r="A66" t="str">
            <v>SBLM1X</v>
          </cell>
        </row>
        <row r="67">
          <cell r="A67" t="str">
            <v>S64M4+</v>
          </cell>
        </row>
        <row r="68">
          <cell r="A68" t="str">
            <v>S64M1X</v>
          </cell>
        </row>
        <row r="69">
          <cell r="A69" t="str">
            <v>JM8+</v>
          </cell>
        </row>
        <row r="70">
          <cell r="A70" t="str">
            <v>JM4X</v>
          </cell>
        </row>
        <row r="71">
          <cell r="A71" t="str">
            <v>JM4-</v>
          </cell>
        </row>
        <row r="72">
          <cell r="A72" t="str">
            <v>JM4+</v>
          </cell>
        </row>
        <row r="73">
          <cell r="A73" t="str">
            <v>JM2X</v>
          </cell>
        </row>
        <row r="74">
          <cell r="A74" t="str">
            <v>JM2-</v>
          </cell>
        </row>
        <row r="75">
          <cell r="A75" t="str">
            <v>JM1X</v>
          </cell>
        </row>
        <row r="76">
          <cell r="A76" t="str">
            <v>JLM8+</v>
          </cell>
        </row>
        <row r="77">
          <cell r="A77" t="str">
            <v>JLM4X</v>
          </cell>
        </row>
        <row r="78">
          <cell r="A78" t="str">
            <v>JLM4-</v>
          </cell>
        </row>
        <row r="79">
          <cell r="A79" t="str">
            <v>JLM4+</v>
          </cell>
        </row>
        <row r="80">
          <cell r="A80" t="str">
            <v>JLM2X</v>
          </cell>
        </row>
        <row r="81">
          <cell r="A81" t="str">
            <v>JLM2-</v>
          </cell>
        </row>
        <row r="82">
          <cell r="A82" t="str">
            <v>JLM1X</v>
          </cell>
        </row>
        <row r="83">
          <cell r="A83" t="str">
            <v>JBM8+</v>
          </cell>
        </row>
        <row r="84">
          <cell r="A84" t="str">
            <v>JBM4X</v>
          </cell>
        </row>
        <row r="85">
          <cell r="A85" t="str">
            <v>JBM4-</v>
          </cell>
        </row>
        <row r="86">
          <cell r="A86" t="str">
            <v>JBM4+</v>
          </cell>
        </row>
        <row r="87">
          <cell r="A87" t="str">
            <v>JBM2X</v>
          </cell>
        </row>
        <row r="88">
          <cell r="A88" t="str">
            <v>JBM2-</v>
          </cell>
        </row>
        <row r="89">
          <cell r="A89" t="str">
            <v>JBM1X</v>
          </cell>
        </row>
        <row r="90">
          <cell r="A90" t="str">
            <v>JBLM8+</v>
          </cell>
        </row>
        <row r="91">
          <cell r="A91" t="str">
            <v>JBLM4X</v>
          </cell>
        </row>
        <row r="92">
          <cell r="A92" t="str">
            <v>JBLM4-</v>
          </cell>
        </row>
        <row r="93">
          <cell r="A93" t="str">
            <v>JBLM4+</v>
          </cell>
        </row>
        <row r="94">
          <cell r="A94" t="str">
            <v>JBLM2X</v>
          </cell>
        </row>
        <row r="95">
          <cell r="A95" t="str">
            <v>JBLM2-</v>
          </cell>
        </row>
        <row r="96">
          <cell r="A96" t="str">
            <v>JBLM1X</v>
          </cell>
        </row>
        <row r="97">
          <cell r="A97" t="str">
            <v>SW8+</v>
          </cell>
        </row>
        <row r="98">
          <cell r="A98" t="str">
            <v>SW4X</v>
          </cell>
        </row>
        <row r="99">
          <cell r="A99" t="str">
            <v>SW4-</v>
          </cell>
        </row>
        <row r="100">
          <cell r="A100" t="str">
            <v>SW4+</v>
          </cell>
        </row>
        <row r="101">
          <cell r="A101" t="str">
            <v>SW2X</v>
          </cell>
        </row>
        <row r="102">
          <cell r="A102" t="str">
            <v>SW2-</v>
          </cell>
        </row>
        <row r="103">
          <cell r="A103" t="str">
            <v>SW1X</v>
          </cell>
        </row>
        <row r="104">
          <cell r="A104" t="str">
            <v>SLW8+</v>
          </cell>
        </row>
        <row r="105">
          <cell r="A105" t="str">
            <v>SLW4X</v>
          </cell>
        </row>
        <row r="106">
          <cell r="A106" t="str">
            <v>SLW4-</v>
          </cell>
        </row>
        <row r="107">
          <cell r="A107" t="str">
            <v>SLW4+</v>
          </cell>
        </row>
        <row r="108">
          <cell r="A108" t="str">
            <v>SLW2X</v>
          </cell>
        </row>
        <row r="109">
          <cell r="A109" t="str">
            <v>SLW2-</v>
          </cell>
        </row>
        <row r="110">
          <cell r="A110" t="str">
            <v>SLW1X</v>
          </cell>
        </row>
        <row r="111">
          <cell r="A111" t="str">
            <v>SBW8+</v>
          </cell>
        </row>
        <row r="112">
          <cell r="A112" t="str">
            <v>SBW4X</v>
          </cell>
        </row>
        <row r="113">
          <cell r="A113" t="str">
            <v>SBW4-</v>
          </cell>
        </row>
        <row r="114">
          <cell r="A114" t="str">
            <v>SBW4+</v>
          </cell>
        </row>
        <row r="115">
          <cell r="A115" t="str">
            <v>SBW2X</v>
          </cell>
        </row>
        <row r="116">
          <cell r="A116" t="str">
            <v>SBW2-</v>
          </cell>
        </row>
        <row r="117">
          <cell r="A117" t="str">
            <v>SBW1X</v>
          </cell>
        </row>
        <row r="118">
          <cell r="A118" t="str">
            <v>SBLW8+</v>
          </cell>
        </row>
        <row r="119">
          <cell r="A119" t="str">
            <v>SBLW4X</v>
          </cell>
        </row>
        <row r="120">
          <cell r="A120" t="str">
            <v>SBLW4-</v>
          </cell>
        </row>
        <row r="121">
          <cell r="A121" t="str">
            <v>SBLW4+</v>
          </cell>
        </row>
        <row r="122">
          <cell r="A122" t="str">
            <v>SBLW2X</v>
          </cell>
        </row>
        <row r="123">
          <cell r="A123" t="str">
            <v>SBLW2-</v>
          </cell>
        </row>
        <row r="124">
          <cell r="A124" t="str">
            <v>SBLW1X</v>
          </cell>
        </row>
        <row r="125">
          <cell r="A125" t="str">
            <v>S15W4+</v>
          </cell>
        </row>
        <row r="126">
          <cell r="A126" t="str">
            <v>JW8+</v>
          </cell>
        </row>
        <row r="127">
          <cell r="A127" t="str">
            <v>JW4X</v>
          </cell>
        </row>
        <row r="128">
          <cell r="A128" t="str">
            <v>JW4-</v>
          </cell>
        </row>
        <row r="129">
          <cell r="A129" t="str">
            <v>JW4+</v>
          </cell>
        </row>
        <row r="130">
          <cell r="A130" t="str">
            <v>JW2X</v>
          </cell>
        </row>
        <row r="131">
          <cell r="A131" t="str">
            <v>JW2-</v>
          </cell>
        </row>
        <row r="132">
          <cell r="A132" t="str">
            <v>JW1X</v>
          </cell>
        </row>
        <row r="133">
          <cell r="A133" t="str">
            <v>JLW8+</v>
          </cell>
        </row>
        <row r="134">
          <cell r="A134" t="str">
            <v>JLW4X</v>
          </cell>
        </row>
        <row r="135">
          <cell r="A135" t="str">
            <v>JLW4-</v>
          </cell>
        </row>
        <row r="136">
          <cell r="A136" t="str">
            <v>JLW4+</v>
          </cell>
        </row>
        <row r="137">
          <cell r="A137" t="str">
            <v>JLW2X</v>
          </cell>
        </row>
        <row r="138">
          <cell r="A138" t="str">
            <v>JLW2-</v>
          </cell>
        </row>
        <row r="139">
          <cell r="A139" t="str">
            <v>JLW1X</v>
          </cell>
        </row>
        <row r="140">
          <cell r="A140" t="str">
            <v>JBW8+</v>
          </cell>
        </row>
        <row r="141">
          <cell r="A141" t="str">
            <v>JBW4X</v>
          </cell>
        </row>
        <row r="142">
          <cell r="A142" t="str">
            <v>JBW4-</v>
          </cell>
        </row>
        <row r="143">
          <cell r="A143" t="str">
            <v>JBW4+</v>
          </cell>
        </row>
        <row r="144">
          <cell r="A144" t="str">
            <v>JBW2X</v>
          </cell>
        </row>
        <row r="145">
          <cell r="A145" t="str">
            <v>JBW2-</v>
          </cell>
        </row>
        <row r="146">
          <cell r="A146" t="str">
            <v>JBW1X</v>
          </cell>
        </row>
        <row r="147">
          <cell r="A147" t="str">
            <v>JBLW8+</v>
          </cell>
        </row>
        <row r="148">
          <cell r="A148" t="str">
            <v>JBLW4X</v>
          </cell>
        </row>
        <row r="149">
          <cell r="A149" t="str">
            <v>JBLW4-</v>
          </cell>
        </row>
        <row r="150">
          <cell r="A150" t="str">
            <v>JBLW4+</v>
          </cell>
        </row>
        <row r="151">
          <cell r="A151" t="str">
            <v>JBLW2X</v>
          </cell>
        </row>
        <row r="152">
          <cell r="A152" t="str">
            <v>JBLW2-</v>
          </cell>
        </row>
        <row r="153">
          <cell r="A153" t="str">
            <v>JBLW1X</v>
          </cell>
        </row>
        <row r="154">
          <cell r="A154" t="str">
            <v>LTA4+</v>
          </cell>
        </row>
        <row r="155">
          <cell r="A155" t="str">
            <v>TAMix2x</v>
          </cell>
        </row>
        <row r="156">
          <cell r="A156" t="str">
            <v>ASM1x</v>
          </cell>
        </row>
        <row r="157">
          <cell r="A157" t="str">
            <v>ASW1x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8184B-11BC-4725-8229-CF816B3CEAC8}">
  <sheetPr>
    <tabColor rgb="FF92D050"/>
    <pageSetUpPr fitToPage="1"/>
  </sheetPr>
  <dimension ref="A1:V102"/>
  <sheetViews>
    <sheetView tabSelected="1" topLeftCell="A13" zoomScaleNormal="100" workbookViewId="0">
      <selection activeCell="I1" sqref="I1"/>
    </sheetView>
  </sheetViews>
  <sheetFormatPr defaultColWidth="8.84375" defaultRowHeight="14.6" x14ac:dyDescent="0.4"/>
  <cols>
    <col min="1" max="1" width="6.84375" style="17" customWidth="1"/>
    <col min="2" max="7" width="12.84375" style="17" customWidth="1"/>
    <col min="8" max="8" width="6.84375" style="17" customWidth="1"/>
    <col min="9" max="9" width="12.84375" style="17" customWidth="1"/>
    <col min="15" max="16" width="8.84375" customWidth="1"/>
    <col min="20" max="21" width="0" hidden="1" customWidth="1"/>
  </cols>
  <sheetData>
    <row r="1" spans="1:22" ht="15" customHeight="1" thickTop="1" x14ac:dyDescent="0.5">
      <c r="A1" s="187" t="s">
        <v>41</v>
      </c>
      <c r="B1" s="188"/>
      <c r="C1" s="188"/>
      <c r="D1" s="188"/>
      <c r="E1" s="60" t="s">
        <v>30</v>
      </c>
      <c r="F1" s="11">
        <v>45543</v>
      </c>
      <c r="G1" s="12"/>
      <c r="H1" s="13"/>
      <c r="I1" s="244" t="s">
        <v>353</v>
      </c>
      <c r="T1" s="239"/>
      <c r="U1" s="239"/>
      <c r="V1" s="239"/>
    </row>
    <row r="2" spans="1:22" ht="15" customHeight="1" thickBot="1" x14ac:dyDescent="0.45">
      <c r="A2" s="189"/>
      <c r="B2" s="190"/>
      <c r="C2" s="190"/>
      <c r="D2" s="190"/>
      <c r="E2" s="20" t="s">
        <v>31</v>
      </c>
      <c r="F2" s="9" t="s">
        <v>338</v>
      </c>
      <c r="G2" s="9"/>
      <c r="H2" s="14"/>
      <c r="T2" s="240"/>
      <c r="U2" s="240"/>
      <c r="V2" s="239"/>
    </row>
    <row r="3" spans="1:22" ht="13.5" customHeight="1" thickBot="1" x14ac:dyDescent="0.45">
      <c r="A3" s="21" t="s">
        <v>21</v>
      </c>
      <c r="B3" s="191" t="s">
        <v>32</v>
      </c>
      <c r="C3" s="192"/>
      <c r="D3" s="191" t="s">
        <v>33</v>
      </c>
      <c r="E3" s="193"/>
      <c r="F3" s="194" t="s">
        <v>16</v>
      </c>
      <c r="G3" s="195"/>
      <c r="H3" s="22"/>
      <c r="J3" s="114" t="s">
        <v>34</v>
      </c>
      <c r="K3" s="115" t="s">
        <v>7</v>
      </c>
      <c r="L3" s="116" t="s">
        <v>0</v>
      </c>
      <c r="M3" s="116" t="s">
        <v>2</v>
      </c>
      <c r="N3" s="211" t="s">
        <v>65</v>
      </c>
      <c r="O3" s="213" t="s">
        <v>347</v>
      </c>
      <c r="P3" s="214" t="s">
        <v>348</v>
      </c>
      <c r="Q3" s="212" t="s">
        <v>1</v>
      </c>
      <c r="R3" s="52" t="s">
        <v>66</v>
      </c>
      <c r="T3" s="240"/>
      <c r="U3" s="240"/>
      <c r="V3" s="239"/>
    </row>
    <row r="4" spans="1:22" ht="13.5" customHeight="1" x14ac:dyDescent="0.4">
      <c r="A4" s="23"/>
      <c r="B4" s="53" t="s">
        <v>4</v>
      </c>
      <c r="C4" s="2" t="s">
        <v>339</v>
      </c>
      <c r="D4" s="53">
        <v>1</v>
      </c>
      <c r="E4" s="2" t="s">
        <v>343</v>
      </c>
      <c r="F4" s="49" t="s">
        <v>22</v>
      </c>
      <c r="G4" s="3" t="s">
        <v>336</v>
      </c>
      <c r="H4" s="22"/>
      <c r="J4" s="117">
        <f>RANK(L4,L4:L7,1)</f>
        <v>3</v>
      </c>
      <c r="K4" s="118" t="str">
        <f>C4</f>
        <v>Tom</v>
      </c>
      <c r="L4" s="119">
        <f>B17+E17+G17+C37+D37+F37</f>
        <v>1.7860069444444432E-2</v>
      </c>
      <c r="M4" s="120">
        <f>IF(L4=MIN(L4:L7),0,L4-MIN(L4:L7))*86400</f>
        <v>15.879999999999118</v>
      </c>
      <c r="N4" s="200">
        <f>((MIN(L$4:L$7)*86400)-(L4*86400))/(L4*86400)*-1</f>
        <v>1.0290906027437584E-2</v>
      </c>
      <c r="O4" s="206">
        <f>IF(J4=1,0,
IF(J4=2,(SMALL(L$4:L$7,2)-SMALL(L$4:L$7,1))*86400,
IF(J4=3,(SMALL(L$4:L$7,3)-SMALL(L$4:L$7,2))*86400,
IF(J4=4,(SMALL(L$4:L$7,4)-SMALL(L$4:L$7,3))*86400,"error"))))</f>
        <v>0.39999999999962288</v>
      </c>
      <c r="P4" s="215">
        <f>IF(J4=1,U$4,    IF(J4=2,U$5,  IF(J4=3,U$6,U$7)))</f>
        <v>2.592167765095299E-4</v>
      </c>
      <c r="Q4" s="203">
        <f>L4/6</f>
        <v>2.9766782407407385E-3</v>
      </c>
      <c r="R4" s="98">
        <f>AVERAGE(B20,E20,G20,C40,D40,F40)</f>
        <v>0.87755211071631967</v>
      </c>
      <c r="T4" s="241">
        <f>VLOOKUP(1,$J$4:$L$7,3,FALSE)*86400</f>
        <v>1527.2299999999998</v>
      </c>
      <c r="U4" s="242">
        <v>0</v>
      </c>
      <c r="V4" s="239"/>
    </row>
    <row r="5" spans="1:22" ht="13.5" customHeight="1" thickBot="1" x14ac:dyDescent="0.45">
      <c r="A5" s="23"/>
      <c r="B5" s="53" t="s">
        <v>5</v>
      </c>
      <c r="C5" s="2" t="s">
        <v>340</v>
      </c>
      <c r="D5" s="53">
        <v>2</v>
      </c>
      <c r="E5" s="2" t="s">
        <v>344</v>
      </c>
      <c r="F5" s="50" t="s">
        <v>23</v>
      </c>
      <c r="G5" s="1" t="s">
        <v>337</v>
      </c>
      <c r="H5" s="22"/>
      <c r="J5" s="109">
        <f>RANK(L5,L4:L7,1)</f>
        <v>2</v>
      </c>
      <c r="K5" s="87" t="str">
        <f>C5</f>
        <v>Carl</v>
      </c>
      <c r="L5" s="104">
        <f>B17+D17+F17+C37+E37+G37</f>
        <v>1.7855439814814807E-2</v>
      </c>
      <c r="M5" s="105">
        <f>IF(L5=MIN(L4:L7),0,L5-MIN(L4:L7))*86400</f>
        <v>15.479999999999494</v>
      </c>
      <c r="N5" s="201">
        <f>((MIN(L$4:L$7)*86400)-(L5*86400))/(L5*86400)*-1</f>
        <v>1.0034290307316068E-2</v>
      </c>
      <c r="O5" s="207">
        <f>IF(J5=1,0,
IF(J5=2,(SMALL(L$4:L$7,2)-SMALL(L$4:L$7,1))*86400,
IF(J5=3,(SMALL(L$4:L$7,3)-SMALL(L$4:L$7,2))*86400,
IF(J5=4,(SMALL(L$4:L$7,4)-SMALL(L$4:L$7,3))*86400,"error"))))</f>
        <v>15.479999999999494</v>
      </c>
      <c r="P5" s="216">
        <f>IF(J5=1,U$4,    IF(J5=2,U$5,  IF(J5=3,U$6,U$7)))</f>
        <v>1.0034290307316063E-2</v>
      </c>
      <c r="Q5" s="204">
        <f>L5/6</f>
        <v>2.9759066358024679E-3</v>
      </c>
      <c r="R5" s="92">
        <f>AVERAGE(B20,D20,F20,C40,E40,G40)</f>
        <v>0.87775700167571047</v>
      </c>
      <c r="T5" s="240">
        <f>VLOOKUP(2,$J$4:$L$7,3,FALSE)*86400</f>
        <v>1542.7099999999994</v>
      </c>
      <c r="U5" s="243">
        <f>(T4/T5-1)*-1</f>
        <v>1.0034290307316063E-2</v>
      </c>
      <c r="V5" s="239"/>
    </row>
    <row r="6" spans="1:22" ht="13.5" customHeight="1" x14ac:dyDescent="0.4">
      <c r="A6" s="23"/>
      <c r="B6" s="53" t="s">
        <v>6</v>
      </c>
      <c r="C6" s="2" t="s">
        <v>341</v>
      </c>
      <c r="D6" s="53">
        <v>3</v>
      </c>
      <c r="E6" s="2" t="s">
        <v>345</v>
      </c>
      <c r="F6" s="18" t="s">
        <v>25</v>
      </c>
      <c r="G6" s="4">
        <v>1250</v>
      </c>
      <c r="H6" s="19" t="s">
        <v>26</v>
      </c>
      <c r="J6" s="109">
        <f>RANK(L6,L4:L7,1)</f>
        <v>1</v>
      </c>
      <c r="K6" s="87" t="str">
        <f>C6</f>
        <v>Frank</v>
      </c>
      <c r="L6" s="104">
        <f>C17+E17+F17+B37+D37+G37</f>
        <v>1.7676273148148146E-2</v>
      </c>
      <c r="M6" s="105">
        <f>IF(L6=MIN(L4:L7),0,L6-MIN(L4:L7))*86400</f>
        <v>0</v>
      </c>
      <c r="N6" s="201">
        <f>((MIN(L$4:L$7)*86400)-(L6*86400))/(L6*86400)*-1</f>
        <v>0</v>
      </c>
      <c r="O6" s="207">
        <f>IF(J6=1,0,
IF(J6=2,(SMALL(L$4:L$7,2)-SMALL(L$4:L$7,1))*86400,
IF(J6=3,(SMALL(L$4:L$7,3)-SMALL(L$4:L$7,2))*86400,
IF(J6=4,(SMALL(L$4:L$7,4)-SMALL(L$4:L$7,3))*86400,"error"))))</f>
        <v>0</v>
      </c>
      <c r="P6" s="216">
        <f>IF(J6=1,U$4,    IF(J6=2,U$5,  IF(J6=3,U$6,U$7)))</f>
        <v>0</v>
      </c>
      <c r="Q6" s="204">
        <f>L6/6</f>
        <v>2.9460455246913576E-3</v>
      </c>
      <c r="R6" s="92">
        <f>AVERAGE(C20,E20,F20,B40,D40,G40)</f>
        <v>0.88651148224871745</v>
      </c>
      <c r="T6" s="240">
        <f>VLOOKUP(3,$J$4:$L$7,3,FALSE)*86400</f>
        <v>1543.109999999999</v>
      </c>
      <c r="U6" s="243">
        <f>(T5/T6-1)*-1</f>
        <v>2.592167765095299E-4</v>
      </c>
      <c r="V6" s="239"/>
    </row>
    <row r="7" spans="1:22" ht="13.5" customHeight="1" thickBot="1" x14ac:dyDescent="0.45">
      <c r="A7" s="23"/>
      <c r="B7" s="54" t="s">
        <v>38</v>
      </c>
      <c r="C7" s="1" t="s">
        <v>342</v>
      </c>
      <c r="D7" s="54">
        <v>4</v>
      </c>
      <c r="E7" s="1" t="s">
        <v>346</v>
      </c>
      <c r="F7" s="55" t="s">
        <v>24</v>
      </c>
      <c r="G7" s="128">
        <v>4.178240740740741E-3</v>
      </c>
      <c r="H7" s="19" t="s">
        <v>27</v>
      </c>
      <c r="J7" s="110">
        <f>RANK(L7,L4:L7,1)</f>
        <v>4</v>
      </c>
      <c r="K7" s="111" t="str">
        <f>C7</f>
        <v>Jim</v>
      </c>
      <c r="L7" s="112">
        <f>C17+D17+G17+B37+E37+F37</f>
        <v>1.7965393518518516E-2</v>
      </c>
      <c r="M7" s="113">
        <f>IF(L7=MIN(L4:L7),0,L7-MIN(L4:L7))*86400</f>
        <v>24.979999999999979</v>
      </c>
      <c r="N7" s="202">
        <f>((MIN(L$4:L$7)*86400)-(L7*86400))/(L7*86400)*-1</f>
        <v>1.6093183267727962E-2</v>
      </c>
      <c r="O7" s="209">
        <f>IF(J7=1,0,
IF(J7=2,(SMALL(L$4:L$7,2)-SMALL(L$4:L$7,1))*86400,
IF(J7=3,(SMALL(L$4:L$7,3)-SMALL(L$4:L$7,2))*86400,
IF(J7=4,(SMALL(L$4:L$7,4)-SMALL(L$4:L$7,3))*86400,"error"))))</f>
        <v>9.100000000000863</v>
      </c>
      <c r="P7" s="217">
        <f>IF(J7=1,U$4,    IF(J7=2,U$5,  IF(J7=3,U$6,U$7)))</f>
        <v>5.8626087964906981E-3</v>
      </c>
      <c r="Q7" s="205">
        <f>L7/6</f>
        <v>2.9942322530864193E-3</v>
      </c>
      <c r="R7" s="93">
        <f>AVERAGE(C20,D20,G20,B40,E40,F40)</f>
        <v>0.87246962592036859</v>
      </c>
      <c r="T7" s="240">
        <f>VLOOKUP(4,$J$4:$L$7,3,FALSE)*86400</f>
        <v>1552.2099999999998</v>
      </c>
      <c r="U7" s="243">
        <f>(T6/T7-1)*-1</f>
        <v>5.8626087964906981E-3</v>
      </c>
      <c r="V7" s="239"/>
    </row>
    <row r="8" spans="1:22" ht="7.1" customHeight="1" thickBot="1" x14ac:dyDescent="0.45">
      <c r="A8" s="24"/>
      <c r="B8" s="25"/>
      <c r="C8" s="25"/>
      <c r="D8" s="25"/>
      <c r="E8" s="25"/>
      <c r="F8" s="25"/>
      <c r="G8" s="25"/>
      <c r="H8" s="26"/>
      <c r="T8" s="240"/>
      <c r="U8" s="240"/>
      <c r="V8" s="239"/>
    </row>
    <row r="9" spans="1:22" ht="15.45" thickTop="1" thickBot="1" x14ac:dyDescent="0.45">
      <c r="A9" s="27"/>
      <c r="B9" s="196" t="s">
        <v>8</v>
      </c>
      <c r="C9" s="197"/>
      <c r="D9" s="196" t="s">
        <v>9</v>
      </c>
      <c r="E9" s="197"/>
      <c r="F9" s="196" t="s">
        <v>10</v>
      </c>
      <c r="G9" s="197"/>
      <c r="H9" s="22"/>
      <c r="J9" s="106" t="s">
        <v>34</v>
      </c>
      <c r="K9" s="107" t="s">
        <v>7</v>
      </c>
      <c r="L9" s="108" t="s">
        <v>0</v>
      </c>
      <c r="M9" s="108" t="s">
        <v>2</v>
      </c>
      <c r="N9" s="44" t="s">
        <v>65</v>
      </c>
      <c r="O9" s="213" t="s">
        <v>347</v>
      </c>
      <c r="P9" s="214" t="s">
        <v>348</v>
      </c>
      <c r="Q9" s="99" t="s">
        <v>1</v>
      </c>
      <c r="R9" s="100" t="s">
        <v>66</v>
      </c>
      <c r="T9" s="240"/>
      <c r="U9" s="240"/>
      <c r="V9" s="239"/>
    </row>
    <row r="10" spans="1:22" ht="15" thickBot="1" x14ac:dyDescent="0.45">
      <c r="A10" s="27"/>
      <c r="B10" s="30" t="str">
        <f>$G$4</f>
        <v>Dorland</v>
      </c>
      <c r="C10" s="32" t="str">
        <f>$G$5</f>
        <v>Jennings</v>
      </c>
      <c r="D10" s="30" t="str">
        <f>$G$4</f>
        <v>Dorland</v>
      </c>
      <c r="E10" s="32" t="str">
        <f>$G$5</f>
        <v>Jennings</v>
      </c>
      <c r="F10" s="30" t="str">
        <f>$G$4</f>
        <v>Dorland</v>
      </c>
      <c r="G10" s="32" t="str">
        <f>$G$5</f>
        <v>Jennings</v>
      </c>
      <c r="H10" s="22"/>
      <c r="J10" s="109">
        <f>RANK(L10,L10:L13,1)</f>
        <v>2</v>
      </c>
      <c r="K10" s="87" t="str">
        <f>E4</f>
        <v>Mike</v>
      </c>
      <c r="L10" s="104">
        <f>B17+E17+G17+B37+E37+G37</f>
        <v>1.7806134259259247E-2</v>
      </c>
      <c r="M10" s="105">
        <f>IF(L10=MIN(L10:L13),0,L10-MIN(L10:L13))*86400</f>
        <v>1.7799999999996707</v>
      </c>
      <c r="N10" s="201">
        <f>((MIN(L$10:L$13)*86400)-(L10*86400))/(L10*86400)*-1</f>
        <v>1.1570086775647692E-3</v>
      </c>
      <c r="O10" s="206">
        <f>IF(J10=1,0,
IF(J10=2,(SMALL(L$10:L$13,2)-SMALL(L$10:L$13,1))*86400,
IF(J10=3,(SMALL(L$10:L$13,3)-SMALL(L$10:L$13,2))*86400,
IF(J10=4,(SMALL(L$10:L$13,4)-SMALL(L$10:L$13,3))*86400,"error"))))</f>
        <v>1.7799999999996707</v>
      </c>
      <c r="P10" s="218">
        <f>IF(J10=1,U$10,    IF(J10=2,U$11,  IF(J10=3,U$12,U$13)))</f>
        <v>1.1570086775647415E-3</v>
      </c>
      <c r="Q10" s="204">
        <f>L10/6</f>
        <v>2.9676890432098744E-3</v>
      </c>
      <c r="R10" s="92">
        <f>AVERAGE(B20,E20,G20,B40,E40,G40)</f>
        <v>0.88004764165079852</v>
      </c>
      <c r="T10" s="241">
        <f>VLOOKUP(1,$J$10:$L$13,3,FALSE)*86400</f>
        <v>1536.6699999999994</v>
      </c>
      <c r="U10" s="242">
        <v>0</v>
      </c>
      <c r="V10" s="239"/>
    </row>
    <row r="11" spans="1:22" ht="15" customHeight="1" x14ac:dyDescent="0.4">
      <c r="A11" s="33" t="s">
        <v>17</v>
      </c>
      <c r="B11" s="34" t="str">
        <f>C4</f>
        <v>Tom</v>
      </c>
      <c r="C11" s="35" t="str">
        <f>C7</f>
        <v>Jim</v>
      </c>
      <c r="D11" s="61" t="str">
        <f>C5</f>
        <v>Carl</v>
      </c>
      <c r="E11" s="35" t="str">
        <f>C4</f>
        <v>Tom</v>
      </c>
      <c r="F11" s="34" t="str">
        <f>C6</f>
        <v>Frank</v>
      </c>
      <c r="G11" s="35" t="str">
        <f>C7</f>
        <v>Jim</v>
      </c>
      <c r="H11" s="36" t="s">
        <v>17</v>
      </c>
      <c r="J11" s="109">
        <f>RANK(L11,L10:L13,1)</f>
        <v>3</v>
      </c>
      <c r="K11" s="87" t="str">
        <f>E5</f>
        <v>John</v>
      </c>
      <c r="L11" s="104">
        <f>B17+D17+F17+B37+D37+F37</f>
        <v>1.7867245370370356E-2</v>
      </c>
      <c r="M11" s="105">
        <f>IF(L11=MIN(L10:L13),0,L11-MIN(L10:L13))*86400</f>
        <v>7.0599999999994889</v>
      </c>
      <c r="N11" s="201">
        <f t="shared" ref="N11:N13" si="0">((MIN(L$10:L$13)*86400)-(L11*86400))/(L11*86400)*-1</f>
        <v>4.5733386019572693E-3</v>
      </c>
      <c r="O11" s="207">
        <f t="shared" ref="O11:O13" si="1">IF(J11=1,0,
IF(J11=2,(SMALL(L$10:L$13,2)-SMALL(L$10:L$13,1))*86400,
IF(J11=3,(SMALL(L$10:L$13,3)-SMALL(L$10:L$13,2))*86400,
IF(J11=4,(SMALL(L$10:L$13,4)-SMALL(L$10:L$13,3))*86400,"error"))))</f>
        <v>5.2799999999998182</v>
      </c>
      <c r="P11" s="208">
        <f t="shared" ref="P11:P13" si="2">IF(J11=1,U$10,    IF(J11=2,U$11,  IF(J11=3,U$12,U$13)))</f>
        <v>3.4202872263932038E-3</v>
      </c>
      <c r="Q11" s="204">
        <f>L11/6</f>
        <v>2.9778742283950595E-3</v>
      </c>
      <c r="R11" s="92">
        <f>AVERAGE(B20,D20,F20,B40,D40,F40)</f>
        <v>0.87731769120754344</v>
      </c>
      <c r="T11" s="240">
        <f>VLOOKUP(2,$J$10:$L$13,3,FALSE)*86400</f>
        <v>1538.4499999999989</v>
      </c>
      <c r="U11" s="243">
        <f>(T10/T11-1)*-1</f>
        <v>1.1570086775647415E-3</v>
      </c>
      <c r="V11" s="239"/>
    </row>
    <row r="12" spans="1:22" ht="15" customHeight="1" x14ac:dyDescent="0.4">
      <c r="A12" s="37" t="s">
        <v>18</v>
      </c>
      <c r="B12" s="28" t="str">
        <f>E4</f>
        <v>Mike</v>
      </c>
      <c r="C12" s="62" t="str">
        <f>E7</f>
        <v>Tim</v>
      </c>
      <c r="D12" s="29" t="str">
        <f>E5</f>
        <v>John</v>
      </c>
      <c r="E12" s="62" t="str">
        <f>E4</f>
        <v>Mike</v>
      </c>
      <c r="F12" s="28" t="str">
        <f>E6</f>
        <v>Adam</v>
      </c>
      <c r="G12" s="62" t="str">
        <f>E7</f>
        <v>Tim</v>
      </c>
      <c r="H12" s="38" t="s">
        <v>18</v>
      </c>
      <c r="J12" s="109">
        <f>RANK(L12,L10:L13,1)</f>
        <v>1</v>
      </c>
      <c r="K12" s="87" t="str">
        <f>E6</f>
        <v>Adam</v>
      </c>
      <c r="L12" s="104">
        <f>C17+E17+F17+C37+E37+F37</f>
        <v>1.7785532407407399E-2</v>
      </c>
      <c r="M12" s="105">
        <f>IF(L12=MIN(L10:L13),0,L12-MIN(L10:L13))*86400</f>
        <v>0</v>
      </c>
      <c r="N12" s="201">
        <f t="shared" si="0"/>
        <v>0</v>
      </c>
      <c r="O12" s="207">
        <f t="shared" si="1"/>
        <v>0</v>
      </c>
      <c r="P12" s="208">
        <f t="shared" si="2"/>
        <v>0</v>
      </c>
      <c r="Q12" s="204">
        <f>L12/6</f>
        <v>2.9642554012345667E-3</v>
      </c>
      <c r="R12" s="92">
        <f>AVERAGE(C20,E20,F20,C40,E40,F40)</f>
        <v>0.88119043803440211</v>
      </c>
      <c r="T12" s="240">
        <f>VLOOKUP(3,$J$10:$L$13,3,FALSE)*86400</f>
        <v>1543.7299999999989</v>
      </c>
      <c r="U12" s="243">
        <f>(T11/T12-1)*-1</f>
        <v>3.4202872263932038E-3</v>
      </c>
      <c r="V12" s="239"/>
    </row>
    <row r="13" spans="1:22" ht="15" customHeight="1" thickBot="1" x14ac:dyDescent="0.45">
      <c r="A13" s="37" t="s">
        <v>42</v>
      </c>
      <c r="B13" s="28" t="str">
        <f>C5</f>
        <v>Carl</v>
      </c>
      <c r="C13" s="62" t="str">
        <f>C6</f>
        <v>Frank</v>
      </c>
      <c r="D13" s="29" t="str">
        <f>C7</f>
        <v>Jim</v>
      </c>
      <c r="E13" s="62" t="str">
        <f>C6</f>
        <v>Frank</v>
      </c>
      <c r="F13" s="28" t="str">
        <f>C5</f>
        <v>Carl</v>
      </c>
      <c r="G13" s="62" t="str">
        <f>C4</f>
        <v>Tom</v>
      </c>
      <c r="H13" s="38" t="s">
        <v>42</v>
      </c>
      <c r="J13" s="110">
        <f>RANK(L13,L10:L13,1)</f>
        <v>4</v>
      </c>
      <c r="K13" s="111" t="str">
        <f>E7</f>
        <v>Tim</v>
      </c>
      <c r="L13" s="112">
        <f>C17+D17+G17+C37+D37+G37</f>
        <v>1.7898263888888884E-2</v>
      </c>
      <c r="M13" s="113">
        <f>IF(L13=MIN(L10:L13),0,L13-MIN(L10:L13))*86400</f>
        <v>9.7400000000002596</v>
      </c>
      <c r="N13" s="202">
        <f t="shared" si="0"/>
        <v>6.298459011517152E-3</v>
      </c>
      <c r="O13" s="209">
        <f t="shared" si="1"/>
        <v>2.6800000000007707</v>
      </c>
      <c r="P13" s="210">
        <f t="shared" si="2"/>
        <v>1.7330462167217675E-3</v>
      </c>
      <c r="Q13" s="205">
        <f>L13/6</f>
        <v>2.9830439814814806E-3</v>
      </c>
      <c r="R13" s="93">
        <f>AVERAGE(C20,D20,G20,C40,D40,G40)</f>
        <v>0.87573444966837199</v>
      </c>
      <c r="T13" s="240">
        <f>VLOOKUP(4,$J$10:$L$13,3,FALSE)*86400</f>
        <v>1546.4099999999996</v>
      </c>
      <c r="U13" s="243">
        <f>(T12/T13-1)*-1</f>
        <v>1.7330462167217675E-3</v>
      </c>
      <c r="V13" s="239"/>
    </row>
    <row r="14" spans="1:22" ht="15" customHeight="1" thickBot="1" x14ac:dyDescent="0.45">
      <c r="A14" s="63" t="s">
        <v>43</v>
      </c>
      <c r="B14" s="30" t="str">
        <f>E5</f>
        <v>John</v>
      </c>
      <c r="C14" s="51" t="str">
        <f>E6</f>
        <v>Adam</v>
      </c>
      <c r="D14" s="31" t="str">
        <f>E7</f>
        <v>Tim</v>
      </c>
      <c r="E14" s="51" t="str">
        <f>E6</f>
        <v>Adam</v>
      </c>
      <c r="F14" s="30" t="str">
        <f>E5</f>
        <v>John</v>
      </c>
      <c r="G14" s="51" t="str">
        <f>E4</f>
        <v>Mike</v>
      </c>
      <c r="H14" s="64" t="s">
        <v>43</v>
      </c>
      <c r="T14" s="240"/>
      <c r="U14" s="240"/>
      <c r="V14" s="239"/>
    </row>
    <row r="15" spans="1:22" ht="20.149999999999999" customHeight="1" x14ac:dyDescent="0.4">
      <c r="A15" s="65" t="s">
        <v>19</v>
      </c>
      <c r="B15" s="7">
        <v>3.999733796296296E-2</v>
      </c>
      <c r="C15" s="8">
        <v>3.999733796296296E-2</v>
      </c>
      <c r="D15" s="15">
        <v>6.3344907407407404E-3</v>
      </c>
      <c r="E15" s="8">
        <v>6.3344907407407404E-3</v>
      </c>
      <c r="F15" s="7">
        <v>3.0532523148148152E-2</v>
      </c>
      <c r="G15" s="8">
        <v>3.0512731481481484E-2</v>
      </c>
      <c r="H15" s="66" t="s">
        <v>19</v>
      </c>
      <c r="T15" s="240"/>
      <c r="U15" s="240"/>
      <c r="V15" s="239"/>
    </row>
    <row r="16" spans="1:22" ht="20.149999999999999" customHeight="1" thickBot="1" x14ac:dyDescent="0.45">
      <c r="A16" s="67" t="s">
        <v>20</v>
      </c>
      <c r="B16" s="5">
        <v>4.2928009259259256E-2</v>
      </c>
      <c r="C16" s="6">
        <v>4.2912152777777782E-2</v>
      </c>
      <c r="D16" s="5">
        <v>9.4019675925925937E-3</v>
      </c>
      <c r="E16" s="6">
        <v>9.2873842592592591E-3</v>
      </c>
      <c r="F16" s="5">
        <v>3.3465624999999999E-2</v>
      </c>
      <c r="G16" s="6">
        <v>3.3532175925925924E-2</v>
      </c>
      <c r="H16" s="68" t="s">
        <v>20</v>
      </c>
    </row>
    <row r="17" spans="1:9" ht="18" customHeight="1" thickBot="1" x14ac:dyDescent="0.45">
      <c r="A17" s="69" t="s">
        <v>12</v>
      </c>
      <c r="B17" s="70">
        <f t="shared" ref="B17:G17" si="3">B16-B15</f>
        <v>2.9306712962962958E-3</v>
      </c>
      <c r="C17" s="71">
        <f t="shared" si="3"/>
        <v>2.9148148148148215E-3</v>
      </c>
      <c r="D17" s="72">
        <f t="shared" si="3"/>
        <v>3.0674768518518533E-3</v>
      </c>
      <c r="E17" s="57">
        <f t="shared" si="3"/>
        <v>2.9528935185185188E-3</v>
      </c>
      <c r="F17" s="56">
        <f t="shared" si="3"/>
        <v>2.9331018518518465E-3</v>
      </c>
      <c r="G17" s="57">
        <f t="shared" si="3"/>
        <v>3.0194444444444392E-3</v>
      </c>
      <c r="H17" s="39" t="s">
        <v>12</v>
      </c>
      <c r="I17" s="131" t="s">
        <v>44</v>
      </c>
    </row>
    <row r="18" spans="1:9" ht="12" customHeight="1" x14ac:dyDescent="0.4">
      <c r="A18" s="73" t="s">
        <v>36</v>
      </c>
      <c r="B18" s="40" t="str">
        <f>IF(B17&lt;C17,"1st","2nd")</f>
        <v>2nd</v>
      </c>
      <c r="C18" s="41" t="str">
        <f>IF(C17&lt;B17,"1st","2nd")</f>
        <v>1st</v>
      </c>
      <c r="D18" s="40" t="str">
        <f>IF(D17&lt;E17,"1st","2nd")</f>
        <v>2nd</v>
      </c>
      <c r="E18" s="41" t="str">
        <f>IF(E17&lt;D17,"1st","2nd")</f>
        <v>1st</v>
      </c>
      <c r="F18" s="40" t="str">
        <f>IF(F17&lt;G17,"1st","2nd")</f>
        <v>1st</v>
      </c>
      <c r="G18" s="41" t="str">
        <f>IF(G17&lt;F17,"1st","2nd")</f>
        <v>2nd</v>
      </c>
      <c r="H18" s="42" t="s">
        <v>36</v>
      </c>
      <c r="I18" s="82" t="s">
        <v>45</v>
      </c>
    </row>
    <row r="19" spans="1:9" ht="12" customHeight="1" thickBot="1" x14ac:dyDescent="0.45">
      <c r="A19" s="74" t="s">
        <v>28</v>
      </c>
      <c r="B19" s="137">
        <f>IF(B17=MIN(B17:C17),0,B17-MIN(B17:C17))*86400</f>
        <v>1.3699999999993828</v>
      </c>
      <c r="C19" s="138">
        <f>IF(C17=MIN(B17:C17),0,C17-MIN(B17:C17))*86400</f>
        <v>0</v>
      </c>
      <c r="D19" s="139">
        <f>IF(D17=MIN(D17:E17),0,D17-MIN(D17:E17))*86400</f>
        <v>9.9000000000001087</v>
      </c>
      <c r="E19" s="138">
        <f>IF(E17=MIN(D17:E17),0,E17-MIN(D17:E17))*86400</f>
        <v>0</v>
      </c>
      <c r="F19" s="137">
        <f>IF(F17=MIN(F17:G17),0,F17-MIN(F17:G17))*86400</f>
        <v>0</v>
      </c>
      <c r="G19" s="138">
        <f>IF(G17=MIN(F17:G17),0,G17-MIN(F17:G17))*86400</f>
        <v>7.4600000000000115</v>
      </c>
      <c r="H19" s="43" t="s">
        <v>28</v>
      </c>
      <c r="I19" s="82" t="s">
        <v>46</v>
      </c>
    </row>
    <row r="20" spans="1:9" ht="12" customHeight="1" thickBot="1" x14ac:dyDescent="0.45">
      <c r="A20" s="75" t="s">
        <v>13</v>
      </c>
      <c r="B20" s="140">
        <f t="shared" ref="B20:G20" si="4">IFERROR(($G$6*86400/2000)/(B17*86400/$G$7),"")</f>
        <v>0.89105880494451273</v>
      </c>
      <c r="C20" s="141">
        <f t="shared" si="4"/>
        <v>0.89590613087674509</v>
      </c>
      <c r="D20" s="140">
        <f t="shared" si="4"/>
        <v>0.85131871863562569</v>
      </c>
      <c r="E20" s="141">
        <f t="shared" si="4"/>
        <v>0.88435307490299053</v>
      </c>
      <c r="F20" s="140">
        <f t="shared" si="4"/>
        <v>0.89032041669955186</v>
      </c>
      <c r="G20" s="141">
        <f t="shared" si="4"/>
        <v>0.86486123888377964</v>
      </c>
      <c r="H20" s="76" t="s">
        <v>13</v>
      </c>
      <c r="I20" s="82" t="s">
        <v>47</v>
      </c>
    </row>
    <row r="21" spans="1:9" ht="12" customHeight="1" x14ac:dyDescent="0.4">
      <c r="A21" s="124" t="s">
        <v>37</v>
      </c>
      <c r="B21" s="142">
        <f>AVERAGE(Q4,Q10,Q5,Q11)</f>
        <v>2.9745370370370351E-3</v>
      </c>
      <c r="C21" s="143">
        <f>AVERAGE(Q7,Q13,Q6,Q12)</f>
        <v>2.9718942901234562E-3</v>
      </c>
      <c r="D21" s="142">
        <f>AVERAGE(Q5,Q11,Q7,Q13)</f>
        <v>2.9827642746913571E-3</v>
      </c>
      <c r="E21" s="143">
        <f>AVERAGE(Q4,Q12,Q6,Q10)</f>
        <v>2.9636670524691342E-3</v>
      </c>
      <c r="F21" s="142">
        <f>AVERAGE(Q6,Q12,Q5,Q11)</f>
        <v>2.9660204475308633E-3</v>
      </c>
      <c r="G21" s="143">
        <f>AVERAGE(Q7,Q13,Q4,Q10)</f>
        <v>2.980410879629628E-3</v>
      </c>
      <c r="H21" s="133" t="s">
        <v>37</v>
      </c>
      <c r="I21" s="82" t="s">
        <v>48</v>
      </c>
    </row>
    <row r="22" spans="1:9" ht="12" customHeight="1" x14ac:dyDescent="0.4">
      <c r="A22" s="125" t="s">
        <v>64</v>
      </c>
      <c r="B22" s="144">
        <f t="shared" ref="B22:G22" si="5">ABS(B21-B17)*86400 * IF(B17&lt;B21,-1,1)</f>
        <v>-3.7899999999998739</v>
      </c>
      <c r="C22" s="145">
        <f t="shared" si="5"/>
        <v>-4.9316666666660387</v>
      </c>
      <c r="D22" s="144">
        <f t="shared" si="5"/>
        <v>7.3191666666668791</v>
      </c>
      <c r="E22" s="145">
        <f t="shared" si="5"/>
        <v>-0.93083333333317397</v>
      </c>
      <c r="F22" s="144">
        <f t="shared" si="5"/>
        <v>-2.8441666666670513</v>
      </c>
      <c r="G22" s="145">
        <f t="shared" si="5"/>
        <v>3.372499999999687</v>
      </c>
      <c r="H22" s="134" t="s">
        <v>64</v>
      </c>
      <c r="I22" s="82" t="s">
        <v>49</v>
      </c>
    </row>
    <row r="23" spans="1:9" ht="12" customHeight="1" thickBot="1" x14ac:dyDescent="0.45">
      <c r="A23" s="94" t="s">
        <v>63</v>
      </c>
      <c r="B23" s="146">
        <f>IF(AND(B22&lt;=0,C22&lt;=0),B22-C22,
IF(AND(B22&lt;=0,C22&gt;=0),B22-C22,
IF(AND(B22&gt;=0,C22&gt;=0),B22-C22,
IF(AND(B22&gt;=0,C22&lt;=0),B22-C22,"n"))))</f>
        <v>1.1416666666661648</v>
      </c>
      <c r="C23" s="147">
        <f>IF(AND(C22&lt;=0,B22&lt;=0),C22-B22,
IF(AND(C22&lt;=0,B22&gt;=0),C22-B22,
IF(AND(C22&gt;=0,B22&gt;=0),C22-B22,
IF(AND(C22&gt;=0,B22&lt;=0),C22-B22,"n"))))</f>
        <v>-1.1416666666661648</v>
      </c>
      <c r="D23" s="146">
        <f>IF(AND(D22&lt;=0,E22&lt;=0),D22-E22,
IF(AND(D22&lt;=0,E22&gt;=0),D22-E22,
IF(AND(D22&gt;=0,E22&gt;=0),D22-E22,
IF(AND(D22&gt;=0,E22&lt;=0),D22-E22,"n"))))</f>
        <v>8.2500000000000533</v>
      </c>
      <c r="E23" s="147">
        <f>IF(AND(E22&lt;=0,D22&lt;=0),E22-D22,
IF(AND(E22&lt;=0,D22&gt;=0),E22-D22,
IF(AND(E22&gt;=0,D22&gt;=0),E22-D22,
IF(AND(E22&gt;=0,D22&lt;=0),E22-D22,"n"))))</f>
        <v>-8.2500000000000533</v>
      </c>
      <c r="F23" s="146">
        <f>IF(AND(F22&lt;=0,G22&lt;=0),F22-G22,
IF(AND(F22&lt;=0,G22&gt;=0),F22-G22,
IF(AND(F22&gt;=0,G22&gt;=0),F22-G22,
IF(AND(F22&gt;=0,G22&lt;=0),F22-G22,"n"))))</f>
        <v>-6.2166666666667378</v>
      </c>
      <c r="G23" s="147">
        <f>IF(AND(G22&lt;=0,F22&lt;=0),G22-F22,
IF(AND(G22&lt;=0,F22&gt;=0),G22-F22,
IF(AND(G22&gt;=0,F22&gt;=0),G22-F22,
IF(AND(G22&gt;=0,F22&lt;=0),G22-F22,"n"))))</f>
        <v>6.2166666666667378</v>
      </c>
      <c r="H23" s="95" t="s">
        <v>63</v>
      </c>
      <c r="I23" s="82" t="s">
        <v>50</v>
      </c>
    </row>
    <row r="24" spans="1:9" ht="12" customHeight="1" x14ac:dyDescent="0.4">
      <c r="A24" s="123" t="s">
        <v>34</v>
      </c>
      <c r="B24" s="135">
        <f>IFERROR(RANK(B25,($B$25:$G$25,$B$45:$G$45),-1),"")</f>
        <v>7</v>
      </c>
      <c r="C24" s="136">
        <f>IFERROR(RANK(C25,($B$25:$G$25,$B$45:$G$45),-1),"")</f>
        <v>6</v>
      </c>
      <c r="D24" s="135">
        <f>IFERROR(RANK(D25,($B$25:$G$25,$B$45:$G$45),-1),"")</f>
        <v>12</v>
      </c>
      <c r="E24" s="136">
        <f>IFERROR(RANK(E25,($B$25:$G$25,$B$45:$G$45),-1),"")</f>
        <v>1</v>
      </c>
      <c r="F24" s="135">
        <f>IFERROR(RANK(F25,($B$25:$G$25,$B$45:$G$45),-1),"")</f>
        <v>2</v>
      </c>
      <c r="G24" s="136">
        <f>IFERROR(RANK(G25,($B$25:$G$25,$B$45:$G$45),-1),"")</f>
        <v>11</v>
      </c>
      <c r="H24" s="127" t="s">
        <v>34</v>
      </c>
      <c r="I24" s="82" t="s">
        <v>70</v>
      </c>
    </row>
    <row r="25" spans="1:9" ht="12" customHeight="1" thickBot="1" x14ac:dyDescent="0.45">
      <c r="A25" s="94" t="s">
        <v>67</v>
      </c>
      <c r="B25" s="129">
        <f>IFERROR(B17*86400- C17*86400,"")</f>
        <v>1.3699999999993793</v>
      </c>
      <c r="C25" s="130">
        <f>IFERROR(C17*86400- B17*86400,"")</f>
        <v>-1.3699999999993793</v>
      </c>
      <c r="D25" s="129">
        <f>IFERROR(D17*86400- E17*86400,"")</f>
        <v>9.9000000000001194</v>
      </c>
      <c r="E25" s="130">
        <f>IFERROR(E17*86400- D17*86400,"")</f>
        <v>-9.9000000000001194</v>
      </c>
      <c r="F25" s="129">
        <f>IFERROR(F17*86400- G17*86400,"")</f>
        <v>-7.460000000000008</v>
      </c>
      <c r="G25" s="130">
        <f>IFERROR(G17*86400- F17*86400,"")</f>
        <v>7.460000000000008</v>
      </c>
      <c r="H25" s="126" t="s">
        <v>67</v>
      </c>
      <c r="I25" s="82" t="s">
        <v>71</v>
      </c>
    </row>
    <row r="26" spans="1:9" ht="12" customHeight="1" x14ac:dyDescent="0.4">
      <c r="A26" s="123" t="s">
        <v>62</v>
      </c>
      <c r="B26" s="148">
        <f>RANK(B17,($B$17:$G$17,$B$37:$G$37),1)</f>
        <v>3</v>
      </c>
      <c r="C26" s="149">
        <f>RANK(C17,($B$17:$G$17,$B$37:$G$37),1)</f>
        <v>2</v>
      </c>
      <c r="D26" s="148">
        <f>RANK(D17,($B$17:$G$17,$B$37:$G$37),1)</f>
        <v>12</v>
      </c>
      <c r="E26" s="149">
        <f>RANK(E17,($B$17:$G$17,$B$37:$G$37),1)</f>
        <v>6</v>
      </c>
      <c r="F26" s="148">
        <f>RANK(F17,($B$17:$G$17,$B$37:$G$37),1)</f>
        <v>4</v>
      </c>
      <c r="G26" s="149">
        <f>RANK(G17,($B$17:$G$17,$B$37:$G$37),1)</f>
        <v>10</v>
      </c>
      <c r="H26" s="132" t="s">
        <v>62</v>
      </c>
      <c r="I26" s="82" t="s">
        <v>69</v>
      </c>
    </row>
    <row r="27" spans="1:9" ht="12" customHeight="1" thickBot="1" x14ac:dyDescent="0.45">
      <c r="A27" s="94" t="s">
        <v>35</v>
      </c>
      <c r="B27" s="150">
        <f t="shared" ref="B27:G27" si="6">IF(B17=MIN($B$17:$G$17,$B$37:$G$37),0,B17-MIN($B$17:$G$17,$B$37:$G$37))*(24*60*60)</f>
        <v>2.1800000000000432</v>
      </c>
      <c r="C27" s="151">
        <f t="shared" si="6"/>
        <v>0.81000000000066019</v>
      </c>
      <c r="D27" s="150">
        <f t="shared" si="6"/>
        <v>14.000000000000215</v>
      </c>
      <c r="E27" s="151">
        <f t="shared" si="6"/>
        <v>4.1000000000001062</v>
      </c>
      <c r="F27" s="150">
        <f t="shared" si="6"/>
        <v>2.3899999999996204</v>
      </c>
      <c r="G27" s="151">
        <f t="shared" si="6"/>
        <v>9.8499999999996319</v>
      </c>
      <c r="H27" s="95" t="s">
        <v>35</v>
      </c>
      <c r="I27" s="82" t="s">
        <v>68</v>
      </c>
    </row>
    <row r="28" spans="1:9" ht="5.6" customHeight="1" thickBot="1" x14ac:dyDescent="0.45">
      <c r="A28" s="23"/>
      <c r="H28" s="22"/>
      <c r="I28" s="82"/>
    </row>
    <row r="29" spans="1:9" ht="15" customHeight="1" x14ac:dyDescent="0.4">
      <c r="A29" s="77"/>
      <c r="B29" s="185" t="s">
        <v>11</v>
      </c>
      <c r="C29" s="186"/>
      <c r="D29" s="185" t="s">
        <v>39</v>
      </c>
      <c r="E29" s="186"/>
      <c r="F29" s="185" t="s">
        <v>40</v>
      </c>
      <c r="G29" s="186"/>
      <c r="H29" s="78"/>
    </row>
    <row r="30" spans="1:9" ht="15" customHeight="1" thickBot="1" x14ac:dyDescent="0.45">
      <c r="A30" s="79"/>
      <c r="B30" s="30" t="str">
        <f>$G$4</f>
        <v>Dorland</v>
      </c>
      <c r="C30" s="32" t="str">
        <f>$G$5</f>
        <v>Jennings</v>
      </c>
      <c r="D30" s="31" t="str">
        <f>$G$4</f>
        <v>Dorland</v>
      </c>
      <c r="E30" s="32" t="str">
        <f>$G$5</f>
        <v>Jennings</v>
      </c>
      <c r="F30" s="30" t="str">
        <f>$G$4</f>
        <v>Dorland</v>
      </c>
      <c r="G30" s="32" t="str">
        <f>$G$5</f>
        <v>Jennings</v>
      </c>
      <c r="H30" s="80"/>
    </row>
    <row r="31" spans="1:9" ht="15" customHeight="1" x14ac:dyDescent="0.4">
      <c r="A31" s="33" t="s">
        <v>17</v>
      </c>
      <c r="B31" s="34" t="str">
        <f>C7</f>
        <v>Jim</v>
      </c>
      <c r="C31" s="35" t="str">
        <f>C5</f>
        <v>Carl</v>
      </c>
      <c r="D31" s="61" t="str">
        <f>C6</f>
        <v>Frank</v>
      </c>
      <c r="E31" s="35" t="str">
        <f>C5</f>
        <v>Carl</v>
      </c>
      <c r="F31" s="34" t="str">
        <f>C4</f>
        <v>Tom</v>
      </c>
      <c r="G31" s="35" t="str">
        <f>C6</f>
        <v>Frank</v>
      </c>
      <c r="H31" s="36" t="s">
        <v>17</v>
      </c>
    </row>
    <row r="32" spans="1:9" ht="15" customHeight="1" x14ac:dyDescent="0.4">
      <c r="A32" s="37" t="s">
        <v>18</v>
      </c>
      <c r="B32" s="28" t="str">
        <f>E5</f>
        <v>John</v>
      </c>
      <c r="C32" s="62" t="str">
        <f>E7</f>
        <v>Tim</v>
      </c>
      <c r="D32" s="29" t="str">
        <f>E5</f>
        <v>John</v>
      </c>
      <c r="E32" s="62" t="str">
        <f>E6</f>
        <v>Adam</v>
      </c>
      <c r="F32" s="28" t="str">
        <f>E6</f>
        <v>Adam</v>
      </c>
      <c r="G32" s="62" t="str">
        <f>E4</f>
        <v>Mike</v>
      </c>
      <c r="H32" s="38" t="s">
        <v>18</v>
      </c>
    </row>
    <row r="33" spans="1:20" ht="15" customHeight="1" x14ac:dyDescent="0.4">
      <c r="A33" s="37" t="s">
        <v>42</v>
      </c>
      <c r="B33" s="28" t="str">
        <f>C6</f>
        <v>Frank</v>
      </c>
      <c r="C33" s="62" t="str">
        <f>C4</f>
        <v>Tom</v>
      </c>
      <c r="D33" s="29" t="str">
        <f>C4</f>
        <v>Tom</v>
      </c>
      <c r="E33" s="62" t="str">
        <f>C7</f>
        <v>Jim</v>
      </c>
      <c r="F33" s="28" t="str">
        <f>C7</f>
        <v>Jim</v>
      </c>
      <c r="G33" s="62" t="str">
        <f>C5</f>
        <v>Carl</v>
      </c>
      <c r="H33" s="38" t="s">
        <v>42</v>
      </c>
    </row>
    <row r="34" spans="1:20" ht="15" customHeight="1" thickBot="1" x14ac:dyDescent="0.45">
      <c r="A34" s="63" t="s">
        <v>43</v>
      </c>
      <c r="B34" s="30" t="str">
        <f>E4</f>
        <v>Mike</v>
      </c>
      <c r="C34" s="51" t="str">
        <f>E6</f>
        <v>Adam</v>
      </c>
      <c r="D34" s="31" t="str">
        <f>E7</f>
        <v>Tim</v>
      </c>
      <c r="E34" s="51" t="str">
        <f>E4</f>
        <v>Mike</v>
      </c>
      <c r="F34" s="30" t="str">
        <f>E5</f>
        <v>John</v>
      </c>
      <c r="G34" s="51" t="str">
        <f>E7</f>
        <v>Tim</v>
      </c>
      <c r="H34" s="64" t="s">
        <v>43</v>
      </c>
    </row>
    <row r="35" spans="1:20" ht="20.149999999999999" customHeight="1" x14ac:dyDescent="0.4">
      <c r="A35" s="67" t="s">
        <v>19</v>
      </c>
      <c r="B35" s="7">
        <v>1.5872685185185188E-2</v>
      </c>
      <c r="C35" s="8">
        <v>1.5872685185185188E-2</v>
      </c>
      <c r="D35" s="15">
        <v>1.4519444444444444E-2</v>
      </c>
      <c r="E35" s="8">
        <v>1.4519444444444444E-2</v>
      </c>
      <c r="F35" s="10">
        <v>2.2901620370370371E-2</v>
      </c>
      <c r="G35" s="8">
        <v>2.2905902777777779E-2</v>
      </c>
      <c r="H35" s="66" t="s">
        <v>19</v>
      </c>
    </row>
    <row r="36" spans="1:20" ht="20.149999999999999" customHeight="1" thickBot="1" x14ac:dyDescent="0.45">
      <c r="A36" s="67" t="s">
        <v>20</v>
      </c>
      <c r="B36" s="5">
        <v>1.8848379629629628E-2</v>
      </c>
      <c r="C36" s="6">
        <v>1.8869444444444442E-2</v>
      </c>
      <c r="D36" s="16">
        <v>1.7424884259259258E-2</v>
      </c>
      <c r="E36" s="6">
        <v>1.7452546296296296E-2</v>
      </c>
      <c r="F36" s="5">
        <v>2.595648148148148E-2</v>
      </c>
      <c r="G36" s="6">
        <v>2.5900231481481482E-2</v>
      </c>
      <c r="H36" s="68" t="s">
        <v>20</v>
      </c>
    </row>
    <row r="37" spans="1:20" ht="18" customHeight="1" thickBot="1" x14ac:dyDescent="0.45">
      <c r="A37" s="69" t="s">
        <v>12</v>
      </c>
      <c r="B37" s="56">
        <f t="shared" ref="B37:G37" si="7">B36-B35</f>
        <v>2.9756944444444405E-3</v>
      </c>
      <c r="C37" s="57">
        <f t="shared" si="7"/>
        <v>2.9967592592592546E-3</v>
      </c>
      <c r="D37" s="72">
        <f t="shared" si="7"/>
        <v>2.9054398148148138E-3</v>
      </c>
      <c r="E37" s="57">
        <f t="shared" si="7"/>
        <v>2.9331018518518517E-3</v>
      </c>
      <c r="F37" s="56">
        <f t="shared" si="7"/>
        <v>3.0548611111111089E-3</v>
      </c>
      <c r="G37" s="81">
        <f t="shared" si="7"/>
        <v>2.9943287037037039E-3</v>
      </c>
      <c r="H37" s="39" t="s">
        <v>12</v>
      </c>
    </row>
    <row r="38" spans="1:20" ht="12" customHeight="1" x14ac:dyDescent="0.4">
      <c r="A38" s="73" t="s">
        <v>36</v>
      </c>
      <c r="B38" s="40" t="str">
        <f>IF(B37&lt;C37,"1st","2nd")</f>
        <v>1st</v>
      </c>
      <c r="C38" s="41" t="str">
        <f>IF(C37&lt;B37,"1st","2nd")</f>
        <v>2nd</v>
      </c>
      <c r="D38" s="40" t="str">
        <f>IF(D37&lt;E37,"1st","2nd")</f>
        <v>1st</v>
      </c>
      <c r="E38" s="41" t="str">
        <f>IF(E37&lt;D37,"1st","2nd")</f>
        <v>2nd</v>
      </c>
      <c r="F38" s="40" t="str">
        <f>IF(F37&lt;G37,"1st","2nd")</f>
        <v>2nd</v>
      </c>
      <c r="G38" s="41" t="str">
        <f>IF(G37&lt;F37,"1st","2nd")</f>
        <v>1st</v>
      </c>
      <c r="H38" s="42" t="s">
        <v>36</v>
      </c>
      <c r="L38" s="48" t="s">
        <v>4</v>
      </c>
      <c r="M38" s="48" t="s">
        <v>5</v>
      </c>
      <c r="N38" s="48" t="s">
        <v>6</v>
      </c>
      <c r="O38" s="48" t="s">
        <v>38</v>
      </c>
      <c r="P38" s="48">
        <v>1</v>
      </c>
      <c r="Q38" s="48">
        <v>2</v>
      </c>
      <c r="R38" s="48">
        <v>3</v>
      </c>
      <c r="S38" s="48">
        <v>4</v>
      </c>
    </row>
    <row r="39" spans="1:20" ht="12" customHeight="1" thickBot="1" x14ac:dyDescent="0.45">
      <c r="A39" s="74" t="s">
        <v>28</v>
      </c>
      <c r="B39" s="137">
        <f>IF(B37=MIN(B37:C37),0,B37-MIN(B37:C37))*86400</f>
        <v>0</v>
      </c>
      <c r="C39" s="138">
        <f>IF(C37=MIN(B37:C37),0,C37-MIN(B37:C37))*86400</f>
        <v>1.8199999999999328</v>
      </c>
      <c r="D39" s="137">
        <f>IF(D37=MIN(D37:E37),0,D37-MIN(D37:E37))*86400</f>
        <v>0</v>
      </c>
      <c r="E39" s="138">
        <f>IF(E37=MIN(D37:E37),0,E37-MIN(D37:E37))*86400</f>
        <v>2.3900000000000698</v>
      </c>
      <c r="F39" s="137">
        <f>IF(F37=MIN(F37:G37),0,F37-MIN(F37:G37))*86400</f>
        <v>5.2299999999997908</v>
      </c>
      <c r="G39" s="138">
        <f>IF(G37=MIN(F37:G37),0,G37-MIN(F37:G37))*86400</f>
        <v>0</v>
      </c>
      <c r="H39" s="43" t="s">
        <v>28</v>
      </c>
      <c r="K39" s="48" t="s">
        <v>4</v>
      </c>
      <c r="L39" s="88"/>
      <c r="M39" s="48">
        <v>14</v>
      </c>
      <c r="N39" s="48">
        <v>25</v>
      </c>
      <c r="O39" s="48">
        <v>36</v>
      </c>
      <c r="P39" s="91">
        <v>123</v>
      </c>
      <c r="Q39" s="48">
        <v>156</v>
      </c>
      <c r="R39" s="48">
        <v>246</v>
      </c>
      <c r="S39" s="48">
        <v>345</v>
      </c>
      <c r="T39" s="48"/>
    </row>
    <row r="40" spans="1:20" ht="12" customHeight="1" thickBot="1" x14ac:dyDescent="0.45">
      <c r="A40" s="75" t="s">
        <v>13</v>
      </c>
      <c r="B40" s="140">
        <f t="shared" ref="B40:G40" si="8">IFERROR(($G$6*86400/2000)/(B37*86400/$G$7),"")</f>
        <v>0.87757681835861645</v>
      </c>
      <c r="C40" s="141">
        <f t="shared" si="8"/>
        <v>0.87140815695967999</v>
      </c>
      <c r="D40" s="140">
        <f t="shared" si="8"/>
        <v>0.89879695653905944</v>
      </c>
      <c r="E40" s="141">
        <f t="shared" si="8"/>
        <v>0.8903204166995502</v>
      </c>
      <c r="F40" s="140">
        <f t="shared" si="8"/>
        <v>0.85483443206789489</v>
      </c>
      <c r="G40" s="141">
        <f t="shared" si="8"/>
        <v>0.87211549611534145</v>
      </c>
      <c r="H40" s="76" t="s">
        <v>13</v>
      </c>
      <c r="K40" s="48" t="s">
        <v>5</v>
      </c>
      <c r="L40" s="48">
        <v>14</v>
      </c>
      <c r="M40" s="88"/>
      <c r="N40" s="48">
        <v>36</v>
      </c>
      <c r="O40" s="48">
        <v>25</v>
      </c>
      <c r="P40" s="48">
        <v>156</v>
      </c>
      <c r="Q40" s="91">
        <v>123</v>
      </c>
      <c r="R40" s="48">
        <v>345</v>
      </c>
      <c r="S40" s="48">
        <v>246</v>
      </c>
      <c r="T40" s="48"/>
    </row>
    <row r="41" spans="1:20" ht="12" customHeight="1" x14ac:dyDescent="0.4">
      <c r="A41" s="124" t="s">
        <v>37</v>
      </c>
      <c r="B41" s="142">
        <f>AVERAGE(Q7,Q11,Q6,Q10)</f>
        <v>2.9714602623456777E-3</v>
      </c>
      <c r="C41" s="143">
        <f>AVERAGE(Q5,Q13,Q4,Q12)</f>
        <v>2.9749710648148135E-3</v>
      </c>
      <c r="D41" s="142">
        <f>AVERAGE(Q4,Q11,Q6,Q13)</f>
        <v>2.9709104938271591E-3</v>
      </c>
      <c r="E41" s="143">
        <f>AVERAGE(Q5,Q10,Q7,Q12)</f>
        <v>2.9755208333333322E-3</v>
      </c>
      <c r="F41" s="142">
        <f>AVERAGE(Q4,Q12,Q7,Q11)</f>
        <v>2.9782600308641961E-3</v>
      </c>
      <c r="G41" s="143">
        <f>AVERAGE(Q6,Q10,Q5,Q13)</f>
        <v>2.9681712962962951E-3</v>
      </c>
      <c r="H41" s="133" t="s">
        <v>37</v>
      </c>
      <c r="K41" s="48" t="s">
        <v>6</v>
      </c>
      <c r="L41" s="48">
        <v>25</v>
      </c>
      <c r="M41" s="48">
        <v>36</v>
      </c>
      <c r="N41" s="88"/>
      <c r="O41" s="48">
        <v>14</v>
      </c>
      <c r="P41" s="48">
        <v>246</v>
      </c>
      <c r="Q41" s="48">
        <v>345</v>
      </c>
      <c r="R41" s="91">
        <v>123</v>
      </c>
      <c r="S41" s="48">
        <v>156</v>
      </c>
      <c r="T41" s="48"/>
    </row>
    <row r="42" spans="1:20" ht="12" customHeight="1" x14ac:dyDescent="0.4">
      <c r="A42" s="125" t="s">
        <v>64</v>
      </c>
      <c r="B42" s="144">
        <f t="shared" ref="B42:G42" si="9">ABS(B41-B37)*86400 * IF(B37&lt;B41,-1,1)</f>
        <v>0.36583333333310708</v>
      </c>
      <c r="C42" s="145">
        <f t="shared" si="9"/>
        <v>1.8824999999997052</v>
      </c>
      <c r="D42" s="144">
        <f t="shared" si="9"/>
        <v>-5.656666666666629</v>
      </c>
      <c r="E42" s="145">
        <f t="shared" si="9"/>
        <v>-3.664999999999917</v>
      </c>
      <c r="F42" s="144">
        <f t="shared" si="9"/>
        <v>6.6183333333332639</v>
      </c>
      <c r="G42" s="145">
        <f t="shared" si="9"/>
        <v>2.2600000000001175</v>
      </c>
      <c r="H42" s="134" t="s">
        <v>64</v>
      </c>
      <c r="K42" s="48" t="s">
        <v>38</v>
      </c>
      <c r="L42" s="48">
        <v>36</v>
      </c>
      <c r="M42" s="48">
        <v>25</v>
      </c>
      <c r="N42" s="48">
        <v>14</v>
      </c>
      <c r="O42" s="88"/>
      <c r="P42" s="48">
        <v>345</v>
      </c>
      <c r="Q42" s="48">
        <v>246</v>
      </c>
      <c r="R42" s="48">
        <v>156</v>
      </c>
      <c r="S42" s="91">
        <v>123</v>
      </c>
      <c r="T42" s="48"/>
    </row>
    <row r="43" spans="1:20" ht="12" customHeight="1" thickBot="1" x14ac:dyDescent="0.45">
      <c r="A43" s="94" t="s">
        <v>63</v>
      </c>
      <c r="B43" s="146">
        <f>IF(AND(B42&lt;=0,C42&lt;=0),B42-C42,
IF(AND(B42&lt;=0,C42&gt;=0),B42-C42,
IF(AND(B42&gt;=0,C42&gt;=0),B42-C42,
IF(AND(B42&gt;=0,C42&lt;=0),B42-C42,"n"))))</f>
        <v>-1.5166666666665982</v>
      </c>
      <c r="C43" s="147">
        <f>IF(AND(C42&lt;=0,B42&lt;=0),C42-B42,
IF(AND(C42&lt;=0,B42&gt;=0),C42-B42,
IF(AND(C42&gt;=0,B42&gt;=0),C42-B42,
IF(AND(C42&gt;=0,B42&lt;=0),C42-B42,"n"))))</f>
        <v>1.5166666666665982</v>
      </c>
      <c r="D43" s="146">
        <f>IF(AND(D42&lt;=0,E42&lt;=0),D42-E42,
IF(AND(D42&lt;=0,E42&gt;=0),D42-E42,
IF(AND(D42&gt;=0,E42&gt;=0),D42-E42,
IF(AND(D42&gt;=0,E42&lt;=0),D42-E42,"n"))))</f>
        <v>-1.991666666666712</v>
      </c>
      <c r="E43" s="147">
        <f>IF(AND(E42&lt;=0,D42&lt;=0),E42-D42,
IF(AND(E42&lt;=0,D42&gt;=0),E42-D42,
IF(AND(E42&gt;=0,D42&gt;=0),E42-D42,
IF(AND(E42&gt;=0,D42&lt;=0),E42-D42,"n"))))</f>
        <v>1.991666666666712</v>
      </c>
      <c r="F43" s="146">
        <f>IF(AND(F42&lt;=0,G42&lt;=0),F42-G42,
IF(AND(F42&lt;=0,G42&gt;=0),F42-G42,
IF(AND(F42&gt;=0,G42&gt;=0),F42-G42,
IF(AND(F42&gt;=0,G42&lt;=0),F42-G42,"n"))))</f>
        <v>4.358333333333146</v>
      </c>
      <c r="G43" s="147">
        <f>IF(AND(G42&lt;=0,F42&lt;=0),G42-F42,
IF(AND(G42&lt;=0,F42&gt;=0),G42-F42,
IF(AND(G42&gt;=0,F42&gt;=0),G42-F42,
IF(AND(G42&gt;=0,F42&lt;=0),G42-F42,"n"))))</f>
        <v>-4.358333333333146</v>
      </c>
      <c r="H43" s="95" t="s">
        <v>63</v>
      </c>
      <c r="K43" s="48">
        <v>1</v>
      </c>
      <c r="L43" s="91">
        <v>123</v>
      </c>
      <c r="M43" s="48">
        <v>156</v>
      </c>
      <c r="N43" s="48">
        <v>246</v>
      </c>
      <c r="O43" s="48">
        <v>345</v>
      </c>
      <c r="P43" s="88"/>
      <c r="Q43" s="48">
        <v>14</v>
      </c>
      <c r="R43" s="48">
        <v>25</v>
      </c>
      <c r="S43" s="48">
        <v>36</v>
      </c>
      <c r="T43" s="48"/>
    </row>
    <row r="44" spans="1:20" ht="12" customHeight="1" x14ac:dyDescent="0.4">
      <c r="A44" s="123" t="s">
        <v>34</v>
      </c>
      <c r="B44" s="135">
        <f>IFERROR(RANK(B45,($B$25:$G$25,$B$45:$G$45),-1),"")</f>
        <v>5</v>
      </c>
      <c r="C44" s="136">
        <f>IFERROR(RANK(C45,($B$25:$G$25,$B$45:$G$45),-1),"")</f>
        <v>8</v>
      </c>
      <c r="D44" s="135">
        <f>IFERROR(RANK(D45,($B$25:$G$25,$B$45:$G$45),-1),"")</f>
        <v>4</v>
      </c>
      <c r="E44" s="136">
        <f>IFERROR(RANK(E45,($B$25:$G$25,$B$45:$G$45),-1),"")</f>
        <v>9</v>
      </c>
      <c r="F44" s="135">
        <f>IFERROR(RANK(F45,($B$25:$G$25,$B$45:$G$45),-1),"")</f>
        <v>10</v>
      </c>
      <c r="G44" s="136">
        <f>IFERROR(RANK(G45,($B$25:$G$25,$B$45:$G$45),-1),"")</f>
        <v>3</v>
      </c>
      <c r="H44" s="127" t="s">
        <v>34</v>
      </c>
      <c r="K44" s="48">
        <v>2</v>
      </c>
      <c r="L44" s="48">
        <v>156</v>
      </c>
      <c r="M44" s="91">
        <v>123</v>
      </c>
      <c r="N44" s="48">
        <v>345</v>
      </c>
      <c r="O44" s="48">
        <v>246</v>
      </c>
      <c r="P44" s="48">
        <v>14</v>
      </c>
      <c r="Q44" s="88"/>
      <c r="R44" s="48">
        <v>36</v>
      </c>
      <c r="S44" s="48">
        <v>25</v>
      </c>
      <c r="T44" s="48"/>
    </row>
    <row r="45" spans="1:20" ht="12" customHeight="1" thickBot="1" x14ac:dyDescent="0.45">
      <c r="A45" s="94" t="s">
        <v>67</v>
      </c>
      <c r="B45" s="129">
        <f>IFERROR(B37*86400- C37*86400,"")</f>
        <v>-1.8199999999999363</v>
      </c>
      <c r="C45" s="130">
        <f>IFERROR(C37*86400- B37*86400,"")</f>
        <v>1.8199999999999363</v>
      </c>
      <c r="D45" s="129">
        <f>IFERROR(D37*86400- E37*86400,"")</f>
        <v>-2.3900000000000716</v>
      </c>
      <c r="E45" s="130">
        <f>IFERROR(E37*86400- D37*86400,"")</f>
        <v>2.3900000000000716</v>
      </c>
      <c r="F45" s="129">
        <f>IFERROR(F37*86400- G37*86400,"")</f>
        <v>5.2299999999997908</v>
      </c>
      <c r="G45" s="130">
        <f>IFERROR(G37*86400- F37*86400,"")</f>
        <v>-5.2299999999997908</v>
      </c>
      <c r="H45" s="126" t="s">
        <v>67</v>
      </c>
      <c r="K45" s="48">
        <v>3</v>
      </c>
      <c r="L45" s="48">
        <v>246</v>
      </c>
      <c r="M45" s="48">
        <v>345</v>
      </c>
      <c r="N45" s="91">
        <v>123</v>
      </c>
      <c r="O45" s="48">
        <v>156</v>
      </c>
      <c r="P45" s="48">
        <v>25</v>
      </c>
      <c r="Q45" s="48">
        <v>36</v>
      </c>
      <c r="R45" s="88"/>
      <c r="S45" s="48">
        <v>14</v>
      </c>
      <c r="T45" s="48"/>
    </row>
    <row r="46" spans="1:20" ht="12" customHeight="1" x14ac:dyDescent="0.4">
      <c r="A46" s="123" t="s">
        <v>62</v>
      </c>
      <c r="B46" s="152">
        <f>RANK(B37,($B$17:$G$17,$B$37:$G$37),1)</f>
        <v>7</v>
      </c>
      <c r="C46" s="153">
        <f>RANK(C37,($B$17:$G$17,$B$37:$G$37),1)</f>
        <v>9</v>
      </c>
      <c r="D46" s="148">
        <f>RANK(D37,($B$17:$G$17,$B$37:$G$37),1)</f>
        <v>1</v>
      </c>
      <c r="E46" s="149">
        <f>RANK(E37,($B$17:$G$17,$B$37:$G$37),1)</f>
        <v>5</v>
      </c>
      <c r="F46" s="148">
        <f>RANK(F37,($B$17:$G$17,$B$37:$G$37),1)</f>
        <v>11</v>
      </c>
      <c r="G46" s="149">
        <f>RANK(G37,($B$17:$G$17,$B$37:$G$37),1)</f>
        <v>8</v>
      </c>
      <c r="H46" s="132" t="s">
        <v>62</v>
      </c>
      <c r="K46" s="48">
        <v>4</v>
      </c>
      <c r="L46" s="48">
        <v>345</v>
      </c>
      <c r="M46" s="48">
        <v>246</v>
      </c>
      <c r="N46" s="48">
        <v>156</v>
      </c>
      <c r="O46" s="91">
        <v>123</v>
      </c>
      <c r="P46" s="48">
        <v>36</v>
      </c>
      <c r="Q46" s="48">
        <v>25</v>
      </c>
      <c r="R46" s="48">
        <v>14</v>
      </c>
      <c r="S46" s="88"/>
      <c r="T46" s="48"/>
    </row>
    <row r="47" spans="1:20" ht="12" customHeight="1" thickBot="1" x14ac:dyDescent="0.45">
      <c r="A47" s="94" t="s">
        <v>35</v>
      </c>
      <c r="B47" s="150">
        <f t="shared" ref="B47:G47" si="10">IF(B37=MIN($B$17:$G$17,$B$37:$G$37),0,B37-MIN($B$17:$G$17,$B$37:$G$37))*(24*60*60)</f>
        <v>6.069999999999748</v>
      </c>
      <c r="C47" s="151">
        <f t="shared" si="10"/>
        <v>7.8899999999996808</v>
      </c>
      <c r="D47" s="150">
        <f t="shared" si="10"/>
        <v>0</v>
      </c>
      <c r="E47" s="151">
        <f t="shared" si="10"/>
        <v>2.3900000000000698</v>
      </c>
      <c r="F47" s="150">
        <f t="shared" si="10"/>
        <v>12.909999999999894</v>
      </c>
      <c r="G47" s="151">
        <f t="shared" si="10"/>
        <v>7.6800000000001036</v>
      </c>
      <c r="H47" s="95" t="s">
        <v>35</v>
      </c>
    </row>
    <row r="48" spans="1:20" ht="4.8499999999999996" customHeight="1" thickBot="1" x14ac:dyDescent="0.45">
      <c r="A48" s="23"/>
      <c r="H48" s="22"/>
    </row>
    <row r="49" spans="1:21" ht="14.15" customHeight="1" thickBot="1" x14ac:dyDescent="0.45">
      <c r="A49" s="182" t="s">
        <v>3</v>
      </c>
      <c r="B49" s="183"/>
      <c r="C49" s="183"/>
      <c r="D49" s="183"/>
      <c r="E49" s="183"/>
      <c r="F49" s="183"/>
      <c r="G49" s="184"/>
      <c r="H49" s="22"/>
      <c r="K49" s="46"/>
      <c r="L49" s="47"/>
      <c r="M49" s="47"/>
      <c r="N49" s="47"/>
      <c r="O49" s="47"/>
      <c r="P49" s="45"/>
      <c r="R49" s="47"/>
      <c r="S49" s="47"/>
      <c r="T49" s="47"/>
      <c r="U49" s="47"/>
    </row>
    <row r="50" spans="1:21" ht="14.15" customHeight="1" x14ac:dyDescent="0.4">
      <c r="A50" s="121" t="s">
        <v>29</v>
      </c>
      <c r="B50" s="44" t="s">
        <v>14</v>
      </c>
      <c r="C50" s="219" t="s">
        <v>15</v>
      </c>
      <c r="D50" s="224" t="s">
        <v>349</v>
      </c>
      <c r="E50" s="225" t="s">
        <v>350</v>
      </c>
      <c r="F50" s="224" t="s">
        <v>351</v>
      </c>
      <c r="G50" s="225" t="s">
        <v>352</v>
      </c>
      <c r="H50" s="22"/>
      <c r="J50" s="48"/>
    </row>
    <row r="51" spans="1:21" ht="13.85" customHeight="1" x14ac:dyDescent="0.4">
      <c r="A51" s="101">
        <v>1</v>
      </c>
      <c r="B51" s="89" t="str">
        <f>VLOOKUP($A51,$J$4:$R$7,2,FALSE)</f>
        <v>Frank</v>
      </c>
      <c r="C51" s="220">
        <f>VLOOKUP($A51,$J$4:$R$7,3,FALSE)</f>
        <v>1.7676273148148146E-2</v>
      </c>
      <c r="D51" s="226">
        <f>VLOOKUP(1,$J$4:$R$7,4,FALSE)</f>
        <v>0</v>
      </c>
      <c r="E51" s="227">
        <f>VLOOKUP(1,$J$4:$R$7,5,FALSE)</f>
        <v>0</v>
      </c>
      <c r="F51" s="230">
        <f>VLOOKUP($A51,$J$4:$R$7,6,FALSE)</f>
        <v>0</v>
      </c>
      <c r="G51" s="92">
        <f>VLOOKUP($A51,$J$4:$R$7,7,FALSE)</f>
        <v>0</v>
      </c>
      <c r="H51" s="22"/>
      <c r="J51" s="199"/>
    </row>
    <row r="52" spans="1:21" x14ac:dyDescent="0.4">
      <c r="A52" s="101">
        <v>2</v>
      </c>
      <c r="B52" s="89" t="str">
        <f>VLOOKUP($A52,$J$4:$R$7,2,FALSE)</f>
        <v>Carl</v>
      </c>
      <c r="C52" s="220">
        <f>VLOOKUP($A52,$J$4:$R$7,3,FALSE)</f>
        <v>1.7855439814814807E-2</v>
      </c>
      <c r="D52" s="226">
        <f>VLOOKUP(2,$J$4:$R$7,4,FALSE)</f>
        <v>15.479999999999494</v>
      </c>
      <c r="E52" s="227">
        <f>VLOOKUP(2,$J$4:$R$7,5,FALSE)</f>
        <v>1.0034290307316068E-2</v>
      </c>
      <c r="F52" s="231">
        <f>VLOOKUP($A52,$J$4:$R$7,6,FALSE)</f>
        <v>15.479999999999494</v>
      </c>
      <c r="G52" s="92">
        <f>VLOOKUP($A52,$J$4:$R$7,7,FALSE)</f>
        <v>1.0034290307316063E-2</v>
      </c>
      <c r="H52" s="22"/>
      <c r="J52" s="48"/>
      <c r="K52" s="48"/>
      <c r="L52" s="48"/>
      <c r="M52" s="48"/>
      <c r="N52" s="48"/>
      <c r="O52" s="48"/>
      <c r="P52" s="48"/>
      <c r="Q52" s="48"/>
    </row>
    <row r="53" spans="1:21" x14ac:dyDescent="0.4">
      <c r="A53" s="101">
        <v>3</v>
      </c>
      <c r="B53" s="89" t="str">
        <f>VLOOKUP($A53,$J$4:$R$7,2,FALSE)</f>
        <v>Tom</v>
      </c>
      <c r="C53" s="220">
        <f>VLOOKUP($A53,$J$4:$R$7,3,FALSE)</f>
        <v>1.7860069444444432E-2</v>
      </c>
      <c r="D53" s="226">
        <f>VLOOKUP(3,$J$4:$R$7,4,FALSE)</f>
        <v>15.879999999999118</v>
      </c>
      <c r="E53" s="227">
        <f>VLOOKUP(3,$J$4:$R$7,5,FALSE)</f>
        <v>1.0290906027437584E-2</v>
      </c>
      <c r="F53" s="231">
        <f>VLOOKUP($A53,$J$4:$R$7,6,FALSE)</f>
        <v>0.39999999999962288</v>
      </c>
      <c r="G53" s="92">
        <f>VLOOKUP($A53,$J$4:$R$7,7,FALSE)</f>
        <v>2.592167765095299E-4</v>
      </c>
      <c r="H53" s="22"/>
      <c r="I53" s="29"/>
      <c r="J53" s="48"/>
    </row>
    <row r="54" spans="1:21" ht="15" thickBot="1" x14ac:dyDescent="0.45">
      <c r="A54" s="102">
        <v>4</v>
      </c>
      <c r="B54" s="90" t="str">
        <f>VLOOKUP($A54,$J$4:$R$7,2,FALSE)</f>
        <v>Jim</v>
      </c>
      <c r="C54" s="221">
        <f>VLOOKUP($A54,$J$4:$R$7,3,FALSE)</f>
        <v>1.7965393518518516E-2</v>
      </c>
      <c r="D54" s="228">
        <f>VLOOKUP(4,$J$4:$R$7,4,FALSE)</f>
        <v>24.979999999999979</v>
      </c>
      <c r="E54" s="229">
        <f>VLOOKUP(4,$J$4:$R$7,5,FALSE)</f>
        <v>1.6093183267727962E-2</v>
      </c>
      <c r="F54" s="232">
        <f>VLOOKUP($A54,$J$4:$R$7,6,FALSE)</f>
        <v>9.100000000000863</v>
      </c>
      <c r="G54" s="93">
        <f>VLOOKUP($A54,$J$4:$R$7,7,FALSE)</f>
        <v>5.8626087964906981E-3</v>
      </c>
      <c r="H54" s="22"/>
      <c r="I54" s="29"/>
      <c r="J54" s="48"/>
    </row>
    <row r="55" spans="1:21" ht="4.8499999999999996" customHeight="1" thickBot="1" x14ac:dyDescent="0.45">
      <c r="A55" s="23"/>
      <c r="D55" s="198"/>
      <c r="G55" s="96"/>
      <c r="H55" s="22"/>
      <c r="I55" s="29"/>
      <c r="J55" s="48"/>
    </row>
    <row r="56" spans="1:21" x14ac:dyDescent="0.4">
      <c r="A56" s="103">
        <v>1</v>
      </c>
      <c r="B56" s="97" t="str">
        <f>VLOOKUP($A56,$J$10:$R$13,2,FALSE)</f>
        <v>Adam</v>
      </c>
      <c r="C56" s="233">
        <f>VLOOKUP($A56,$J$10:$R$13,3,FALSE)</f>
        <v>1.7785532407407399E-2</v>
      </c>
      <c r="D56" s="235">
        <f>VLOOKUP($A56,$J$10:$R$13,4,FALSE)</f>
        <v>0</v>
      </c>
      <c r="E56" s="236">
        <f>VLOOKUP(1,$J$10:$R$13,5,FALSE)</f>
        <v>0</v>
      </c>
      <c r="F56" s="234">
        <f>VLOOKUP($A56,$J$10:$R$13,6,FALSE)</f>
        <v>0</v>
      </c>
      <c r="G56" s="98">
        <f>VLOOKUP($A56,$J$10:$R$13,7,FALSE)</f>
        <v>0</v>
      </c>
      <c r="H56" s="22"/>
      <c r="I56" s="29"/>
      <c r="J56" s="48"/>
    </row>
    <row r="57" spans="1:21" x14ac:dyDescent="0.4">
      <c r="A57" s="101">
        <v>2</v>
      </c>
      <c r="B57" s="89" t="str">
        <f>VLOOKUP($A57,$J$10:$R$13,2,FALSE)</f>
        <v>Mike</v>
      </c>
      <c r="C57" s="220">
        <f>VLOOKUP($A57,$J$10:$R$13,3,FALSE)</f>
        <v>1.7806134259259247E-2</v>
      </c>
      <c r="D57" s="237">
        <f>VLOOKUP($A57,$J$10:$R$13,4,FALSE)</f>
        <v>1.7799999999996707</v>
      </c>
      <c r="E57" s="227">
        <f>VLOOKUP(2,$J$10:$R$13,5,FALSE)</f>
        <v>1.1570086775647692E-3</v>
      </c>
      <c r="F57" s="222">
        <f>VLOOKUP($A57,$J$10:$R$13,6,FALSE)</f>
        <v>1.7799999999996707</v>
      </c>
      <c r="G57" s="92">
        <f>VLOOKUP($A57,$J$10:$R$13,7,FALSE)</f>
        <v>1.1570086775647415E-3</v>
      </c>
      <c r="H57" s="22"/>
      <c r="I57" s="29"/>
      <c r="J57" s="48"/>
    </row>
    <row r="58" spans="1:21" x14ac:dyDescent="0.4">
      <c r="A58" s="101">
        <v>3</v>
      </c>
      <c r="B58" s="89" t="str">
        <f>VLOOKUP($A58,$J$10:$R$13,2,FALSE)</f>
        <v>John</v>
      </c>
      <c r="C58" s="220">
        <f>VLOOKUP($A58,$J$10:$R$13,3,FALSE)</f>
        <v>1.7867245370370356E-2</v>
      </c>
      <c r="D58" s="237">
        <f>VLOOKUP($A58,$J$10:$R$13,4,FALSE)</f>
        <v>7.0599999999994889</v>
      </c>
      <c r="E58" s="227">
        <f>VLOOKUP(3,$J$10:$R$13,5,FALSE)</f>
        <v>4.5733386019572693E-3</v>
      </c>
      <c r="F58" s="222">
        <f>VLOOKUP($A58,$J$10:$R$13,6,FALSE)</f>
        <v>5.2799999999998182</v>
      </c>
      <c r="G58" s="92">
        <f>VLOOKUP($A58,$J$10:$R$13,7,FALSE)</f>
        <v>3.4202872263932038E-3</v>
      </c>
      <c r="H58" s="22"/>
      <c r="I58" s="29"/>
      <c r="J58" s="48"/>
    </row>
    <row r="59" spans="1:21" ht="15" thickBot="1" x14ac:dyDescent="0.45">
      <c r="A59" s="102">
        <v>4</v>
      </c>
      <c r="B59" s="90" t="str">
        <f>VLOOKUP($A59,$J$10:$R$13,2,FALSE)</f>
        <v>Tim</v>
      </c>
      <c r="C59" s="221">
        <f>VLOOKUP($A59,$J$10:$R$13,3,FALSE)</f>
        <v>1.7898263888888884E-2</v>
      </c>
      <c r="D59" s="238">
        <f>VLOOKUP($A59,$J$10:$R$13,4,FALSE)</f>
        <v>9.7400000000002596</v>
      </c>
      <c r="E59" s="229">
        <f>VLOOKUP(4,$J$10:$R$13,5,FALSE)</f>
        <v>6.298459011517152E-3</v>
      </c>
      <c r="F59" s="223">
        <f>VLOOKUP($A59,$J$10:$R$13,6,FALSE)</f>
        <v>2.6800000000007707</v>
      </c>
      <c r="G59" s="93">
        <f>VLOOKUP($A59,$J$10:$R$13,7,FALSE)</f>
        <v>1.7330462167217675E-3</v>
      </c>
      <c r="H59" s="22"/>
      <c r="I59" s="29"/>
      <c r="J59" s="48"/>
    </row>
    <row r="60" spans="1:21" ht="5.6" customHeight="1" thickBot="1" x14ac:dyDescent="0.45">
      <c r="A60" s="122"/>
      <c r="B60" s="58"/>
      <c r="C60" s="58"/>
      <c r="D60" s="58"/>
      <c r="E60" s="58"/>
      <c r="F60" s="58"/>
      <c r="G60" s="58"/>
      <c r="H60" s="59"/>
      <c r="I60" s="29"/>
    </row>
    <row r="61" spans="1:21" ht="15" thickTop="1" x14ac:dyDescent="0.4"/>
    <row r="63" spans="1:21" ht="4.8499999999999996" customHeight="1" x14ac:dyDescent="0.4"/>
    <row r="93" spans="2:5" x14ac:dyDescent="0.4">
      <c r="B93" s="83" t="s">
        <v>51</v>
      </c>
      <c r="C93" s="83" t="s">
        <v>52</v>
      </c>
      <c r="D93" s="83" t="s">
        <v>58</v>
      </c>
    </row>
    <row r="94" spans="2:5" x14ac:dyDescent="0.4">
      <c r="B94" s="84" t="e">
        <f>STDEV(#REF!,#REF!)</f>
        <v>#REF!</v>
      </c>
      <c r="C94" s="84" t="e">
        <f>B94*2</f>
        <v>#REF!</v>
      </c>
      <c r="D94" s="83">
        <v>40</v>
      </c>
      <c r="E94" s="17" t="s">
        <v>53</v>
      </c>
    </row>
    <row r="95" spans="2:5" x14ac:dyDescent="0.4">
      <c r="B95" s="17" t="e">
        <f>#REF!</f>
        <v>#REF!</v>
      </c>
      <c r="C95" s="85" t="e">
        <f>IF(($C$94-#REF!)/$C$94&lt;0,0,($C$94-#REF!)/$C$94)</f>
        <v>#REF!</v>
      </c>
      <c r="D95" s="86" t="e">
        <f t="shared" ref="D95:D102" si="11">C95*D$94</f>
        <v>#REF!</v>
      </c>
      <c r="E95" s="17" t="s">
        <v>54</v>
      </c>
    </row>
    <row r="96" spans="2:5" x14ac:dyDescent="0.4">
      <c r="B96" s="17" t="e">
        <f>#REF!</f>
        <v>#REF!</v>
      </c>
      <c r="C96" s="85" t="e">
        <f>IF(($C$94-#REF!)/$C$94&lt;0,0,($C$94-#REF!)/$C$94)</f>
        <v>#REF!</v>
      </c>
      <c r="D96" s="86" t="e">
        <f t="shared" si="11"/>
        <v>#REF!</v>
      </c>
      <c r="E96" s="17" t="s">
        <v>55</v>
      </c>
    </row>
    <row r="97" spans="2:5" x14ac:dyDescent="0.4">
      <c r="B97" s="17" t="e">
        <f>#REF!</f>
        <v>#REF!</v>
      </c>
      <c r="C97" s="85" t="e">
        <f>IF(($C$94-#REF!)/$C$94&lt;0,0,($C$94-#REF!)/$C$94)</f>
        <v>#REF!</v>
      </c>
      <c r="D97" s="86" t="e">
        <f t="shared" si="11"/>
        <v>#REF!</v>
      </c>
      <c r="E97" s="17" t="s">
        <v>56</v>
      </c>
    </row>
    <row r="98" spans="2:5" x14ac:dyDescent="0.4">
      <c r="B98" s="17" t="e">
        <f>#REF!</f>
        <v>#REF!</v>
      </c>
      <c r="C98" s="85" t="e">
        <f>IF(($C$94-#REF!)/$C$94&lt;0,0,($C$94-#REF!)/$C$94)</f>
        <v>#REF!</v>
      </c>
      <c r="D98" s="86" t="e">
        <f t="shared" si="11"/>
        <v>#REF!</v>
      </c>
      <c r="E98" s="17" t="s">
        <v>57</v>
      </c>
    </row>
    <row r="99" spans="2:5" x14ac:dyDescent="0.4">
      <c r="B99" s="17" t="e">
        <f>#REF!</f>
        <v>#REF!</v>
      </c>
      <c r="C99" s="85" t="e">
        <f>IF(($C$94-#REF!)/$C$94&lt;0,0,($C$94-#REF!)/$C$94)</f>
        <v>#REF!</v>
      </c>
      <c r="D99" s="86" t="e">
        <f t="shared" si="11"/>
        <v>#REF!</v>
      </c>
      <c r="E99" s="17" t="s">
        <v>59</v>
      </c>
    </row>
    <row r="100" spans="2:5" x14ac:dyDescent="0.4">
      <c r="B100" s="17" t="e">
        <f>#REF!</f>
        <v>#REF!</v>
      </c>
      <c r="C100" s="85" t="e">
        <f>IF(($C$94-#REF!)/$C$94&lt;0,0,($C$94-#REF!)/$C$94)</f>
        <v>#REF!</v>
      </c>
      <c r="D100" s="86" t="e">
        <f t="shared" si="11"/>
        <v>#REF!</v>
      </c>
      <c r="E100" s="17" t="s">
        <v>60</v>
      </c>
    </row>
    <row r="101" spans="2:5" x14ac:dyDescent="0.4">
      <c r="B101" s="17" t="e">
        <f>#REF!</f>
        <v>#REF!</v>
      </c>
      <c r="C101" s="85" t="e">
        <f>IF(($C$94-#REF!)/$C$94&lt;0,0,($C$94-#REF!)/$C$94)</f>
        <v>#REF!</v>
      </c>
      <c r="D101" s="86" t="e">
        <f t="shared" si="11"/>
        <v>#REF!</v>
      </c>
      <c r="E101" s="17" t="s">
        <v>61</v>
      </c>
    </row>
    <row r="102" spans="2:5" x14ac:dyDescent="0.4">
      <c r="B102" s="17" t="e">
        <f>#REF!</f>
        <v>#REF!</v>
      </c>
      <c r="C102" s="85" t="e">
        <f>IF(($C$94-#REF!)/$C$94&lt;0,0,($C$94-#REF!)/$C$94)</f>
        <v>#REF!</v>
      </c>
      <c r="D102" s="86" t="e">
        <f t="shared" si="11"/>
        <v>#REF!</v>
      </c>
    </row>
  </sheetData>
  <sheetProtection sheet="1" objects="1" scenarios="1"/>
  <mergeCells count="11">
    <mergeCell ref="A49:G49"/>
    <mergeCell ref="B29:C29"/>
    <mergeCell ref="D29:E29"/>
    <mergeCell ref="F29:G29"/>
    <mergeCell ref="A1:D2"/>
    <mergeCell ref="B3:C3"/>
    <mergeCell ref="D3:E3"/>
    <mergeCell ref="F3:G3"/>
    <mergeCell ref="B9:C9"/>
    <mergeCell ref="D9:E9"/>
    <mergeCell ref="F9:G9"/>
  </mergeCells>
  <conditionalFormatting sqref="B24:G24">
    <cfRule type="cellIs" dxfId="6" priority="4" operator="equal">
      <formula>1</formula>
    </cfRule>
  </conditionalFormatting>
  <conditionalFormatting sqref="B26:G26 B46:G46">
    <cfRule type="cellIs" dxfId="5" priority="3" operator="equal">
      <formula>1</formula>
    </cfRule>
  </conditionalFormatting>
  <conditionalFormatting sqref="B43:G43">
    <cfRule type="cellIs" dxfId="4" priority="8" operator="lessThan">
      <formula>-4</formula>
    </cfRule>
    <cfRule type="cellIs" dxfId="3" priority="9" operator="greaterThan">
      <formula>4</formula>
    </cfRule>
  </conditionalFormatting>
  <conditionalFormatting sqref="B44:G44">
    <cfRule type="cellIs" dxfId="2" priority="7" operator="equal">
      <formula>1</formula>
    </cfRule>
  </conditionalFormatting>
  <conditionalFormatting sqref="B23:G23">
    <cfRule type="cellIs" dxfId="1" priority="1" operator="lessThan">
      <formula>-4</formula>
    </cfRule>
    <cfRule type="cellIs" dxfId="0" priority="2" operator="greaterThan">
      <formula>4</formula>
    </cfRule>
  </conditionalFormatting>
  <printOptions horizontalCentered="1" verticalCentered="1"/>
  <pageMargins left="0.11811023622047245" right="0.11811023622047245" top="0.11811023622047245" bottom="0.11811023622047245" header="0" footer="0"/>
  <pageSetup scale="9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2D6CA-5103-4176-A0B8-79C077ABD96F}">
  <dimension ref="A1:C265"/>
  <sheetViews>
    <sheetView workbookViewId="0">
      <selection activeCell="A12" sqref="A12"/>
    </sheetView>
  </sheetViews>
  <sheetFormatPr defaultRowHeight="14.6" x14ac:dyDescent="0.4"/>
  <cols>
    <col min="1" max="1" width="20.23046875" customWidth="1"/>
    <col min="2" max="2" width="12.07421875" style="48" customWidth="1"/>
    <col min="3" max="3" width="16.07421875" style="169" customWidth="1"/>
  </cols>
  <sheetData>
    <row r="1" spans="1:3" x14ac:dyDescent="0.4">
      <c r="A1" s="154" t="s">
        <v>72</v>
      </c>
      <c r="B1" s="154" t="s">
        <v>73</v>
      </c>
      <c r="C1" s="155" t="s">
        <v>74</v>
      </c>
    </row>
    <row r="2" spans="1:3" x14ac:dyDescent="0.4">
      <c r="A2" s="156" t="s">
        <v>75</v>
      </c>
      <c r="B2" s="157">
        <v>3.6805555555555554E-3</v>
      </c>
      <c r="C2" s="158">
        <f>2000/(B2*86400)</f>
        <v>6.2893081761006293</v>
      </c>
    </row>
    <row r="3" spans="1:3" x14ac:dyDescent="0.4">
      <c r="A3" s="156" t="s">
        <v>76</v>
      </c>
      <c r="B3" s="157">
        <v>3.8310185185185183E-3</v>
      </c>
      <c r="C3" s="158">
        <f t="shared" ref="C3:C15" si="0">2000/(B3*86400)</f>
        <v>6.0422960725075532</v>
      </c>
    </row>
    <row r="4" spans="1:3" x14ac:dyDescent="0.4">
      <c r="A4" s="156" t="s">
        <v>77</v>
      </c>
      <c r="B4" s="157">
        <v>3.9467592592592592E-3</v>
      </c>
      <c r="C4" s="158">
        <f t="shared" si="0"/>
        <v>5.8651026392961878</v>
      </c>
    </row>
    <row r="5" spans="1:3" x14ac:dyDescent="0.4">
      <c r="A5" s="156" t="s">
        <v>78</v>
      </c>
      <c r="B5" s="157">
        <v>4.0856481481481481E-3</v>
      </c>
      <c r="C5" s="158">
        <f t="shared" si="0"/>
        <v>5.6657223796033991</v>
      </c>
    </row>
    <row r="6" spans="1:3" x14ac:dyDescent="0.4">
      <c r="A6" s="156" t="s">
        <v>79</v>
      </c>
      <c r="B6" s="157">
        <v>4.1666666666666666E-3</v>
      </c>
      <c r="C6" s="158">
        <f t="shared" si="0"/>
        <v>5.5555555555555554</v>
      </c>
    </row>
    <row r="7" spans="1:3" x14ac:dyDescent="0.4">
      <c r="A7" s="156" t="s">
        <v>80</v>
      </c>
      <c r="B7" s="157">
        <v>4.2939814814814811E-3</v>
      </c>
      <c r="C7" s="158">
        <f t="shared" si="0"/>
        <v>5.3908355795148255</v>
      </c>
    </row>
    <row r="8" spans="1:3" x14ac:dyDescent="0.4">
      <c r="A8" s="156" t="s">
        <v>81</v>
      </c>
      <c r="B8" s="157">
        <v>4.5370370370370365E-3</v>
      </c>
      <c r="C8" s="158">
        <f t="shared" si="0"/>
        <v>5.1020408163265314</v>
      </c>
    </row>
    <row r="9" spans="1:3" x14ac:dyDescent="0.4">
      <c r="A9" s="171" t="s">
        <v>82</v>
      </c>
      <c r="B9" s="172">
        <v>3.7731481481481483E-3</v>
      </c>
      <c r="C9" s="173">
        <f t="shared" si="0"/>
        <v>6.1349693251533743</v>
      </c>
    </row>
    <row r="10" spans="1:3" x14ac:dyDescent="0.4">
      <c r="A10" s="156" t="s">
        <v>83</v>
      </c>
      <c r="B10" s="157">
        <v>3.9236111111111112E-3</v>
      </c>
      <c r="C10" s="158">
        <f t="shared" si="0"/>
        <v>5.8997050147492622</v>
      </c>
    </row>
    <row r="11" spans="1:3" x14ac:dyDescent="0.4">
      <c r="A11" s="156" t="s">
        <v>84</v>
      </c>
      <c r="B11" s="157">
        <v>4.0046296296296297E-3</v>
      </c>
      <c r="C11" s="158">
        <f t="shared" si="0"/>
        <v>5.7803468208092488</v>
      </c>
    </row>
    <row r="12" spans="1:3" x14ac:dyDescent="0.4">
      <c r="A12" s="156" t="s">
        <v>85</v>
      </c>
      <c r="B12" s="157">
        <v>4.1782407407407402E-3</v>
      </c>
      <c r="C12" s="158">
        <f t="shared" si="0"/>
        <v>5.5401662049861509</v>
      </c>
    </row>
    <row r="13" spans="1:3" x14ac:dyDescent="0.4">
      <c r="A13" s="156" t="s">
        <v>86</v>
      </c>
      <c r="B13" s="157">
        <v>4.2476851851851851E-3</v>
      </c>
      <c r="C13" s="158">
        <f t="shared" si="0"/>
        <v>5.4495912806539506</v>
      </c>
    </row>
    <row r="14" spans="1:3" x14ac:dyDescent="0.4">
      <c r="A14" s="156" t="s">
        <v>87</v>
      </c>
      <c r="B14" s="157">
        <v>4.3981481481481484E-3</v>
      </c>
      <c r="C14" s="158">
        <f t="shared" si="0"/>
        <v>5.2631578947368425</v>
      </c>
    </row>
    <row r="15" spans="1:3" x14ac:dyDescent="0.4">
      <c r="A15" s="156" t="s">
        <v>88</v>
      </c>
      <c r="B15" s="157">
        <v>4.6064814814814814E-3</v>
      </c>
      <c r="C15" s="158">
        <f t="shared" si="0"/>
        <v>5.025125628140704</v>
      </c>
    </row>
    <row r="16" spans="1:3" x14ac:dyDescent="0.4">
      <c r="A16" s="159" t="s">
        <v>89</v>
      </c>
      <c r="B16" s="160">
        <v>4.0856481481481481E-3</v>
      </c>
      <c r="C16" s="161">
        <f>2000/(B16*86400)</f>
        <v>5.6657223796033991</v>
      </c>
    </row>
    <row r="17" spans="1:3" x14ac:dyDescent="0.4">
      <c r="A17" s="159" t="s">
        <v>90</v>
      </c>
      <c r="B17" s="160">
        <v>4.2361111111111106E-3</v>
      </c>
      <c r="C17" s="161">
        <f t="shared" ref="C17:C80" si="1">2000/(B17*86400)</f>
        <v>5.4644808743169406</v>
      </c>
    </row>
    <row r="18" spans="1:3" x14ac:dyDescent="0.4">
      <c r="A18" s="159" t="s">
        <v>91</v>
      </c>
      <c r="B18" s="160">
        <v>4.3749999999999995E-3</v>
      </c>
      <c r="C18" s="161">
        <f t="shared" si="1"/>
        <v>5.291005291005292</v>
      </c>
    </row>
    <row r="19" spans="1:3" x14ac:dyDescent="0.4">
      <c r="A19" s="162" t="s">
        <v>92</v>
      </c>
      <c r="B19" s="160">
        <v>4.5370370370370365E-3</v>
      </c>
      <c r="C19" s="161">
        <f t="shared" si="1"/>
        <v>5.1020408163265314</v>
      </c>
    </row>
    <row r="20" spans="1:3" x14ac:dyDescent="0.4">
      <c r="A20" s="162" t="s">
        <v>93</v>
      </c>
      <c r="B20" s="160">
        <v>4.6064814814814814E-3</v>
      </c>
      <c r="C20" s="161">
        <f t="shared" si="1"/>
        <v>5.025125628140704</v>
      </c>
    </row>
    <row r="21" spans="1:3" x14ac:dyDescent="0.4">
      <c r="A21" s="162" t="s">
        <v>94</v>
      </c>
      <c r="B21" s="160">
        <v>4.7569444444444447E-3</v>
      </c>
      <c r="C21" s="161">
        <f t="shared" si="1"/>
        <v>4.8661800486618008</v>
      </c>
    </row>
    <row r="22" spans="1:3" x14ac:dyDescent="0.4">
      <c r="A22" s="162" t="s">
        <v>95</v>
      </c>
      <c r="B22" s="160">
        <v>4.9652777777777777E-3</v>
      </c>
      <c r="C22" s="161">
        <f t="shared" si="1"/>
        <v>4.6620046620046622</v>
      </c>
    </row>
    <row r="23" spans="1:3" x14ac:dyDescent="0.4">
      <c r="A23" s="170" t="s">
        <v>96</v>
      </c>
      <c r="B23" s="172">
        <v>4.2476851851851851E-3</v>
      </c>
      <c r="C23" s="173">
        <f t="shared" si="1"/>
        <v>5.4495912806539506</v>
      </c>
    </row>
    <row r="24" spans="1:3" x14ac:dyDescent="0.4">
      <c r="A24" s="162" t="s">
        <v>97</v>
      </c>
      <c r="B24" s="160">
        <v>4.340277777777778E-3</v>
      </c>
      <c r="C24" s="161">
        <f t="shared" si="1"/>
        <v>5.333333333333333</v>
      </c>
    </row>
    <row r="25" spans="1:3" x14ac:dyDescent="0.4">
      <c r="A25" s="162" t="s">
        <v>98</v>
      </c>
      <c r="B25" s="160">
        <v>4.4791666666666669E-3</v>
      </c>
      <c r="C25" s="161">
        <f t="shared" si="1"/>
        <v>5.1679586563307494</v>
      </c>
    </row>
    <row r="26" spans="1:3" x14ac:dyDescent="0.4">
      <c r="A26" s="162" t="s">
        <v>99</v>
      </c>
      <c r="B26" s="160">
        <v>4.6180555555555558E-3</v>
      </c>
      <c r="C26" s="161">
        <f t="shared" si="1"/>
        <v>5.0125313283208017</v>
      </c>
    </row>
    <row r="27" spans="1:3" x14ac:dyDescent="0.4">
      <c r="A27" s="162" t="s">
        <v>100</v>
      </c>
      <c r="B27" s="160">
        <v>4.6874999999999998E-3</v>
      </c>
      <c r="C27" s="161">
        <f t="shared" si="1"/>
        <v>4.9382716049382713</v>
      </c>
    </row>
    <row r="28" spans="1:3" x14ac:dyDescent="0.4">
      <c r="A28" s="162" t="s">
        <v>101</v>
      </c>
      <c r="B28" s="160">
        <v>4.8611111111111112E-3</v>
      </c>
      <c r="C28" s="161">
        <f t="shared" si="1"/>
        <v>4.7619047619047619</v>
      </c>
    </row>
    <row r="29" spans="1:3" x14ac:dyDescent="0.4">
      <c r="A29" s="162" t="s">
        <v>102</v>
      </c>
      <c r="B29" s="160">
        <v>5.0347222222222225E-3</v>
      </c>
      <c r="C29" s="161">
        <f t="shared" si="1"/>
        <v>4.5977011494252871</v>
      </c>
    </row>
    <row r="30" spans="1:3" x14ac:dyDescent="0.4">
      <c r="A30" s="163" t="s">
        <v>103</v>
      </c>
      <c r="B30" s="164">
        <v>4.7361111111111111E-3</v>
      </c>
      <c r="C30" s="165">
        <f t="shared" si="1"/>
        <v>4.8875855327468232</v>
      </c>
    </row>
    <row r="31" spans="1:3" x14ac:dyDescent="0.4">
      <c r="A31" s="166" t="s">
        <v>104</v>
      </c>
      <c r="B31" s="164">
        <v>5.627314814814815E-3</v>
      </c>
      <c r="C31" s="165">
        <f t="shared" si="1"/>
        <v>4.113533525298231</v>
      </c>
    </row>
    <row r="32" spans="1:3" x14ac:dyDescent="0.4">
      <c r="A32" s="166" t="s">
        <v>105</v>
      </c>
      <c r="B32" s="164">
        <v>5.627314814814815E-3</v>
      </c>
      <c r="C32" s="165">
        <f t="shared" si="1"/>
        <v>4.113533525298231</v>
      </c>
    </row>
    <row r="33" spans="1:3" x14ac:dyDescent="0.4">
      <c r="A33" s="163" t="s">
        <v>106</v>
      </c>
      <c r="B33" s="164">
        <v>6.3993055555555548E-3</v>
      </c>
      <c r="C33" s="165">
        <f t="shared" si="1"/>
        <v>3.6172906493036718</v>
      </c>
    </row>
    <row r="34" spans="1:3" x14ac:dyDescent="0.4">
      <c r="A34" s="163" t="s">
        <v>107</v>
      </c>
      <c r="B34" s="164">
        <v>5.8842592592592592E-3</v>
      </c>
      <c r="C34" s="165">
        <f t="shared" si="1"/>
        <v>3.9339103068450041</v>
      </c>
    </row>
    <row r="35" spans="1:3" x14ac:dyDescent="0.4">
      <c r="A35" s="163" t="s">
        <v>108</v>
      </c>
      <c r="B35" s="164">
        <v>7.1018518518518522E-3</v>
      </c>
      <c r="C35" s="165">
        <f t="shared" si="1"/>
        <v>3.259452411994785</v>
      </c>
    </row>
    <row r="36" spans="1:3" x14ac:dyDescent="0.4">
      <c r="A36" s="163" t="s">
        <v>109</v>
      </c>
      <c r="B36" s="164">
        <v>6.5381944444444437E-3</v>
      </c>
      <c r="C36" s="165">
        <f t="shared" si="1"/>
        <v>3.5404496371039125</v>
      </c>
    </row>
    <row r="37" spans="1:3" x14ac:dyDescent="0.4">
      <c r="A37" s="156" t="s">
        <v>110</v>
      </c>
      <c r="B37" s="167">
        <v>3.7615740740740739E-3</v>
      </c>
      <c r="C37" s="168">
        <f t="shared" si="1"/>
        <v>6.1538461538461542</v>
      </c>
    </row>
    <row r="38" spans="1:3" x14ac:dyDescent="0.4">
      <c r="A38" s="156" t="s">
        <v>111</v>
      </c>
      <c r="B38" s="167">
        <v>3.9236111111111112E-3</v>
      </c>
      <c r="C38" s="168">
        <f t="shared" si="1"/>
        <v>5.8997050147492622</v>
      </c>
    </row>
    <row r="39" spans="1:3" x14ac:dyDescent="0.4">
      <c r="A39" s="156" t="s">
        <v>112</v>
      </c>
      <c r="B39" s="167">
        <v>4.0277777777777777E-3</v>
      </c>
      <c r="C39" s="168">
        <f t="shared" si="1"/>
        <v>5.7471264367816088</v>
      </c>
    </row>
    <row r="40" spans="1:3" x14ac:dyDescent="0.4">
      <c r="A40" s="156" t="s">
        <v>113</v>
      </c>
      <c r="B40" s="167">
        <v>4.1666666666666666E-3</v>
      </c>
      <c r="C40" s="168">
        <f t="shared" si="1"/>
        <v>5.5555555555555554</v>
      </c>
    </row>
    <row r="41" spans="1:3" s="170" customFormat="1" x14ac:dyDescent="0.4">
      <c r="A41" s="171" t="s">
        <v>114</v>
      </c>
      <c r="B41" s="174">
        <v>4.2476851851851851E-3</v>
      </c>
      <c r="C41" s="175">
        <f t="shared" si="1"/>
        <v>5.4495912806539506</v>
      </c>
    </row>
    <row r="42" spans="1:3" x14ac:dyDescent="0.4">
      <c r="A42" s="156" t="s">
        <v>115</v>
      </c>
      <c r="B42" s="167">
        <v>4.3981481481481484E-3</v>
      </c>
      <c r="C42" s="168">
        <f t="shared" si="1"/>
        <v>5.2631578947368425</v>
      </c>
    </row>
    <row r="43" spans="1:3" x14ac:dyDescent="0.4">
      <c r="A43" s="156" t="s">
        <v>116</v>
      </c>
      <c r="B43" s="167">
        <v>4.6412037037037038E-3</v>
      </c>
      <c r="C43" s="168">
        <f t="shared" si="1"/>
        <v>4.9875311720698257</v>
      </c>
    </row>
    <row r="44" spans="1:3" x14ac:dyDescent="0.4">
      <c r="A44" s="171" t="s">
        <v>117</v>
      </c>
      <c r="B44" s="174">
        <v>3.8425925925925923E-3</v>
      </c>
      <c r="C44" s="175">
        <f t="shared" si="1"/>
        <v>6.024096385542169</v>
      </c>
    </row>
    <row r="45" spans="1:3" x14ac:dyDescent="0.4">
      <c r="A45" s="156" t="s">
        <v>118</v>
      </c>
      <c r="B45" s="167">
        <v>3.9930555555555561E-3</v>
      </c>
      <c r="C45" s="169">
        <f t="shared" si="1"/>
        <v>5.7971014492753614</v>
      </c>
    </row>
    <row r="46" spans="1:3" x14ac:dyDescent="0.4">
      <c r="A46" s="156" t="s">
        <v>119</v>
      </c>
      <c r="B46" s="167">
        <v>4.0740740740740746E-3</v>
      </c>
      <c r="C46" s="169">
        <f t="shared" si="1"/>
        <v>5.6818181818181808</v>
      </c>
    </row>
    <row r="47" spans="1:3" x14ac:dyDescent="0.4">
      <c r="A47" s="156" t="s">
        <v>120</v>
      </c>
      <c r="B47" s="167">
        <v>4.2476851851851851E-3</v>
      </c>
      <c r="C47" s="169">
        <f t="shared" si="1"/>
        <v>5.4495912806539506</v>
      </c>
    </row>
    <row r="48" spans="1:3" x14ac:dyDescent="0.4">
      <c r="A48" s="156" t="s">
        <v>121</v>
      </c>
      <c r="B48" s="167">
        <v>4.31712962962963E-3</v>
      </c>
      <c r="C48" s="169">
        <f t="shared" si="1"/>
        <v>5.3619302949061654</v>
      </c>
    </row>
    <row r="49" spans="1:3" x14ac:dyDescent="0.4">
      <c r="A49" s="156" t="s">
        <v>122</v>
      </c>
      <c r="B49" s="167">
        <v>4.4675925925925933E-3</v>
      </c>
      <c r="C49" s="169">
        <f t="shared" si="1"/>
        <v>5.1813471502590662</v>
      </c>
    </row>
    <row r="50" spans="1:3" x14ac:dyDescent="0.4">
      <c r="A50" s="156" t="s">
        <v>123</v>
      </c>
      <c r="B50" s="167">
        <v>4.6990740740740743E-3</v>
      </c>
      <c r="C50" s="169">
        <f t="shared" si="1"/>
        <v>4.9261083743842367</v>
      </c>
    </row>
    <row r="51" spans="1:3" x14ac:dyDescent="0.4">
      <c r="A51" s="159" t="s">
        <v>124</v>
      </c>
      <c r="B51" s="167">
        <v>4.155092592592593E-3</v>
      </c>
      <c r="C51" s="169">
        <f t="shared" si="1"/>
        <v>5.571030640668523</v>
      </c>
    </row>
    <row r="52" spans="1:3" x14ac:dyDescent="0.4">
      <c r="A52" s="159" t="s">
        <v>125</v>
      </c>
      <c r="B52" s="167">
        <v>4.3287037037037035E-3</v>
      </c>
      <c r="C52" s="169">
        <f t="shared" si="1"/>
        <v>5.3475935828877006</v>
      </c>
    </row>
    <row r="53" spans="1:3" x14ac:dyDescent="0.4">
      <c r="A53" s="159" t="s">
        <v>126</v>
      </c>
      <c r="B53" s="167">
        <v>4.4444444444444444E-3</v>
      </c>
      <c r="C53" s="169">
        <f t="shared" si="1"/>
        <v>5.208333333333333</v>
      </c>
    </row>
    <row r="54" spans="1:3" x14ac:dyDescent="0.4">
      <c r="A54" s="162" t="s">
        <v>127</v>
      </c>
      <c r="B54" s="167">
        <v>4.6180555555555558E-3</v>
      </c>
      <c r="C54" s="169">
        <f t="shared" si="1"/>
        <v>5.0125313283208017</v>
      </c>
    </row>
    <row r="55" spans="1:3" x14ac:dyDescent="0.4">
      <c r="A55" s="162" t="s">
        <v>128</v>
      </c>
      <c r="B55" s="167">
        <v>4.6990740740740743E-3</v>
      </c>
      <c r="C55" s="169">
        <f t="shared" si="1"/>
        <v>4.9261083743842367</v>
      </c>
    </row>
    <row r="56" spans="1:3" x14ac:dyDescent="0.4">
      <c r="A56" s="162" t="s">
        <v>129</v>
      </c>
      <c r="B56" s="167">
        <v>4.8379629629629632E-3</v>
      </c>
      <c r="C56" s="169">
        <f t="shared" si="1"/>
        <v>4.7846889952153111</v>
      </c>
    </row>
    <row r="57" spans="1:3" x14ac:dyDescent="0.4">
      <c r="A57" s="162" t="s">
        <v>130</v>
      </c>
      <c r="B57" s="167">
        <v>5.0462962962962961E-3</v>
      </c>
      <c r="C57" s="169">
        <f t="shared" si="1"/>
        <v>4.5871559633027523</v>
      </c>
    </row>
    <row r="58" spans="1:3" x14ac:dyDescent="0.4">
      <c r="A58" s="170" t="s">
        <v>131</v>
      </c>
      <c r="B58" s="174">
        <v>4.2592592592592595E-3</v>
      </c>
      <c r="C58" s="176">
        <f t="shared" si="1"/>
        <v>5.4347826086956523</v>
      </c>
    </row>
    <row r="59" spans="1:3" x14ac:dyDescent="0.4">
      <c r="A59" s="162" t="s">
        <v>132</v>
      </c>
      <c r="B59" s="167">
        <v>4.4212962962962956E-3</v>
      </c>
      <c r="C59" s="169">
        <f t="shared" si="1"/>
        <v>5.2356020942408383</v>
      </c>
    </row>
    <row r="60" spans="1:3" x14ac:dyDescent="0.4">
      <c r="A60" s="162" t="s">
        <v>133</v>
      </c>
      <c r="B60" s="167">
        <v>4.5601851851851853E-3</v>
      </c>
      <c r="C60" s="169">
        <f t="shared" si="1"/>
        <v>5.0761421319796955</v>
      </c>
    </row>
    <row r="61" spans="1:3" x14ac:dyDescent="0.4">
      <c r="A61" s="162" t="s">
        <v>134</v>
      </c>
      <c r="B61" s="167">
        <v>4.6874999999999998E-3</v>
      </c>
      <c r="C61" s="169">
        <f t="shared" si="1"/>
        <v>4.9382716049382713</v>
      </c>
    </row>
    <row r="62" spans="1:3" x14ac:dyDescent="0.4">
      <c r="A62" s="162" t="s">
        <v>135</v>
      </c>
      <c r="B62" s="167">
        <v>4.8148148148148152E-3</v>
      </c>
      <c r="C62" s="169">
        <f t="shared" si="1"/>
        <v>4.8076923076923066</v>
      </c>
    </row>
    <row r="63" spans="1:3" x14ac:dyDescent="0.4">
      <c r="A63" s="162" t="s">
        <v>136</v>
      </c>
      <c r="B63" s="167">
        <v>4.9421296296296288E-3</v>
      </c>
      <c r="C63" s="169">
        <f t="shared" si="1"/>
        <v>4.6838407494145207</v>
      </c>
    </row>
    <row r="64" spans="1:3" x14ac:dyDescent="0.4">
      <c r="A64" s="162" t="s">
        <v>137</v>
      </c>
      <c r="B64" s="167">
        <v>5.1273148148148146E-3</v>
      </c>
      <c r="C64" s="169">
        <f t="shared" si="1"/>
        <v>4.5146726862302486</v>
      </c>
    </row>
    <row r="65" spans="1:3" x14ac:dyDescent="0.4">
      <c r="A65" s="170" t="s">
        <v>138</v>
      </c>
      <c r="B65" s="174">
        <v>3.8194444444444443E-3</v>
      </c>
      <c r="C65" s="176">
        <f t="shared" si="1"/>
        <v>6.0606060606060606</v>
      </c>
    </row>
    <row r="66" spans="1:3" x14ac:dyDescent="0.4">
      <c r="A66" t="s">
        <v>139</v>
      </c>
      <c r="B66" s="167">
        <v>3.9814814814814817E-3</v>
      </c>
      <c r="C66" s="169">
        <f t="shared" si="1"/>
        <v>5.8139534883720927</v>
      </c>
    </row>
    <row r="67" spans="1:3" x14ac:dyDescent="0.4">
      <c r="A67" t="s">
        <v>140</v>
      </c>
      <c r="B67" s="167">
        <v>4.0624999999999993E-3</v>
      </c>
      <c r="C67" s="169">
        <f t="shared" si="1"/>
        <v>5.6980056980056988</v>
      </c>
    </row>
    <row r="68" spans="1:3" x14ac:dyDescent="0.4">
      <c r="A68" t="s">
        <v>141</v>
      </c>
      <c r="B68" s="167">
        <v>4.2129629629629626E-3</v>
      </c>
      <c r="C68" s="169">
        <f t="shared" si="1"/>
        <v>5.4945054945054954</v>
      </c>
    </row>
    <row r="69" spans="1:3" x14ac:dyDescent="0.4">
      <c r="A69" t="s">
        <v>142</v>
      </c>
      <c r="B69" s="167">
        <v>4.3055555555555555E-3</v>
      </c>
      <c r="C69" s="169">
        <f t="shared" si="1"/>
        <v>5.376344086021505</v>
      </c>
    </row>
    <row r="70" spans="1:3" x14ac:dyDescent="0.4">
      <c r="A70" t="s">
        <v>143</v>
      </c>
      <c r="B70" s="167">
        <v>4.4444444444444444E-3</v>
      </c>
      <c r="C70" s="169">
        <f t="shared" si="1"/>
        <v>5.208333333333333</v>
      </c>
    </row>
    <row r="71" spans="1:3" x14ac:dyDescent="0.4">
      <c r="A71" t="s">
        <v>144</v>
      </c>
      <c r="B71" s="167">
        <v>4.6874999999999998E-3</v>
      </c>
      <c r="C71" s="169">
        <f t="shared" si="1"/>
        <v>4.9382716049382713</v>
      </c>
    </row>
    <row r="72" spans="1:3" x14ac:dyDescent="0.4">
      <c r="A72" s="170" t="s">
        <v>145</v>
      </c>
      <c r="B72" s="174">
        <v>3.9004629629629632E-3</v>
      </c>
      <c r="C72" s="176">
        <f t="shared" si="1"/>
        <v>5.9347181008902075</v>
      </c>
    </row>
    <row r="73" spans="1:3" x14ac:dyDescent="0.4">
      <c r="A73" t="s">
        <v>146</v>
      </c>
      <c r="B73" s="167">
        <v>4.0509259259259257E-3</v>
      </c>
      <c r="C73" s="169">
        <f t="shared" si="1"/>
        <v>5.7142857142857144</v>
      </c>
    </row>
    <row r="74" spans="1:3" x14ac:dyDescent="0.4">
      <c r="A74" t="s">
        <v>147</v>
      </c>
      <c r="B74" s="167">
        <v>4.1377314814814809E-3</v>
      </c>
      <c r="C74" s="169">
        <f t="shared" si="1"/>
        <v>5.594405594405595</v>
      </c>
    </row>
    <row r="75" spans="1:3" x14ac:dyDescent="0.4">
      <c r="A75" t="s">
        <v>148</v>
      </c>
      <c r="B75" s="167">
        <v>4.3055555555555555E-3</v>
      </c>
      <c r="C75" s="169">
        <f t="shared" si="1"/>
        <v>5.376344086021505</v>
      </c>
    </row>
    <row r="76" spans="1:3" x14ac:dyDescent="0.4">
      <c r="A76" t="s">
        <v>149</v>
      </c>
      <c r="B76" s="167">
        <v>4.386574074074074E-3</v>
      </c>
      <c r="C76" s="169">
        <f t="shared" si="1"/>
        <v>5.2770448548812663</v>
      </c>
    </row>
    <row r="77" spans="1:3" x14ac:dyDescent="0.4">
      <c r="A77" t="s">
        <v>150</v>
      </c>
      <c r="B77" s="167">
        <v>4.5254629629629629E-3</v>
      </c>
      <c r="C77" s="169">
        <f t="shared" si="1"/>
        <v>5.1150895140664963</v>
      </c>
    </row>
    <row r="78" spans="1:3" x14ac:dyDescent="0.4">
      <c r="A78" s="170" t="s">
        <v>151</v>
      </c>
      <c r="B78" s="174">
        <v>4.7569444444444447E-3</v>
      </c>
      <c r="C78" s="176">
        <f t="shared" si="1"/>
        <v>4.8661800486618008</v>
      </c>
    </row>
    <row r="79" spans="1:3" x14ac:dyDescent="0.4">
      <c r="A79" s="162" t="s">
        <v>152</v>
      </c>
      <c r="B79" s="177">
        <v>4.2245370370370371E-3</v>
      </c>
      <c r="C79" s="178">
        <f t="shared" si="1"/>
        <v>5.4794520547945202</v>
      </c>
    </row>
    <row r="80" spans="1:3" x14ac:dyDescent="0.4">
      <c r="A80" s="162" t="s">
        <v>153</v>
      </c>
      <c r="B80" s="177">
        <v>4.386574074074074E-3</v>
      </c>
      <c r="C80" s="178">
        <f t="shared" si="1"/>
        <v>5.2770448548812663</v>
      </c>
    </row>
    <row r="81" spans="1:3" x14ac:dyDescent="0.4">
      <c r="A81" s="162" t="s">
        <v>154</v>
      </c>
      <c r="B81" s="177">
        <v>4.5138888888888893E-3</v>
      </c>
      <c r="C81" s="178">
        <f t="shared" ref="C81:C148" si="2">2000/(B81*86400)</f>
        <v>5.1282051282051277</v>
      </c>
    </row>
    <row r="82" spans="1:3" x14ac:dyDescent="0.4">
      <c r="A82" s="162" t="s">
        <v>155</v>
      </c>
      <c r="B82" s="177">
        <v>4.6874999999999998E-3</v>
      </c>
      <c r="C82" s="178">
        <f t="shared" si="2"/>
        <v>4.9382716049382713</v>
      </c>
    </row>
    <row r="83" spans="1:3" x14ac:dyDescent="0.4">
      <c r="A83" s="162" t="s">
        <v>156</v>
      </c>
      <c r="B83" s="177">
        <v>4.7800925925925919E-3</v>
      </c>
      <c r="C83" s="178">
        <f t="shared" si="2"/>
        <v>4.8426150121065383</v>
      </c>
    </row>
    <row r="84" spans="1:3" x14ac:dyDescent="0.4">
      <c r="A84" s="162" t="s">
        <v>157</v>
      </c>
      <c r="B84" s="177">
        <v>4.9189814814814816E-3</v>
      </c>
      <c r="C84" s="178">
        <f t="shared" si="2"/>
        <v>4.7058823529411766</v>
      </c>
    </row>
    <row r="85" spans="1:3" x14ac:dyDescent="0.4">
      <c r="A85" s="162" t="s">
        <v>158</v>
      </c>
      <c r="B85" s="177">
        <v>5.0925925925925921E-3</v>
      </c>
      <c r="C85" s="178">
        <f t="shared" si="2"/>
        <v>4.5454545454545459</v>
      </c>
    </row>
    <row r="86" spans="1:3" x14ac:dyDescent="0.4">
      <c r="A86" s="179" t="s">
        <v>159</v>
      </c>
      <c r="B86" s="180">
        <v>4.31712962962963E-3</v>
      </c>
      <c r="C86" s="181">
        <f t="shared" si="2"/>
        <v>5.3619302949061654</v>
      </c>
    </row>
    <row r="87" spans="1:3" x14ac:dyDescent="0.4">
      <c r="A87" s="179" t="s">
        <v>160</v>
      </c>
      <c r="B87" s="180">
        <v>4.4675925925925933E-3</v>
      </c>
      <c r="C87" s="181">
        <f t="shared" si="2"/>
        <v>5.1813471502590662</v>
      </c>
    </row>
    <row r="88" spans="1:3" x14ac:dyDescent="0.4">
      <c r="A88" s="179" t="s">
        <v>161</v>
      </c>
      <c r="B88" s="180">
        <v>4.6296296296296302E-3</v>
      </c>
      <c r="C88" s="181">
        <f t="shared" si="2"/>
        <v>4.9999999999999991</v>
      </c>
    </row>
    <row r="89" spans="1:3" x14ac:dyDescent="0.4">
      <c r="A89" s="179" t="s">
        <v>162</v>
      </c>
      <c r="B89" s="180">
        <v>4.7569444444444447E-3</v>
      </c>
      <c r="C89" s="181">
        <f t="shared" si="2"/>
        <v>4.8661800486618008</v>
      </c>
    </row>
    <row r="90" spans="1:3" x14ac:dyDescent="0.4">
      <c r="A90" s="179" t="s">
        <v>163</v>
      </c>
      <c r="B90" s="180">
        <v>4.8726851851851856E-3</v>
      </c>
      <c r="C90" s="181">
        <f t="shared" si="2"/>
        <v>4.7505938242280275</v>
      </c>
    </row>
    <row r="91" spans="1:3" x14ac:dyDescent="0.4">
      <c r="A91" s="179" t="s">
        <v>164</v>
      </c>
      <c r="B91" s="180">
        <v>5.0231481481481481E-3</v>
      </c>
      <c r="C91" s="181">
        <f t="shared" si="2"/>
        <v>4.6082949308755756</v>
      </c>
    </row>
    <row r="92" spans="1:3" x14ac:dyDescent="0.4">
      <c r="A92" s="179" t="s">
        <v>165</v>
      </c>
      <c r="B92" s="180">
        <v>5.1736111111111115E-3</v>
      </c>
      <c r="C92" s="181">
        <f t="shared" si="2"/>
        <v>4.4742729306487687</v>
      </c>
    </row>
    <row r="93" spans="1:3" x14ac:dyDescent="0.4">
      <c r="A93" s="156" t="s">
        <v>166</v>
      </c>
      <c r="B93" s="167">
        <v>3.8773148148148143E-3</v>
      </c>
      <c r="C93" s="169">
        <f t="shared" si="2"/>
        <v>5.9701492537313445</v>
      </c>
    </row>
    <row r="94" spans="1:3" x14ac:dyDescent="0.4">
      <c r="A94" s="156" t="s">
        <v>167</v>
      </c>
      <c r="B94" s="167">
        <v>4.0277777777777777E-3</v>
      </c>
      <c r="C94" s="169">
        <f t="shared" si="2"/>
        <v>5.7471264367816088</v>
      </c>
    </row>
    <row r="95" spans="1:3" x14ac:dyDescent="0.4">
      <c r="A95" s="156" t="s">
        <v>168</v>
      </c>
      <c r="B95" s="167">
        <v>4.108796296296297E-3</v>
      </c>
      <c r="C95" s="169">
        <f t="shared" si="2"/>
        <v>5.6338028169014072</v>
      </c>
    </row>
    <row r="96" spans="1:3" x14ac:dyDescent="0.4">
      <c r="A96" s="156" t="s">
        <v>169</v>
      </c>
      <c r="B96" s="167">
        <v>4.2592592592592595E-3</v>
      </c>
      <c r="C96" s="169">
        <f t="shared" si="2"/>
        <v>5.4347826086956523</v>
      </c>
    </row>
    <row r="97" spans="1:3" x14ac:dyDescent="0.4">
      <c r="A97" s="156" t="s">
        <v>170</v>
      </c>
      <c r="B97" s="167">
        <v>4.363425925925926E-3</v>
      </c>
      <c r="C97" s="169">
        <f t="shared" si="2"/>
        <v>5.3050397877984086</v>
      </c>
    </row>
    <row r="98" spans="1:3" x14ac:dyDescent="0.4">
      <c r="A98" s="156" t="s">
        <v>171</v>
      </c>
      <c r="B98" s="167">
        <v>4.4907407407407405E-3</v>
      </c>
      <c r="C98" s="169">
        <f t="shared" si="2"/>
        <v>5.1546391752577323</v>
      </c>
    </row>
    <row r="99" spans="1:3" x14ac:dyDescent="0.4">
      <c r="A99" s="156" t="s">
        <v>172</v>
      </c>
      <c r="B99" s="167">
        <v>4.7337962962962958E-3</v>
      </c>
      <c r="C99" s="169">
        <f t="shared" si="2"/>
        <v>4.8899755501222497</v>
      </c>
    </row>
    <row r="100" spans="1:3" x14ac:dyDescent="0.4">
      <c r="A100" s="171" t="s">
        <v>173</v>
      </c>
      <c r="B100" s="174">
        <v>3.9699074074074072E-3</v>
      </c>
      <c r="C100" s="176">
        <f t="shared" si="2"/>
        <v>5.8309037900874632</v>
      </c>
    </row>
    <row r="101" spans="1:3" x14ac:dyDescent="0.4">
      <c r="A101" s="156" t="s">
        <v>174</v>
      </c>
      <c r="B101" s="167">
        <v>4.1319444444444442E-3</v>
      </c>
      <c r="C101" s="169">
        <f t="shared" si="2"/>
        <v>5.6022408963585431</v>
      </c>
    </row>
    <row r="102" spans="1:3" x14ac:dyDescent="0.4">
      <c r="A102" s="156" t="s">
        <v>175</v>
      </c>
      <c r="B102" s="167">
        <v>4.2013888888888891E-3</v>
      </c>
      <c r="C102" s="169">
        <f t="shared" si="2"/>
        <v>5.5096418732782366</v>
      </c>
    </row>
    <row r="103" spans="1:3" x14ac:dyDescent="0.4">
      <c r="A103" s="156" t="s">
        <v>176</v>
      </c>
      <c r="B103" s="167">
        <v>4.363425925925926E-3</v>
      </c>
      <c r="C103" s="169">
        <f t="shared" si="2"/>
        <v>5.3050397877984086</v>
      </c>
    </row>
    <row r="104" spans="1:3" x14ac:dyDescent="0.4">
      <c r="A104" s="156" t="s">
        <v>177</v>
      </c>
      <c r="B104" s="167">
        <v>4.4560185185185189E-3</v>
      </c>
      <c r="C104" s="169">
        <f t="shared" si="2"/>
        <v>5.1948051948051939</v>
      </c>
    </row>
    <row r="105" spans="1:3" x14ac:dyDescent="0.4">
      <c r="A105" s="156" t="s">
        <v>178</v>
      </c>
      <c r="B105" s="167">
        <v>4.5833333333333334E-3</v>
      </c>
      <c r="C105" s="169">
        <f t="shared" si="2"/>
        <v>5.0505050505050502</v>
      </c>
    </row>
    <row r="106" spans="1:3" x14ac:dyDescent="0.4">
      <c r="A106" s="156" t="s">
        <v>179</v>
      </c>
      <c r="B106" s="167">
        <v>4.8148148148148152E-3</v>
      </c>
      <c r="C106" s="169">
        <f t="shared" si="2"/>
        <v>4.8076923076923066</v>
      </c>
    </row>
    <row r="107" spans="1:3" x14ac:dyDescent="0.4">
      <c r="A107" s="159" t="s">
        <v>180</v>
      </c>
      <c r="B107" s="177">
        <v>4.2939814814814811E-3</v>
      </c>
      <c r="C107" s="178">
        <f t="shared" si="2"/>
        <v>5.3908355795148255</v>
      </c>
    </row>
    <row r="108" spans="1:3" x14ac:dyDescent="0.4">
      <c r="A108" s="159" t="s">
        <v>181</v>
      </c>
      <c r="B108" s="177">
        <v>4.4444444444444444E-3</v>
      </c>
      <c r="C108" s="178">
        <f t="shared" si="2"/>
        <v>5.208333333333333</v>
      </c>
    </row>
    <row r="109" spans="1:3" x14ac:dyDescent="0.4">
      <c r="A109" s="159" t="s">
        <v>182</v>
      </c>
      <c r="B109" s="177">
        <v>4.5833333333333334E-3</v>
      </c>
      <c r="C109" s="178">
        <f t="shared" si="2"/>
        <v>5.0505050505050502</v>
      </c>
    </row>
    <row r="110" spans="1:3" x14ac:dyDescent="0.4">
      <c r="A110" s="162" t="s">
        <v>183</v>
      </c>
      <c r="B110" s="177">
        <v>4.7569444444444447E-3</v>
      </c>
      <c r="C110" s="178">
        <f t="shared" si="2"/>
        <v>4.8661800486618008</v>
      </c>
    </row>
    <row r="111" spans="1:3" x14ac:dyDescent="0.4">
      <c r="A111" s="162" t="s">
        <v>184</v>
      </c>
      <c r="B111" s="177">
        <v>4.8726851851851856E-3</v>
      </c>
      <c r="C111" s="178">
        <f t="shared" si="2"/>
        <v>4.7505938242280275</v>
      </c>
    </row>
    <row r="112" spans="1:3" x14ac:dyDescent="0.4">
      <c r="A112" s="162" t="s">
        <v>185</v>
      </c>
      <c r="B112" s="177">
        <v>5.0000000000000001E-3</v>
      </c>
      <c r="C112" s="178">
        <f t="shared" si="2"/>
        <v>4.6296296296296298</v>
      </c>
    </row>
    <row r="113" spans="1:3" x14ac:dyDescent="0.4">
      <c r="A113" s="162" t="s">
        <v>186</v>
      </c>
      <c r="B113" s="177">
        <v>5.1504629629629635E-3</v>
      </c>
      <c r="C113" s="178">
        <f t="shared" si="2"/>
        <v>4.4943820224719095</v>
      </c>
    </row>
    <row r="114" spans="1:3" x14ac:dyDescent="0.4">
      <c r="A114" s="179" t="s">
        <v>187</v>
      </c>
      <c r="B114" s="180">
        <v>4.3981481481481484E-3</v>
      </c>
      <c r="C114" s="181">
        <f t="shared" si="2"/>
        <v>5.2631578947368425</v>
      </c>
    </row>
    <row r="115" spans="1:3" x14ac:dyDescent="0.4">
      <c r="A115" s="179" t="s">
        <v>188</v>
      </c>
      <c r="B115" s="180">
        <v>4.5601851851851853E-3</v>
      </c>
      <c r="C115" s="181">
        <f t="shared" si="2"/>
        <v>5.0761421319796955</v>
      </c>
    </row>
    <row r="116" spans="1:3" x14ac:dyDescent="0.4">
      <c r="A116" s="179" t="s">
        <v>189</v>
      </c>
      <c r="B116" s="180">
        <v>4.7106481481481478E-3</v>
      </c>
      <c r="C116" s="181">
        <f t="shared" si="2"/>
        <v>4.9140049140049138</v>
      </c>
    </row>
    <row r="117" spans="1:3" x14ac:dyDescent="0.4">
      <c r="A117" s="179" t="s">
        <v>190</v>
      </c>
      <c r="B117" s="180">
        <v>4.8495370370370368E-3</v>
      </c>
      <c r="C117" s="181">
        <f t="shared" si="2"/>
        <v>4.7732696897374698</v>
      </c>
    </row>
    <row r="118" spans="1:3" x14ac:dyDescent="0.4">
      <c r="A118" s="179" t="s">
        <v>191</v>
      </c>
      <c r="B118" s="180">
        <v>4.9652777777777777E-3</v>
      </c>
      <c r="C118" s="181">
        <f t="shared" si="2"/>
        <v>4.6620046620046622</v>
      </c>
    </row>
    <row r="119" spans="1:3" x14ac:dyDescent="0.4">
      <c r="A119" s="179" t="s">
        <v>192</v>
      </c>
      <c r="B119" s="180">
        <v>5.115740740740741E-3</v>
      </c>
      <c r="C119" s="181">
        <f t="shared" si="2"/>
        <v>4.5248868778280542</v>
      </c>
    </row>
    <row r="120" spans="1:3" x14ac:dyDescent="0.4">
      <c r="A120" s="179" t="s">
        <v>193</v>
      </c>
      <c r="B120" s="180">
        <v>5.2314814814814819E-3</v>
      </c>
      <c r="C120" s="181">
        <f t="shared" si="2"/>
        <v>4.4247787610619467</v>
      </c>
    </row>
    <row r="121" spans="1:3" x14ac:dyDescent="0.4">
      <c r="A121" s="156" t="s">
        <v>194</v>
      </c>
      <c r="B121" s="167">
        <v>3.9699074074074072E-3</v>
      </c>
      <c r="C121" s="169">
        <f t="shared" si="2"/>
        <v>5.8309037900874632</v>
      </c>
    </row>
    <row r="122" spans="1:3" x14ac:dyDescent="0.4">
      <c r="A122" s="156" t="s">
        <v>195</v>
      </c>
      <c r="B122" s="167">
        <v>4.1203703703703706E-3</v>
      </c>
      <c r="C122" s="169">
        <f t="shared" si="2"/>
        <v>5.617977528089888</v>
      </c>
    </row>
    <row r="123" spans="1:3" x14ac:dyDescent="0.4">
      <c r="A123" s="156" t="s">
        <v>196</v>
      </c>
      <c r="B123" s="167">
        <v>4.2129629629629626E-3</v>
      </c>
      <c r="C123" s="169">
        <f t="shared" si="2"/>
        <v>5.4945054945054954</v>
      </c>
    </row>
    <row r="124" spans="1:3" x14ac:dyDescent="0.4">
      <c r="A124" s="156" t="s">
        <v>197</v>
      </c>
      <c r="B124" s="167">
        <v>4.3287037037037035E-3</v>
      </c>
      <c r="C124" s="169">
        <f t="shared" si="2"/>
        <v>5.3475935828877006</v>
      </c>
    </row>
    <row r="125" spans="1:3" x14ac:dyDescent="0.4">
      <c r="A125" s="156" t="s">
        <v>198</v>
      </c>
      <c r="B125" s="167">
        <v>4.4560185185185189E-3</v>
      </c>
      <c r="C125" s="169">
        <f t="shared" si="2"/>
        <v>5.1948051948051939</v>
      </c>
    </row>
    <row r="126" spans="1:3" x14ac:dyDescent="0.4">
      <c r="A126" s="156" t="s">
        <v>199</v>
      </c>
      <c r="B126" s="167">
        <v>4.5833333333333334E-3</v>
      </c>
      <c r="C126" s="169">
        <f t="shared" si="2"/>
        <v>5.0505050505050502</v>
      </c>
    </row>
    <row r="127" spans="1:3" x14ac:dyDescent="0.4">
      <c r="A127" s="156" t="s">
        <v>200</v>
      </c>
      <c r="B127" s="167">
        <v>4.8263888888888887E-3</v>
      </c>
      <c r="C127" s="169">
        <f t="shared" si="2"/>
        <v>4.7961630695443649</v>
      </c>
    </row>
    <row r="128" spans="1:3" x14ac:dyDescent="0.4">
      <c r="A128" s="171" t="s">
        <v>201</v>
      </c>
      <c r="B128" s="174">
        <v>4.0856481481481481E-3</v>
      </c>
      <c r="C128" s="176">
        <f t="shared" si="2"/>
        <v>5.6657223796033991</v>
      </c>
    </row>
    <row r="129" spans="1:3" x14ac:dyDescent="0.4">
      <c r="A129" s="156" t="s">
        <v>202</v>
      </c>
      <c r="B129" s="167">
        <v>4.2476851851851851E-3</v>
      </c>
      <c r="C129" s="169">
        <f t="shared" si="2"/>
        <v>5.4495912806539506</v>
      </c>
    </row>
    <row r="130" spans="1:3" x14ac:dyDescent="0.4">
      <c r="A130" s="156" t="s">
        <v>203</v>
      </c>
      <c r="B130" s="167">
        <v>4.31712962962963E-3</v>
      </c>
      <c r="C130" s="169">
        <f t="shared" si="2"/>
        <v>5.3619302949061654</v>
      </c>
    </row>
    <row r="131" spans="1:3" x14ac:dyDescent="0.4">
      <c r="A131" s="156" t="s">
        <v>204</v>
      </c>
      <c r="B131" s="167">
        <v>4.4675925925925933E-3</v>
      </c>
      <c r="C131" s="169">
        <f t="shared" si="2"/>
        <v>5.1813471502590662</v>
      </c>
    </row>
    <row r="132" spans="1:3" x14ac:dyDescent="0.4">
      <c r="A132" s="156" t="s">
        <v>205</v>
      </c>
      <c r="B132" s="167">
        <v>4.5601851851851853E-3</v>
      </c>
      <c r="C132" s="169">
        <f t="shared" si="2"/>
        <v>5.0761421319796955</v>
      </c>
    </row>
    <row r="133" spans="1:3" x14ac:dyDescent="0.4">
      <c r="A133" s="156" t="s">
        <v>206</v>
      </c>
      <c r="B133" s="167">
        <v>4.7106481481481478E-3</v>
      </c>
      <c r="C133" s="169">
        <f t="shared" si="2"/>
        <v>4.9140049140049138</v>
      </c>
    </row>
    <row r="134" spans="1:3" x14ac:dyDescent="0.4">
      <c r="A134" s="156" t="s">
        <v>207</v>
      </c>
      <c r="B134" s="167">
        <v>4.9074074074074072E-3</v>
      </c>
      <c r="C134" s="169">
        <f t="shared" si="2"/>
        <v>4.716981132075472</v>
      </c>
    </row>
    <row r="135" spans="1:3" x14ac:dyDescent="0.4">
      <c r="A135" s="159" t="s">
        <v>208</v>
      </c>
      <c r="B135" s="177">
        <v>4.386574074074074E-3</v>
      </c>
      <c r="C135" s="178">
        <f t="shared" si="2"/>
        <v>5.2770448548812663</v>
      </c>
    </row>
    <row r="136" spans="1:3" x14ac:dyDescent="0.4">
      <c r="A136" s="159" t="s">
        <v>209</v>
      </c>
      <c r="B136" s="177">
        <v>4.5486111111111109E-3</v>
      </c>
      <c r="C136" s="178">
        <f t="shared" si="2"/>
        <v>5.0890585241730282</v>
      </c>
    </row>
    <row r="137" spans="1:3" x14ac:dyDescent="0.4">
      <c r="A137" s="159" t="s">
        <v>210</v>
      </c>
      <c r="B137" s="177">
        <v>4.6874999999999998E-3</v>
      </c>
      <c r="C137" s="178">
        <f t="shared" si="2"/>
        <v>4.9382716049382713</v>
      </c>
    </row>
    <row r="138" spans="1:3" x14ac:dyDescent="0.4">
      <c r="A138" s="162" t="s">
        <v>211</v>
      </c>
      <c r="B138" s="177">
        <v>4.8726851851851856E-3</v>
      </c>
      <c r="C138" s="178">
        <f t="shared" si="2"/>
        <v>4.7505938242280275</v>
      </c>
    </row>
    <row r="139" spans="1:3" x14ac:dyDescent="0.4">
      <c r="A139" s="162" t="s">
        <v>212</v>
      </c>
      <c r="B139" s="177">
        <v>4.9305555555555552E-3</v>
      </c>
      <c r="C139" s="178">
        <f t="shared" si="2"/>
        <v>4.694835680751174</v>
      </c>
    </row>
    <row r="140" spans="1:3" x14ac:dyDescent="0.4">
      <c r="A140" s="162" t="s">
        <v>213</v>
      </c>
      <c r="B140" s="177">
        <v>5.1041666666666666E-3</v>
      </c>
      <c r="C140" s="178">
        <f t="shared" si="2"/>
        <v>4.5351473922902494</v>
      </c>
    </row>
    <row r="141" spans="1:3" x14ac:dyDescent="0.4">
      <c r="A141" s="162" t="s">
        <v>214</v>
      </c>
      <c r="B141" s="177">
        <v>5.2546296296296299E-3</v>
      </c>
      <c r="C141" s="178">
        <f t="shared" si="2"/>
        <v>4.4052863436123344</v>
      </c>
    </row>
    <row r="142" spans="1:3" x14ac:dyDescent="0.4">
      <c r="A142" s="179" t="s">
        <v>215</v>
      </c>
      <c r="B142" s="180">
        <v>4.5138888888888893E-3</v>
      </c>
      <c r="C142" s="181">
        <f t="shared" si="2"/>
        <v>5.1282051282051277</v>
      </c>
    </row>
    <row r="143" spans="1:3" x14ac:dyDescent="0.4">
      <c r="A143" s="179" t="s">
        <v>216</v>
      </c>
      <c r="B143" s="180">
        <v>4.6643518518518518E-3</v>
      </c>
      <c r="C143" s="181">
        <f t="shared" si="2"/>
        <v>4.9627791563275432</v>
      </c>
    </row>
    <row r="144" spans="1:3" x14ac:dyDescent="0.4">
      <c r="A144" s="179" t="s">
        <v>217</v>
      </c>
      <c r="B144" s="180">
        <v>4.8379629629629632E-3</v>
      </c>
      <c r="C144" s="181">
        <f t="shared" si="2"/>
        <v>4.7846889952153111</v>
      </c>
    </row>
    <row r="145" spans="1:3" x14ac:dyDescent="0.4">
      <c r="A145" s="179" t="s">
        <v>218</v>
      </c>
      <c r="B145" s="180">
        <v>4.9884259259259265E-3</v>
      </c>
      <c r="C145" s="181">
        <f t="shared" si="2"/>
        <v>4.640371229698375</v>
      </c>
    </row>
    <row r="146" spans="1:3" x14ac:dyDescent="0.4">
      <c r="A146" s="179" t="s">
        <v>219</v>
      </c>
      <c r="B146" s="180">
        <v>5.0578703703703706E-3</v>
      </c>
      <c r="C146" s="181">
        <f t="shared" si="2"/>
        <v>4.5766590389016022</v>
      </c>
    </row>
    <row r="147" spans="1:3" x14ac:dyDescent="0.4">
      <c r="A147" s="179" t="s">
        <v>220</v>
      </c>
      <c r="B147" s="180">
        <v>5.2430555555555555E-3</v>
      </c>
      <c r="C147" s="181">
        <f t="shared" si="2"/>
        <v>4.4150110375275942</v>
      </c>
    </row>
    <row r="148" spans="1:3" x14ac:dyDescent="0.4">
      <c r="A148" s="179" t="s">
        <v>221</v>
      </c>
      <c r="B148" s="180">
        <v>5.3356481481481484E-3</v>
      </c>
      <c r="C148" s="181">
        <f t="shared" si="2"/>
        <v>4.3383947939262475</v>
      </c>
    </row>
    <row r="149" spans="1:3" x14ac:dyDescent="0.4">
      <c r="A149" s="156" t="s">
        <v>222</v>
      </c>
      <c r="B149" s="167">
        <v>2.0370370370370373E-3</v>
      </c>
      <c r="C149" s="169">
        <f>1000/(B149*86400)</f>
        <v>5.6818181818181808</v>
      </c>
    </row>
    <row r="150" spans="1:3" x14ac:dyDescent="0.4">
      <c r="A150" s="156" t="s">
        <v>223</v>
      </c>
      <c r="B150" s="167">
        <v>2.0833333333333333E-3</v>
      </c>
      <c r="C150" s="169">
        <f>1000/(B150*86400)</f>
        <v>5.5555555555555554</v>
      </c>
    </row>
    <row r="151" spans="1:3" x14ac:dyDescent="0.4">
      <c r="A151" s="156" t="s">
        <v>224</v>
      </c>
      <c r="B151" s="167">
        <v>2.1759259259259258E-3</v>
      </c>
      <c r="C151" s="169">
        <f t="shared" ref="C151:C214" si="3">1000/(B151*86400)</f>
        <v>5.3191489361702127</v>
      </c>
    </row>
    <row r="152" spans="1:3" x14ac:dyDescent="0.4">
      <c r="A152" s="156" t="s">
        <v>225</v>
      </c>
      <c r="B152" s="167">
        <v>2.2453703703703702E-3</v>
      </c>
      <c r="C152" s="169">
        <f t="shared" si="3"/>
        <v>5.1546391752577323</v>
      </c>
    </row>
    <row r="153" spans="1:3" x14ac:dyDescent="0.4">
      <c r="A153" s="156" t="s">
        <v>226</v>
      </c>
      <c r="B153" s="167">
        <v>2.2569444444444447E-3</v>
      </c>
      <c r="C153" s="169">
        <f t="shared" si="3"/>
        <v>5.1282051282051277</v>
      </c>
    </row>
    <row r="154" spans="1:3" x14ac:dyDescent="0.4">
      <c r="A154" s="156" t="s">
        <v>227</v>
      </c>
      <c r="B154" s="167">
        <v>2.3726851851851851E-3</v>
      </c>
      <c r="C154" s="169">
        <f t="shared" si="3"/>
        <v>4.8780487804878048</v>
      </c>
    </row>
    <row r="155" spans="1:3" x14ac:dyDescent="0.4">
      <c r="A155" s="156" t="s">
        <v>228</v>
      </c>
      <c r="B155" s="167">
        <v>2.4537037037037036E-3</v>
      </c>
      <c r="C155" s="169">
        <f t="shared" si="3"/>
        <v>4.716981132075472</v>
      </c>
    </row>
    <row r="156" spans="1:3" x14ac:dyDescent="0.4">
      <c r="A156" s="159" t="s">
        <v>229</v>
      </c>
      <c r="B156" s="167">
        <v>2.3263888888888887E-3</v>
      </c>
      <c r="C156" s="169">
        <f t="shared" si="3"/>
        <v>4.9751243781094532</v>
      </c>
    </row>
    <row r="157" spans="1:3" x14ac:dyDescent="0.4">
      <c r="A157" s="159" t="s">
        <v>230</v>
      </c>
      <c r="B157" s="167">
        <v>2.4074074074074076E-3</v>
      </c>
      <c r="C157" s="169">
        <f t="shared" si="3"/>
        <v>4.8076923076923066</v>
      </c>
    </row>
    <row r="158" spans="1:3" x14ac:dyDescent="0.4">
      <c r="A158" s="159" t="s">
        <v>231</v>
      </c>
      <c r="B158" s="167">
        <v>2.4768518518518516E-3</v>
      </c>
      <c r="C158" s="169">
        <f t="shared" si="3"/>
        <v>4.6728971962616832</v>
      </c>
    </row>
    <row r="159" spans="1:3" x14ac:dyDescent="0.4">
      <c r="A159" s="162" t="s">
        <v>232</v>
      </c>
      <c r="B159" s="167">
        <v>2.5694444444444445E-3</v>
      </c>
      <c r="C159" s="169">
        <f t="shared" si="3"/>
        <v>4.5045045045045047</v>
      </c>
    </row>
    <row r="160" spans="1:3" x14ac:dyDescent="0.4">
      <c r="A160" s="162" t="s">
        <v>233</v>
      </c>
      <c r="B160" s="167">
        <v>2.5578703703703705E-3</v>
      </c>
      <c r="C160" s="169">
        <f t="shared" si="3"/>
        <v>4.5248868778280542</v>
      </c>
    </row>
    <row r="161" spans="1:3" x14ac:dyDescent="0.4">
      <c r="A161" s="162" t="s">
        <v>234</v>
      </c>
      <c r="B161" s="167">
        <v>2.6504629629629625E-3</v>
      </c>
      <c r="C161" s="169">
        <f t="shared" si="3"/>
        <v>4.3668122270742362</v>
      </c>
    </row>
    <row r="162" spans="1:3" x14ac:dyDescent="0.4">
      <c r="A162" s="162" t="s">
        <v>235</v>
      </c>
      <c r="B162" s="167">
        <v>2.7430555555555559E-3</v>
      </c>
      <c r="C162" s="169">
        <f t="shared" si="3"/>
        <v>4.219409282700421</v>
      </c>
    </row>
    <row r="163" spans="1:3" x14ac:dyDescent="0.4">
      <c r="A163" s="156" t="s">
        <v>236</v>
      </c>
      <c r="B163" s="167">
        <v>2.0486111111111113E-3</v>
      </c>
      <c r="C163" s="169">
        <f t="shared" si="3"/>
        <v>5.6497175141242932</v>
      </c>
    </row>
    <row r="164" spans="1:3" x14ac:dyDescent="0.4">
      <c r="A164" s="156" t="s">
        <v>237</v>
      </c>
      <c r="B164" s="167">
        <v>2.1180555555555553E-3</v>
      </c>
      <c r="C164" s="169">
        <f t="shared" si="3"/>
        <v>5.4644808743169406</v>
      </c>
    </row>
    <row r="165" spans="1:3" x14ac:dyDescent="0.4">
      <c r="A165" s="156" t="s">
        <v>238</v>
      </c>
      <c r="B165" s="167">
        <v>2.1874999999999998E-3</v>
      </c>
      <c r="C165" s="169">
        <f t="shared" si="3"/>
        <v>5.291005291005292</v>
      </c>
    </row>
    <row r="166" spans="1:3" x14ac:dyDescent="0.4">
      <c r="A166" s="156" t="s">
        <v>239</v>
      </c>
      <c r="B166" s="167">
        <v>2.2685185185185182E-3</v>
      </c>
      <c r="C166" s="169">
        <f t="shared" si="3"/>
        <v>5.1020408163265314</v>
      </c>
    </row>
    <row r="167" spans="1:3" x14ac:dyDescent="0.4">
      <c r="A167" s="156" t="s">
        <v>240</v>
      </c>
      <c r="B167" s="167">
        <v>2.2916666666666667E-3</v>
      </c>
      <c r="C167" s="169">
        <f t="shared" si="3"/>
        <v>5.0505050505050502</v>
      </c>
    </row>
    <row r="168" spans="1:3" x14ac:dyDescent="0.4">
      <c r="A168" s="156" t="s">
        <v>241</v>
      </c>
      <c r="B168" s="167">
        <v>2.3842592592592591E-3</v>
      </c>
      <c r="C168" s="169">
        <f t="shared" si="3"/>
        <v>4.8543689320388346</v>
      </c>
    </row>
    <row r="169" spans="1:3" x14ac:dyDescent="0.4">
      <c r="A169" s="156" t="s">
        <v>242</v>
      </c>
      <c r="B169" s="167">
        <v>2.488425925925926E-3</v>
      </c>
      <c r="C169" s="169">
        <f t="shared" si="3"/>
        <v>4.6511627906976747</v>
      </c>
    </row>
    <row r="170" spans="1:3" x14ac:dyDescent="0.4">
      <c r="A170" s="159" t="s">
        <v>243</v>
      </c>
      <c r="B170" s="167">
        <v>2.3611111111111111E-3</v>
      </c>
      <c r="C170" s="169">
        <f t="shared" si="3"/>
        <v>4.9019607843137258</v>
      </c>
    </row>
    <row r="171" spans="1:3" x14ac:dyDescent="0.4">
      <c r="A171" s="159" t="s">
        <v>244</v>
      </c>
      <c r="B171" s="167">
        <v>2.4305555555555556E-3</v>
      </c>
      <c r="C171" s="169">
        <f t="shared" si="3"/>
        <v>4.7619047619047619</v>
      </c>
    </row>
    <row r="172" spans="1:3" x14ac:dyDescent="0.4">
      <c r="A172" s="159" t="s">
        <v>245</v>
      </c>
      <c r="B172" s="167">
        <v>2.5000000000000001E-3</v>
      </c>
      <c r="C172" s="169">
        <f t="shared" si="3"/>
        <v>4.6296296296296298</v>
      </c>
    </row>
    <row r="173" spans="1:3" x14ac:dyDescent="0.4">
      <c r="A173" s="162" t="s">
        <v>246</v>
      </c>
      <c r="B173" s="167">
        <v>2.5925925925925925E-3</v>
      </c>
      <c r="C173" s="169">
        <f t="shared" si="3"/>
        <v>4.4642857142857144</v>
      </c>
    </row>
    <row r="174" spans="1:3" x14ac:dyDescent="0.4">
      <c r="A174" s="162" t="s">
        <v>247</v>
      </c>
      <c r="B174" s="167">
        <v>2.5694444444444445E-3</v>
      </c>
      <c r="C174" s="169">
        <f t="shared" si="3"/>
        <v>4.5045045045045047</v>
      </c>
    </row>
    <row r="175" spans="1:3" x14ac:dyDescent="0.4">
      <c r="A175" s="162" t="s">
        <v>248</v>
      </c>
      <c r="B175" s="167">
        <v>2.685185185185185E-3</v>
      </c>
      <c r="C175" s="169">
        <f t="shared" si="3"/>
        <v>4.3103448275862073</v>
      </c>
    </row>
    <row r="176" spans="1:3" x14ac:dyDescent="0.4">
      <c r="A176" s="162" t="s">
        <v>249</v>
      </c>
      <c r="B176" s="167">
        <v>2.7546296296296294E-3</v>
      </c>
      <c r="C176" s="169">
        <f t="shared" si="3"/>
        <v>4.2016806722689077</v>
      </c>
    </row>
    <row r="177" spans="1:3" x14ac:dyDescent="0.4">
      <c r="A177" s="156" t="s">
        <v>250</v>
      </c>
      <c r="B177" s="167">
        <v>2.0601851851851853E-3</v>
      </c>
      <c r="C177" s="169">
        <f t="shared" si="3"/>
        <v>5.617977528089888</v>
      </c>
    </row>
    <row r="178" spans="1:3" x14ac:dyDescent="0.4">
      <c r="A178" s="156" t="s">
        <v>251</v>
      </c>
      <c r="B178" s="167">
        <v>2.1412037037037038E-3</v>
      </c>
      <c r="C178" s="169">
        <f t="shared" si="3"/>
        <v>5.4054054054054053</v>
      </c>
    </row>
    <row r="179" spans="1:3" x14ac:dyDescent="0.4">
      <c r="A179" s="156" t="s">
        <v>252</v>
      </c>
      <c r="B179" s="167">
        <v>2.2106481481481478E-3</v>
      </c>
      <c r="C179" s="169">
        <f t="shared" si="3"/>
        <v>5.2356020942408383</v>
      </c>
    </row>
    <row r="180" spans="1:3" x14ac:dyDescent="0.4">
      <c r="A180" s="156" t="s">
        <v>253</v>
      </c>
      <c r="B180" s="167">
        <v>2.2916666666666667E-3</v>
      </c>
      <c r="C180" s="169">
        <f t="shared" si="3"/>
        <v>5.0505050505050502</v>
      </c>
    </row>
    <row r="181" spans="1:3" x14ac:dyDescent="0.4">
      <c r="A181" s="156" t="s">
        <v>254</v>
      </c>
      <c r="B181" s="167">
        <v>2.3263888888888887E-3</v>
      </c>
      <c r="C181" s="169">
        <f t="shared" si="3"/>
        <v>4.9751243781094532</v>
      </c>
    </row>
    <row r="182" spans="1:3" x14ac:dyDescent="0.4">
      <c r="A182" s="156" t="s">
        <v>255</v>
      </c>
      <c r="B182" s="167">
        <v>2.4074074074074076E-3</v>
      </c>
      <c r="C182" s="169">
        <f t="shared" si="3"/>
        <v>4.8076923076923066</v>
      </c>
    </row>
    <row r="183" spans="1:3" x14ac:dyDescent="0.4">
      <c r="A183" s="156" t="s">
        <v>256</v>
      </c>
      <c r="B183" s="167">
        <v>2.5347222222222221E-3</v>
      </c>
      <c r="C183" s="169">
        <f t="shared" si="3"/>
        <v>4.5662100456621006</v>
      </c>
    </row>
    <row r="184" spans="1:3" x14ac:dyDescent="0.4">
      <c r="A184" s="159" t="s">
        <v>257</v>
      </c>
      <c r="B184" s="167">
        <v>2.3958333333333336E-3</v>
      </c>
      <c r="C184" s="169">
        <f t="shared" si="3"/>
        <v>4.8309178743961345</v>
      </c>
    </row>
    <row r="185" spans="1:3" x14ac:dyDescent="0.4">
      <c r="A185" s="159" t="s">
        <v>258</v>
      </c>
      <c r="B185" s="167">
        <v>2.4537037037037036E-3</v>
      </c>
      <c r="C185" s="169">
        <f t="shared" si="3"/>
        <v>4.716981132075472</v>
      </c>
    </row>
    <row r="186" spans="1:3" x14ac:dyDescent="0.4">
      <c r="A186" s="159" t="s">
        <v>259</v>
      </c>
      <c r="B186" s="167">
        <v>2.5347222222222221E-3</v>
      </c>
      <c r="C186" s="169">
        <f t="shared" si="3"/>
        <v>4.5662100456621006</v>
      </c>
    </row>
    <row r="187" spans="1:3" x14ac:dyDescent="0.4">
      <c r="A187" s="162" t="s">
        <v>260</v>
      </c>
      <c r="B187" s="167">
        <v>2.627314814814815E-3</v>
      </c>
      <c r="C187" s="169">
        <f t="shared" si="3"/>
        <v>4.4052863436123344</v>
      </c>
    </row>
    <row r="188" spans="1:3" x14ac:dyDescent="0.4">
      <c r="A188" s="162" t="s">
        <v>261</v>
      </c>
      <c r="B188" s="167">
        <v>2.5925925925925925E-3</v>
      </c>
      <c r="C188" s="169">
        <f t="shared" si="3"/>
        <v>4.4642857142857144</v>
      </c>
    </row>
    <row r="189" spans="1:3" x14ac:dyDescent="0.4">
      <c r="A189" s="162" t="s">
        <v>262</v>
      </c>
      <c r="B189" s="167">
        <v>2.7314814814814819E-3</v>
      </c>
      <c r="C189" s="169">
        <f t="shared" si="3"/>
        <v>4.2372881355932197</v>
      </c>
    </row>
    <row r="190" spans="1:3" x14ac:dyDescent="0.4">
      <c r="A190" s="162" t="s">
        <v>263</v>
      </c>
      <c r="B190" s="167">
        <v>2.7777777777777779E-3</v>
      </c>
      <c r="C190" s="169">
        <f t="shared" si="3"/>
        <v>4.166666666666667</v>
      </c>
    </row>
    <row r="191" spans="1:3" x14ac:dyDescent="0.4">
      <c r="A191" s="156" t="s">
        <v>264</v>
      </c>
      <c r="B191" s="167">
        <v>2.1180555555555553E-3</v>
      </c>
      <c r="C191" s="169">
        <f t="shared" si="3"/>
        <v>5.4644808743169406</v>
      </c>
    </row>
    <row r="192" spans="1:3" x14ac:dyDescent="0.4">
      <c r="A192" s="156" t="s">
        <v>265</v>
      </c>
      <c r="B192" s="167">
        <v>2.1874999999999998E-3</v>
      </c>
      <c r="C192" s="169">
        <f t="shared" si="3"/>
        <v>5.291005291005292</v>
      </c>
    </row>
    <row r="193" spans="1:3" x14ac:dyDescent="0.4">
      <c r="A193" s="156" t="s">
        <v>266</v>
      </c>
      <c r="B193" s="167">
        <v>2.2569444444444447E-3</v>
      </c>
      <c r="C193" s="169">
        <f t="shared" si="3"/>
        <v>5.1282051282051277</v>
      </c>
    </row>
    <row r="194" spans="1:3" x14ac:dyDescent="0.4">
      <c r="A194" s="156" t="s">
        <v>267</v>
      </c>
      <c r="B194" s="167">
        <v>2.3263888888888887E-3</v>
      </c>
      <c r="C194" s="169">
        <f t="shared" si="3"/>
        <v>4.9751243781094532</v>
      </c>
    </row>
    <row r="195" spans="1:3" x14ac:dyDescent="0.4">
      <c r="A195" s="156" t="s">
        <v>268</v>
      </c>
      <c r="B195" s="167">
        <v>2.3611111111111111E-3</v>
      </c>
      <c r="C195" s="169">
        <f t="shared" si="3"/>
        <v>4.9019607843137258</v>
      </c>
    </row>
    <row r="196" spans="1:3" x14ac:dyDescent="0.4">
      <c r="A196" s="156" t="s">
        <v>269</v>
      </c>
      <c r="B196" s="167">
        <v>2.4537037037037036E-3</v>
      </c>
      <c r="C196" s="169">
        <f t="shared" si="3"/>
        <v>4.716981132075472</v>
      </c>
    </row>
    <row r="197" spans="1:3" x14ac:dyDescent="0.4">
      <c r="A197" s="156" t="s">
        <v>270</v>
      </c>
      <c r="B197" s="167">
        <v>2.5925925925925925E-3</v>
      </c>
      <c r="C197" s="169">
        <f t="shared" si="3"/>
        <v>4.4642857142857144</v>
      </c>
    </row>
    <row r="198" spans="1:3" x14ac:dyDescent="0.4">
      <c r="A198" s="159" t="s">
        <v>271</v>
      </c>
      <c r="B198" s="167">
        <v>2.4305555555555556E-3</v>
      </c>
      <c r="C198" s="169">
        <f t="shared" si="3"/>
        <v>4.7619047619047619</v>
      </c>
    </row>
    <row r="199" spans="1:3" x14ac:dyDescent="0.4">
      <c r="A199" s="159" t="s">
        <v>272</v>
      </c>
      <c r="B199" s="167">
        <v>2.488425925925926E-3</v>
      </c>
      <c r="C199" s="169">
        <f t="shared" si="3"/>
        <v>4.6511627906976747</v>
      </c>
    </row>
    <row r="200" spans="1:3" x14ac:dyDescent="0.4">
      <c r="A200" s="159" t="s">
        <v>273</v>
      </c>
      <c r="B200" s="167">
        <v>2.5925925925925925E-3</v>
      </c>
      <c r="C200" s="169">
        <f t="shared" si="3"/>
        <v>4.4642857142857144</v>
      </c>
    </row>
    <row r="201" spans="1:3" x14ac:dyDescent="0.4">
      <c r="A201" s="162" t="s">
        <v>274</v>
      </c>
      <c r="B201" s="167">
        <v>2.685185185185185E-3</v>
      </c>
      <c r="C201" s="169">
        <f t="shared" si="3"/>
        <v>4.3103448275862073</v>
      </c>
    </row>
    <row r="202" spans="1:3" x14ac:dyDescent="0.4">
      <c r="A202" s="162" t="s">
        <v>275</v>
      </c>
      <c r="B202" s="167">
        <v>2.627314814814815E-3</v>
      </c>
      <c r="C202" s="169">
        <f t="shared" si="3"/>
        <v>4.4052863436123344</v>
      </c>
    </row>
    <row r="203" spans="1:3" x14ac:dyDescent="0.4">
      <c r="A203" s="162" t="s">
        <v>276</v>
      </c>
      <c r="B203" s="167">
        <v>2.7893518518518519E-3</v>
      </c>
      <c r="C203" s="169">
        <f t="shared" si="3"/>
        <v>4.1493775933609962</v>
      </c>
    </row>
    <row r="204" spans="1:3" x14ac:dyDescent="0.4">
      <c r="A204" s="162" t="s">
        <v>277</v>
      </c>
      <c r="B204" s="167">
        <v>2.8356481481481479E-3</v>
      </c>
      <c r="C204" s="169">
        <f t="shared" si="3"/>
        <v>4.0816326530612246</v>
      </c>
    </row>
    <row r="205" spans="1:3" x14ac:dyDescent="0.4">
      <c r="A205" s="156" t="s">
        <v>278</v>
      </c>
      <c r="B205" s="167">
        <v>2.1527777777777778E-3</v>
      </c>
      <c r="C205" s="169">
        <f t="shared" si="3"/>
        <v>5.376344086021505</v>
      </c>
    </row>
    <row r="206" spans="1:3" x14ac:dyDescent="0.4">
      <c r="A206" s="156" t="s">
        <v>279</v>
      </c>
      <c r="B206" s="167">
        <v>2.2453703703703702E-3</v>
      </c>
      <c r="C206" s="169">
        <f t="shared" si="3"/>
        <v>5.1546391752577323</v>
      </c>
    </row>
    <row r="207" spans="1:3" x14ac:dyDescent="0.4">
      <c r="A207" s="156" t="s">
        <v>280</v>
      </c>
      <c r="B207" s="167">
        <v>2.3148148148148151E-3</v>
      </c>
      <c r="C207" s="169">
        <f t="shared" si="3"/>
        <v>4.9999999999999991</v>
      </c>
    </row>
    <row r="208" spans="1:3" x14ac:dyDescent="0.4">
      <c r="A208" s="156" t="s">
        <v>281</v>
      </c>
      <c r="B208" s="167">
        <v>2.4074074074074076E-3</v>
      </c>
      <c r="C208" s="169">
        <f t="shared" si="3"/>
        <v>4.8076923076923066</v>
      </c>
    </row>
    <row r="209" spans="1:3" x14ac:dyDescent="0.4">
      <c r="A209" s="156" t="s">
        <v>282</v>
      </c>
      <c r="B209" s="167">
        <v>2.4074074074074076E-3</v>
      </c>
      <c r="C209" s="169">
        <f t="shared" si="3"/>
        <v>4.8076923076923066</v>
      </c>
    </row>
    <row r="210" spans="1:3" x14ac:dyDescent="0.4">
      <c r="A210" s="156" t="s">
        <v>283</v>
      </c>
      <c r="B210" s="167">
        <v>2.5347222222222221E-3</v>
      </c>
      <c r="C210" s="169">
        <f t="shared" si="3"/>
        <v>4.5662100456621006</v>
      </c>
    </row>
    <row r="211" spans="1:3" x14ac:dyDescent="0.4">
      <c r="A211" s="156" t="s">
        <v>284</v>
      </c>
      <c r="B211" s="167">
        <v>2.6620370370370374E-3</v>
      </c>
      <c r="C211" s="169">
        <f t="shared" si="3"/>
        <v>4.3478260869565215</v>
      </c>
    </row>
    <row r="212" spans="1:3" x14ac:dyDescent="0.4">
      <c r="A212" s="159" t="s">
        <v>285</v>
      </c>
      <c r="B212" s="167">
        <v>2.4652777777777776E-3</v>
      </c>
      <c r="C212" s="169">
        <f t="shared" si="3"/>
        <v>4.694835680751174</v>
      </c>
    </row>
    <row r="213" spans="1:3" x14ac:dyDescent="0.4">
      <c r="A213" s="159" t="s">
        <v>286</v>
      </c>
      <c r="B213" s="167">
        <v>2.5462962962962961E-3</v>
      </c>
      <c r="C213" s="169">
        <f t="shared" si="3"/>
        <v>4.5454545454545459</v>
      </c>
    </row>
    <row r="214" spans="1:3" x14ac:dyDescent="0.4">
      <c r="A214" s="159" t="s">
        <v>287</v>
      </c>
      <c r="B214" s="167">
        <v>2.6620370370370374E-3</v>
      </c>
      <c r="C214" s="169">
        <f t="shared" si="3"/>
        <v>4.3478260869565215</v>
      </c>
    </row>
    <row r="215" spans="1:3" x14ac:dyDescent="0.4">
      <c r="A215" s="162" t="s">
        <v>288</v>
      </c>
      <c r="B215" s="167">
        <v>2.7662037037037034E-3</v>
      </c>
      <c r="C215" s="169">
        <f t="shared" ref="C215:C265" si="4">1000/(B215*86400)</f>
        <v>4.1841004184100425</v>
      </c>
    </row>
    <row r="216" spans="1:3" x14ac:dyDescent="0.4">
      <c r="A216" s="162" t="s">
        <v>289</v>
      </c>
      <c r="B216" s="167">
        <v>2.685185185185185E-3</v>
      </c>
      <c r="C216" s="169">
        <f t="shared" si="4"/>
        <v>4.3103448275862073</v>
      </c>
    </row>
    <row r="217" spans="1:3" x14ac:dyDescent="0.4">
      <c r="A217" s="162" t="s">
        <v>290</v>
      </c>
      <c r="B217" s="167">
        <v>2.9282407407407412E-3</v>
      </c>
      <c r="C217" s="169">
        <f t="shared" si="4"/>
        <v>3.9525691699604732</v>
      </c>
    </row>
    <row r="218" spans="1:3" x14ac:dyDescent="0.4">
      <c r="A218" s="162" t="s">
        <v>291</v>
      </c>
      <c r="B218" s="167">
        <v>2.9398148148148148E-3</v>
      </c>
      <c r="C218" s="169">
        <f t="shared" si="4"/>
        <v>3.9370078740157481</v>
      </c>
    </row>
    <row r="219" spans="1:3" x14ac:dyDescent="0.4">
      <c r="A219" s="156" t="s">
        <v>292</v>
      </c>
      <c r="B219" s="167">
        <v>2.2453703703703702E-3</v>
      </c>
      <c r="C219" s="169">
        <f t="shared" si="4"/>
        <v>5.1546391752577323</v>
      </c>
    </row>
    <row r="220" spans="1:3" x14ac:dyDescent="0.4">
      <c r="A220" s="156" t="s">
        <v>293</v>
      </c>
      <c r="B220" s="167">
        <v>2.3263888888888887E-3</v>
      </c>
      <c r="C220" s="169">
        <f t="shared" si="4"/>
        <v>4.9751243781094532</v>
      </c>
    </row>
    <row r="221" spans="1:3" x14ac:dyDescent="0.4">
      <c r="A221" s="156" t="s">
        <v>294</v>
      </c>
      <c r="B221" s="167">
        <v>2.3842592592592591E-3</v>
      </c>
      <c r="C221" s="169">
        <f t="shared" si="4"/>
        <v>4.8543689320388346</v>
      </c>
    </row>
    <row r="222" spans="1:3" x14ac:dyDescent="0.4">
      <c r="A222" s="156" t="s">
        <v>295</v>
      </c>
      <c r="B222" s="167">
        <v>2.4768518518518516E-3</v>
      </c>
      <c r="C222" s="169">
        <f t="shared" si="4"/>
        <v>4.6728971962616832</v>
      </c>
    </row>
    <row r="223" spans="1:3" x14ac:dyDescent="0.4">
      <c r="A223" s="156" t="s">
        <v>296</v>
      </c>
      <c r="B223" s="167">
        <v>2.4652777777777776E-3</v>
      </c>
      <c r="C223" s="169">
        <f t="shared" si="4"/>
        <v>4.694835680751174</v>
      </c>
    </row>
    <row r="224" spans="1:3" x14ac:dyDescent="0.4">
      <c r="A224" s="156" t="s">
        <v>297</v>
      </c>
      <c r="B224" s="167">
        <v>2.627314814814815E-3</v>
      </c>
      <c r="C224" s="169">
        <f t="shared" si="4"/>
        <v>4.4052863436123344</v>
      </c>
    </row>
    <row r="225" spans="1:3" x14ac:dyDescent="0.4">
      <c r="A225" s="156" t="s">
        <v>298</v>
      </c>
      <c r="B225" s="167">
        <v>2.7314814814814819E-3</v>
      </c>
      <c r="C225" s="169">
        <f t="shared" si="4"/>
        <v>4.2372881355932197</v>
      </c>
    </row>
    <row r="226" spans="1:3" x14ac:dyDescent="0.4">
      <c r="A226" s="159" t="s">
        <v>299</v>
      </c>
      <c r="B226" s="167">
        <v>2.5000000000000001E-3</v>
      </c>
      <c r="C226" s="169">
        <f t="shared" si="4"/>
        <v>4.6296296296296298</v>
      </c>
    </row>
    <row r="227" spans="1:3" x14ac:dyDescent="0.4">
      <c r="A227" s="159" t="s">
        <v>300</v>
      </c>
      <c r="B227" s="167">
        <v>2.6504629629629625E-3</v>
      </c>
      <c r="C227" s="169">
        <f t="shared" si="4"/>
        <v>4.3668122270742362</v>
      </c>
    </row>
    <row r="228" spans="1:3" x14ac:dyDescent="0.4">
      <c r="A228" s="159" t="s">
        <v>301</v>
      </c>
      <c r="B228" s="167">
        <v>2.7430555555555559E-3</v>
      </c>
      <c r="C228" s="169">
        <f t="shared" si="4"/>
        <v>4.219409282700421</v>
      </c>
    </row>
    <row r="229" spans="1:3" x14ac:dyDescent="0.4">
      <c r="A229" s="162" t="s">
        <v>302</v>
      </c>
      <c r="B229" s="167">
        <v>2.8819444444444444E-3</v>
      </c>
      <c r="C229" s="169">
        <f t="shared" si="4"/>
        <v>4.0160642570281126</v>
      </c>
    </row>
    <row r="230" spans="1:3" x14ac:dyDescent="0.4">
      <c r="A230" s="162" t="s">
        <v>303</v>
      </c>
      <c r="B230" s="167">
        <v>2.7777777777777779E-3</v>
      </c>
      <c r="C230" s="169">
        <f t="shared" si="4"/>
        <v>4.166666666666667</v>
      </c>
    </row>
    <row r="231" spans="1:3" x14ac:dyDescent="0.4">
      <c r="A231" s="162" t="s">
        <v>304</v>
      </c>
      <c r="B231" s="167">
        <v>3.1018518518518522E-3</v>
      </c>
      <c r="C231" s="169">
        <f t="shared" si="4"/>
        <v>3.7313432835820897</v>
      </c>
    </row>
    <row r="232" spans="1:3" x14ac:dyDescent="0.4">
      <c r="A232" s="162" t="s">
        <v>305</v>
      </c>
      <c r="B232" s="167">
        <v>3.0671296296296297E-3</v>
      </c>
      <c r="C232" s="169">
        <f t="shared" si="4"/>
        <v>3.7735849056603774</v>
      </c>
    </row>
    <row r="233" spans="1:3" x14ac:dyDescent="0.4">
      <c r="A233" s="156" t="s">
        <v>306</v>
      </c>
      <c r="B233" s="167">
        <v>2.5810185185185185E-3</v>
      </c>
      <c r="C233" s="169">
        <f t="shared" si="4"/>
        <v>4.4843049327354256</v>
      </c>
    </row>
    <row r="234" spans="1:3" x14ac:dyDescent="0.4">
      <c r="A234" s="156" t="s">
        <v>307</v>
      </c>
      <c r="B234" s="167">
        <v>2.8009259259259259E-3</v>
      </c>
      <c r="C234" s="169">
        <f t="shared" si="4"/>
        <v>4.1322314049586772</v>
      </c>
    </row>
    <row r="235" spans="1:3" x14ac:dyDescent="0.4">
      <c r="A235" s="162" t="s">
        <v>308</v>
      </c>
      <c r="B235" s="167">
        <v>2.9861111111111113E-3</v>
      </c>
      <c r="C235" s="169">
        <f t="shared" si="4"/>
        <v>3.8759689922480618</v>
      </c>
    </row>
    <row r="236" spans="1:3" x14ac:dyDescent="0.4">
      <c r="A236" s="162" t="s">
        <v>309</v>
      </c>
      <c r="B236" s="167">
        <v>3.2060185185185191E-3</v>
      </c>
      <c r="C236" s="169">
        <f t="shared" si="4"/>
        <v>3.6101083032490968</v>
      </c>
    </row>
    <row r="237" spans="1:3" x14ac:dyDescent="0.4">
      <c r="A237" s="156" t="s">
        <v>310</v>
      </c>
      <c r="B237" s="167">
        <v>2.685185185185185E-3</v>
      </c>
      <c r="C237" s="169">
        <f t="shared" si="4"/>
        <v>4.3103448275862073</v>
      </c>
    </row>
    <row r="238" spans="1:3" x14ac:dyDescent="0.4">
      <c r="A238" s="156" t="s">
        <v>311</v>
      </c>
      <c r="B238" s="167">
        <v>2.9050925925925928E-3</v>
      </c>
      <c r="C238" s="169">
        <f t="shared" si="4"/>
        <v>3.9840637450199199</v>
      </c>
    </row>
    <row r="239" spans="1:3" x14ac:dyDescent="0.4">
      <c r="A239" s="162" t="s">
        <v>312</v>
      </c>
      <c r="B239" s="167">
        <v>3.1944444444444442E-3</v>
      </c>
      <c r="C239" s="169">
        <f t="shared" si="4"/>
        <v>3.6231884057971016</v>
      </c>
    </row>
    <row r="240" spans="1:3" x14ac:dyDescent="0.4">
      <c r="A240" s="162" t="s">
        <v>313</v>
      </c>
      <c r="B240" s="167">
        <v>3.3449074074074071E-3</v>
      </c>
      <c r="C240" s="169">
        <f t="shared" si="4"/>
        <v>3.4602076124567476</v>
      </c>
    </row>
    <row r="241" spans="1:3" x14ac:dyDescent="0.4">
      <c r="A241" s="156" t="s">
        <v>314</v>
      </c>
      <c r="B241" s="167">
        <v>2.8356481481481479E-3</v>
      </c>
      <c r="C241" s="169">
        <f t="shared" si="4"/>
        <v>4.0816326530612246</v>
      </c>
    </row>
    <row r="242" spans="1:3" x14ac:dyDescent="0.4">
      <c r="A242" s="156" t="s">
        <v>307</v>
      </c>
      <c r="B242" s="167">
        <v>3.0555555555555557E-3</v>
      </c>
      <c r="C242" s="169">
        <f t="shared" si="4"/>
        <v>3.7878787878787881</v>
      </c>
    </row>
    <row r="243" spans="1:3" x14ac:dyDescent="0.4">
      <c r="A243" s="162" t="s">
        <v>308</v>
      </c>
      <c r="B243" s="167">
        <v>3.4375E-3</v>
      </c>
      <c r="C243" s="169">
        <f t="shared" si="4"/>
        <v>3.3670033670033672</v>
      </c>
    </row>
    <row r="244" spans="1:3" x14ac:dyDescent="0.4">
      <c r="A244" s="162" t="s">
        <v>309</v>
      </c>
      <c r="B244" s="167">
        <v>3.5763888888888894E-3</v>
      </c>
      <c r="C244" s="169">
        <f t="shared" si="4"/>
        <v>3.2362459546925559</v>
      </c>
    </row>
    <row r="245" spans="1:3" x14ac:dyDescent="0.4">
      <c r="A245" s="170" t="s">
        <v>315</v>
      </c>
      <c r="B245" s="167">
        <v>2.2685185185185182E-3</v>
      </c>
      <c r="C245" s="169">
        <f t="shared" si="4"/>
        <v>5.1020408163265314</v>
      </c>
    </row>
    <row r="246" spans="1:3" x14ac:dyDescent="0.4">
      <c r="A246" s="170" t="s">
        <v>316</v>
      </c>
      <c r="B246" s="167">
        <v>2.2800925925925927E-3</v>
      </c>
      <c r="C246" s="169">
        <f t="shared" si="4"/>
        <v>5.0761421319796955</v>
      </c>
    </row>
    <row r="247" spans="1:3" x14ac:dyDescent="0.4">
      <c r="A247" s="170" t="s">
        <v>317</v>
      </c>
      <c r="B247" s="167">
        <v>2.5462962962962961E-3</v>
      </c>
      <c r="C247" s="169">
        <f t="shared" si="4"/>
        <v>4.5454545454545459</v>
      </c>
    </row>
    <row r="248" spans="1:3" x14ac:dyDescent="0.4">
      <c r="A248" s="170" t="s">
        <v>318</v>
      </c>
      <c r="B248" s="167">
        <v>2.2800925925925927E-3</v>
      </c>
      <c r="C248" s="169">
        <f t="shared" si="4"/>
        <v>5.0761421319796955</v>
      </c>
    </row>
    <row r="249" spans="1:3" x14ac:dyDescent="0.4">
      <c r="A249" s="170" t="s">
        <v>319</v>
      </c>
      <c r="B249" s="167">
        <v>2.3148148148148151E-3</v>
      </c>
      <c r="C249" s="169">
        <f t="shared" si="4"/>
        <v>4.9999999999999991</v>
      </c>
    </row>
    <row r="250" spans="1:3" x14ac:dyDescent="0.4">
      <c r="A250" s="170" t="s">
        <v>320</v>
      </c>
      <c r="B250" s="167">
        <v>2.5694444444444445E-3</v>
      </c>
      <c r="C250" s="169">
        <f t="shared" si="4"/>
        <v>4.5045045045045047</v>
      </c>
    </row>
    <row r="251" spans="1:3" x14ac:dyDescent="0.4">
      <c r="A251" s="170" t="s">
        <v>321</v>
      </c>
      <c r="B251" s="167">
        <v>2.2916666666666667E-3</v>
      </c>
      <c r="C251" s="169">
        <f t="shared" si="4"/>
        <v>5.0505050505050502</v>
      </c>
    </row>
    <row r="252" spans="1:3" x14ac:dyDescent="0.4">
      <c r="A252" s="170" t="s">
        <v>322</v>
      </c>
      <c r="B252" s="167">
        <v>2.3495370370370371E-3</v>
      </c>
      <c r="C252" s="169">
        <f t="shared" si="4"/>
        <v>4.9261083743842367</v>
      </c>
    </row>
    <row r="253" spans="1:3" x14ac:dyDescent="0.4">
      <c r="A253" s="170" t="s">
        <v>323</v>
      </c>
      <c r="B253" s="167">
        <v>2.6041666666666665E-3</v>
      </c>
      <c r="C253" s="169">
        <f t="shared" si="4"/>
        <v>4.4444444444444446</v>
      </c>
    </row>
    <row r="254" spans="1:3" x14ac:dyDescent="0.4">
      <c r="A254" s="170" t="s">
        <v>324</v>
      </c>
      <c r="B254" s="167">
        <v>2.3611111111111111E-3</v>
      </c>
      <c r="C254" s="169">
        <f t="shared" si="4"/>
        <v>4.9019607843137258</v>
      </c>
    </row>
    <row r="255" spans="1:3" x14ac:dyDescent="0.4">
      <c r="A255" s="170" t="s">
        <v>325</v>
      </c>
      <c r="B255" s="167">
        <v>2.4074074074074076E-3</v>
      </c>
      <c r="C255" s="169">
        <f t="shared" si="4"/>
        <v>4.8076923076923066</v>
      </c>
    </row>
    <row r="256" spans="1:3" x14ac:dyDescent="0.4">
      <c r="A256" s="170" t="s">
        <v>326</v>
      </c>
      <c r="B256" s="167">
        <v>2.6388888888888885E-3</v>
      </c>
      <c r="C256" s="169">
        <f t="shared" si="4"/>
        <v>4.3859649122807021</v>
      </c>
    </row>
    <row r="257" spans="1:3" x14ac:dyDescent="0.4">
      <c r="A257" s="170" t="s">
        <v>327</v>
      </c>
      <c r="B257" s="167">
        <v>2.4421296296296296E-3</v>
      </c>
      <c r="C257" s="169">
        <f t="shared" si="4"/>
        <v>4.7393364928909953</v>
      </c>
    </row>
    <row r="258" spans="1:3" x14ac:dyDescent="0.4">
      <c r="A258" s="170" t="s">
        <v>328</v>
      </c>
      <c r="B258" s="167">
        <v>2.4421296296296296E-3</v>
      </c>
      <c r="C258" s="169">
        <f t="shared" si="4"/>
        <v>4.7393364928909953</v>
      </c>
    </row>
    <row r="259" spans="1:3" x14ac:dyDescent="0.4">
      <c r="A259" s="170" t="s">
        <v>329</v>
      </c>
      <c r="B259" s="167">
        <v>2.685185185185185E-3</v>
      </c>
      <c r="C259" s="169">
        <f t="shared" si="4"/>
        <v>4.3103448275862073</v>
      </c>
    </row>
    <row r="260" spans="1:3" x14ac:dyDescent="0.4">
      <c r="A260" s="170" t="s">
        <v>330</v>
      </c>
      <c r="B260" s="167">
        <v>2.5347222222222221E-3</v>
      </c>
      <c r="C260" s="169">
        <f t="shared" si="4"/>
        <v>4.5662100456621006</v>
      </c>
    </row>
    <row r="261" spans="1:3" x14ac:dyDescent="0.4">
      <c r="A261" s="170" t="s">
        <v>331</v>
      </c>
      <c r="B261" s="167">
        <v>2.5462962962962961E-3</v>
      </c>
      <c r="C261" s="169">
        <f t="shared" si="4"/>
        <v>4.5454545454545459</v>
      </c>
    </row>
    <row r="262" spans="1:3" x14ac:dyDescent="0.4">
      <c r="A262" s="170" t="s">
        <v>332</v>
      </c>
      <c r="B262" s="167">
        <v>2.7430555555555559E-3</v>
      </c>
      <c r="C262" s="169">
        <f t="shared" si="4"/>
        <v>4.219409282700421</v>
      </c>
    </row>
    <row r="263" spans="1:3" x14ac:dyDescent="0.4">
      <c r="A263" s="170" t="s">
        <v>333</v>
      </c>
      <c r="B263" s="167">
        <v>2.8472222222222219E-3</v>
      </c>
      <c r="C263" s="169">
        <f t="shared" si="4"/>
        <v>4.0650406504065044</v>
      </c>
    </row>
    <row r="264" spans="1:3" x14ac:dyDescent="0.4">
      <c r="A264" s="170" t="s">
        <v>334</v>
      </c>
      <c r="B264" s="167">
        <v>3.0787037037037037E-3</v>
      </c>
      <c r="C264" s="169">
        <f t="shared" si="4"/>
        <v>3.7593984962406015</v>
      </c>
    </row>
    <row r="265" spans="1:3" x14ac:dyDescent="0.4">
      <c r="A265" s="170" t="s">
        <v>335</v>
      </c>
      <c r="B265" s="167">
        <v>3.4953703703703705E-3</v>
      </c>
      <c r="C265" s="169">
        <f t="shared" si="4"/>
        <v>3.3112582781456954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 Fours 8 Athletes</vt:lpstr>
      <vt:lpstr>GMS</vt:lpstr>
      <vt:lpstr>'2 Fours 8 Athletes'!Print_Area</vt:lpstr>
    </vt:vector>
  </TitlesOfParts>
  <Company>Niagara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purcer</dc:creator>
  <cp:lastModifiedBy>Mike Purcer</cp:lastModifiedBy>
  <cp:lastPrinted>2025-05-24T20:35:08Z</cp:lastPrinted>
  <dcterms:created xsi:type="dcterms:W3CDTF">2011-11-02T16:51:28Z</dcterms:created>
  <dcterms:modified xsi:type="dcterms:W3CDTF">2025-05-25T17:00:20Z</dcterms:modified>
</cp:coreProperties>
</file>