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rce\Dropbox\Mike Business\Books\4 Coaching\Seat Racing Spreadsheets\"/>
    </mc:Choice>
  </mc:AlternateContent>
  <xr:revisionPtr revIDLastSave="0" documentId="13_ncr:1_{14648780-9405-417F-8EF3-E68C31660560}" xr6:coauthVersionLast="47" xr6:coauthVersionMax="47" xr10:uidLastSave="{00000000-0000-0000-0000-000000000000}"/>
  <bookViews>
    <workbookView xWindow="-103" yWindow="-103" windowWidth="16663" windowHeight="9772" xr2:uid="{00000000-000D-0000-FFFF-FFFF00000000}"/>
  </bookViews>
  <sheets>
    <sheet name="3 Pairs 6 Athletes" sheetId="27" r:id="rId1"/>
    <sheet name="GMS" sheetId="28" r:id="rId2"/>
  </sheets>
  <externalReferences>
    <externalReference r:id="rId3"/>
  </externalReferences>
  <definedNames>
    <definedName name="boatcategory">[1]STANDARDS!$A$38:$A$157</definedName>
    <definedName name="_xlnm.Print_Area" localSheetId="0">'3 Pairs 6 Athletes'!$A$1:$H$53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3" i="27" l="1"/>
  <c r="G52" i="27"/>
  <c r="G51" i="27"/>
  <c r="F53" i="27"/>
  <c r="F52" i="27"/>
  <c r="F51" i="27"/>
  <c r="G49" i="27"/>
  <c r="G48" i="27"/>
  <c r="G47" i="27"/>
  <c r="F49" i="27"/>
  <c r="F48" i="27"/>
  <c r="F47" i="27"/>
  <c r="Q11" i="27"/>
  <c r="U13" i="27"/>
  <c r="U12" i="27"/>
  <c r="U11" i="27"/>
  <c r="P13" i="27"/>
  <c r="P12" i="27"/>
  <c r="P11" i="27"/>
  <c r="Q13" i="27"/>
  <c r="Q12" i="27"/>
  <c r="Q6" i="27"/>
  <c r="Q5" i="27"/>
  <c r="Q4" i="27"/>
  <c r="U6" i="27"/>
  <c r="V6" i="27" s="1"/>
  <c r="U5" i="27"/>
  <c r="U4" i="27"/>
  <c r="V5" i="27" s="1"/>
  <c r="P6" i="27"/>
  <c r="P5" i="27"/>
  <c r="P4" i="27"/>
  <c r="C265" i="28"/>
  <c r="C264" i="28"/>
  <c r="C263" i="28"/>
  <c r="C262" i="28"/>
  <c r="C261" i="28"/>
  <c r="C260" i="28"/>
  <c r="C259" i="28"/>
  <c r="C258" i="28"/>
  <c r="C257" i="28"/>
  <c r="C256" i="28"/>
  <c r="C255" i="28"/>
  <c r="C254" i="28"/>
  <c r="C253" i="28"/>
  <c r="C252" i="28"/>
  <c r="C251" i="28"/>
  <c r="C250" i="28"/>
  <c r="C249" i="28"/>
  <c r="C248" i="28"/>
  <c r="C247" i="28"/>
  <c r="C246" i="28"/>
  <c r="C245" i="28"/>
  <c r="C244" i="28"/>
  <c r="C243" i="28"/>
  <c r="C242" i="28"/>
  <c r="C241" i="28"/>
  <c r="C240" i="28"/>
  <c r="C239" i="28"/>
  <c r="C238" i="28"/>
  <c r="C237" i="28"/>
  <c r="C236" i="28"/>
  <c r="C235" i="28"/>
  <c r="C234" i="28"/>
  <c r="C233" i="28"/>
  <c r="C232" i="28"/>
  <c r="C231" i="28"/>
  <c r="C230" i="28"/>
  <c r="C229" i="28"/>
  <c r="C228" i="28"/>
  <c r="C227" i="28"/>
  <c r="C226" i="28"/>
  <c r="C225" i="28"/>
  <c r="C224" i="28"/>
  <c r="C223" i="28"/>
  <c r="C222" i="28"/>
  <c r="C221" i="28"/>
  <c r="C220" i="28"/>
  <c r="C219" i="28"/>
  <c r="C218" i="28"/>
  <c r="C217" i="28"/>
  <c r="C216" i="28"/>
  <c r="C215" i="28"/>
  <c r="C214" i="28"/>
  <c r="C213" i="28"/>
  <c r="C212" i="28"/>
  <c r="C211" i="28"/>
  <c r="C210" i="28"/>
  <c r="C209" i="28"/>
  <c r="C208" i="28"/>
  <c r="C207" i="28"/>
  <c r="C206" i="28"/>
  <c r="C205" i="28"/>
  <c r="C204" i="28"/>
  <c r="C203" i="28"/>
  <c r="C202" i="28"/>
  <c r="C201" i="28"/>
  <c r="C200" i="28"/>
  <c r="C199" i="28"/>
  <c r="C198" i="28"/>
  <c r="C197" i="28"/>
  <c r="C196" i="28"/>
  <c r="C195" i="28"/>
  <c r="C194" i="28"/>
  <c r="C193" i="28"/>
  <c r="C192" i="28"/>
  <c r="C191" i="28"/>
  <c r="C190" i="28"/>
  <c r="C189" i="28"/>
  <c r="C188" i="28"/>
  <c r="C187" i="28"/>
  <c r="C186" i="28"/>
  <c r="C185" i="28"/>
  <c r="C184" i="28"/>
  <c r="C183" i="28"/>
  <c r="C182" i="28"/>
  <c r="C181" i="28"/>
  <c r="C180" i="28"/>
  <c r="C179" i="28"/>
  <c r="C178" i="28"/>
  <c r="C177" i="28"/>
  <c r="C176" i="28"/>
  <c r="C175" i="28"/>
  <c r="C174" i="28"/>
  <c r="C173" i="28"/>
  <c r="C172" i="28"/>
  <c r="C171" i="28"/>
  <c r="C170" i="28"/>
  <c r="C169" i="28"/>
  <c r="C168" i="28"/>
  <c r="C167" i="28"/>
  <c r="C166" i="28"/>
  <c r="C165" i="28"/>
  <c r="C164" i="28"/>
  <c r="C163" i="28"/>
  <c r="C162" i="28"/>
  <c r="C161" i="28"/>
  <c r="C160" i="28"/>
  <c r="C159" i="28"/>
  <c r="C158" i="28"/>
  <c r="C157" i="28"/>
  <c r="C156" i="28"/>
  <c r="C155" i="28"/>
  <c r="C154" i="28"/>
  <c r="C153" i="28"/>
  <c r="C152" i="28"/>
  <c r="C151" i="28"/>
  <c r="C150" i="28"/>
  <c r="C149" i="28"/>
  <c r="C148" i="28"/>
  <c r="C147" i="28"/>
  <c r="C146" i="28"/>
  <c r="C145" i="28"/>
  <c r="C144" i="28"/>
  <c r="C143" i="28"/>
  <c r="C142" i="28"/>
  <c r="C141" i="28"/>
  <c r="C140" i="28"/>
  <c r="C139" i="28"/>
  <c r="C138" i="28"/>
  <c r="C137" i="28"/>
  <c r="C136" i="28"/>
  <c r="C135" i="28"/>
  <c r="C134" i="28"/>
  <c r="C133" i="28"/>
  <c r="C132" i="28"/>
  <c r="C131" i="28"/>
  <c r="C130" i="28"/>
  <c r="C129" i="28"/>
  <c r="C128" i="28"/>
  <c r="C127" i="28"/>
  <c r="C126" i="28"/>
  <c r="C125" i="28"/>
  <c r="C124" i="28"/>
  <c r="C123" i="28"/>
  <c r="C122" i="28"/>
  <c r="C121" i="28"/>
  <c r="C120" i="28"/>
  <c r="C119" i="28"/>
  <c r="C118" i="28"/>
  <c r="C117" i="28"/>
  <c r="C116" i="28"/>
  <c r="C115" i="28"/>
  <c r="C114" i="28"/>
  <c r="C113" i="28"/>
  <c r="C112" i="28"/>
  <c r="C111" i="28"/>
  <c r="C110" i="28"/>
  <c r="C109" i="28"/>
  <c r="C108" i="28"/>
  <c r="C107" i="28"/>
  <c r="C106" i="28"/>
  <c r="C105" i="28"/>
  <c r="C104" i="28"/>
  <c r="C103" i="28"/>
  <c r="C102" i="28"/>
  <c r="C101" i="28"/>
  <c r="C100" i="28"/>
  <c r="C99" i="28"/>
  <c r="C98" i="28"/>
  <c r="C97" i="28"/>
  <c r="C96" i="28"/>
  <c r="C95" i="28"/>
  <c r="C94" i="28"/>
  <c r="C93" i="28"/>
  <c r="C92" i="28"/>
  <c r="C91" i="28"/>
  <c r="C90" i="28"/>
  <c r="C89" i="28"/>
  <c r="C88" i="28"/>
  <c r="C87" i="28"/>
  <c r="C86" i="28"/>
  <c r="C85" i="28"/>
  <c r="C84" i="28"/>
  <c r="C83" i="28"/>
  <c r="C82" i="28"/>
  <c r="C81" i="28"/>
  <c r="C80" i="28"/>
  <c r="C79" i="28"/>
  <c r="C78" i="28"/>
  <c r="C77" i="28"/>
  <c r="C76" i="28"/>
  <c r="C75" i="28"/>
  <c r="C74" i="28"/>
  <c r="C73" i="28"/>
  <c r="C72" i="28"/>
  <c r="C71" i="28"/>
  <c r="C70" i="28"/>
  <c r="C69" i="28"/>
  <c r="C68" i="28"/>
  <c r="C67" i="28"/>
  <c r="C66" i="28"/>
  <c r="C65" i="28"/>
  <c r="C64" i="28"/>
  <c r="C63" i="28"/>
  <c r="C62" i="28"/>
  <c r="C61" i="28"/>
  <c r="C60" i="28"/>
  <c r="C59" i="28"/>
  <c r="C58" i="28"/>
  <c r="C57" i="28"/>
  <c r="C56" i="28"/>
  <c r="C55" i="28"/>
  <c r="C54" i="28"/>
  <c r="C53" i="28"/>
  <c r="C52" i="28"/>
  <c r="C51" i="28"/>
  <c r="C50" i="28"/>
  <c r="C49" i="28"/>
  <c r="C48" i="28"/>
  <c r="C47" i="28"/>
  <c r="C46" i="28"/>
  <c r="C45" i="28"/>
  <c r="C44" i="28"/>
  <c r="C43" i="28"/>
  <c r="C42" i="28"/>
  <c r="C41" i="28"/>
  <c r="C40" i="28"/>
  <c r="C39" i="28"/>
  <c r="C38" i="28"/>
  <c r="C37" i="28"/>
  <c r="C36" i="28"/>
  <c r="C35" i="28"/>
  <c r="C34" i="28"/>
  <c r="C33" i="28"/>
  <c r="C32" i="28"/>
  <c r="C31" i="28"/>
  <c r="C30" i="28"/>
  <c r="C29" i="28"/>
  <c r="C28" i="28"/>
  <c r="C27" i="28"/>
  <c r="C26" i="28"/>
  <c r="C25" i="28"/>
  <c r="C24" i="28"/>
  <c r="C23" i="28"/>
  <c r="C22" i="28"/>
  <c r="C21" i="28"/>
  <c r="C20" i="28"/>
  <c r="C19" i="28"/>
  <c r="C18" i="28"/>
  <c r="C17" i="28"/>
  <c r="C16" i="28"/>
  <c r="C15" i="28"/>
  <c r="C14" i="28"/>
  <c r="C13" i="28"/>
  <c r="C12" i="28"/>
  <c r="C11" i="28"/>
  <c r="C10" i="28"/>
  <c r="C9" i="28"/>
  <c r="C8" i="28"/>
  <c r="C7" i="28"/>
  <c r="C6" i="28"/>
  <c r="C5" i="28"/>
  <c r="C4" i="28"/>
  <c r="C3" i="28"/>
  <c r="C2" i="28"/>
  <c r="V13" i="27" l="1"/>
  <c r="V12" i="27"/>
  <c r="E13" i="27"/>
  <c r="D16" i="27"/>
  <c r="D19" i="27" s="1"/>
  <c r="D31" i="27"/>
  <c r="C31" i="27"/>
  <c r="B31" i="27"/>
  <c r="G13" i="27"/>
  <c r="F13" i="27"/>
  <c r="D34" i="27"/>
  <c r="D37" i="27" s="1"/>
  <c r="C34" i="27"/>
  <c r="C37" i="27" s="1"/>
  <c r="B34" i="27"/>
  <c r="B37" i="27" s="1"/>
  <c r="D30" i="27"/>
  <c r="C30" i="27"/>
  <c r="B30" i="27"/>
  <c r="D29" i="27"/>
  <c r="C29" i="27"/>
  <c r="B29" i="27"/>
  <c r="G16" i="27"/>
  <c r="G19" i="27" s="1"/>
  <c r="F16" i="27"/>
  <c r="F19" i="27" s="1"/>
  <c r="E16" i="27"/>
  <c r="C16" i="27"/>
  <c r="B16" i="27"/>
  <c r="L13" i="27"/>
  <c r="D13" i="27"/>
  <c r="C13" i="27"/>
  <c r="B13" i="27"/>
  <c r="L12" i="27"/>
  <c r="G12" i="27"/>
  <c r="F12" i="27"/>
  <c r="E12" i="27"/>
  <c r="D12" i="27"/>
  <c r="C12" i="27"/>
  <c r="B12" i="27"/>
  <c r="L11" i="27"/>
  <c r="G11" i="27"/>
  <c r="F11" i="27"/>
  <c r="E11" i="27"/>
  <c r="D11" i="27"/>
  <c r="C11" i="27"/>
  <c r="B11" i="27"/>
  <c r="L6" i="27"/>
  <c r="L5" i="27"/>
  <c r="L4" i="27"/>
  <c r="B18" i="27" l="1"/>
  <c r="B19" i="27"/>
  <c r="S11" i="27" s="1"/>
  <c r="C24" i="27"/>
  <c r="C19" i="27"/>
  <c r="E24" i="27"/>
  <c r="E19" i="27"/>
  <c r="M4" i="27"/>
  <c r="R4" i="27" s="1"/>
  <c r="M11" i="27"/>
  <c r="R11" i="27"/>
  <c r="B20" i="27" s="1"/>
  <c r="M13" i="27"/>
  <c r="R13" i="27" s="1"/>
  <c r="M12" i="27"/>
  <c r="R12" i="27" s="1"/>
  <c r="F24" i="27"/>
  <c r="C42" i="27"/>
  <c r="D42" i="27"/>
  <c r="B24" i="27"/>
  <c r="G24" i="27"/>
  <c r="B42" i="27"/>
  <c r="D24" i="27"/>
  <c r="B43" i="27"/>
  <c r="M5" i="27"/>
  <c r="E17" i="27"/>
  <c r="E25" i="27"/>
  <c r="F26" i="27"/>
  <c r="D44" i="27"/>
  <c r="C26" i="27"/>
  <c r="G26" i="27"/>
  <c r="F17" i="27"/>
  <c r="B25" i="27"/>
  <c r="B35" i="27"/>
  <c r="C17" i="27"/>
  <c r="G17" i="27"/>
  <c r="E18" i="27"/>
  <c r="C25" i="27"/>
  <c r="G25" i="27"/>
  <c r="E26" i="27"/>
  <c r="C35" i="27"/>
  <c r="B36" i="27"/>
  <c r="C43" i="27"/>
  <c r="B44" i="27"/>
  <c r="F25" i="27"/>
  <c r="D26" i="27"/>
  <c r="M6" i="27"/>
  <c r="D17" i="27"/>
  <c r="F18" i="27"/>
  <c r="D25" i="27"/>
  <c r="B26" i="27"/>
  <c r="D35" i="27"/>
  <c r="C36" i="27"/>
  <c r="D43" i="27"/>
  <c r="C44" i="27"/>
  <c r="B17" i="27"/>
  <c r="D18" i="27"/>
  <c r="C18" i="27"/>
  <c r="G18" i="27"/>
  <c r="D36" i="27"/>
  <c r="S4" i="27" l="1"/>
  <c r="B38" i="27"/>
  <c r="E20" i="27"/>
  <c r="E21" i="27" s="1"/>
  <c r="D41" i="27"/>
  <c r="C23" i="27"/>
  <c r="G23" i="27"/>
  <c r="B23" i="27"/>
  <c r="D23" i="27"/>
  <c r="B41" i="27"/>
  <c r="E23" i="27"/>
  <c r="F23" i="27"/>
  <c r="C41" i="27"/>
  <c r="O12" i="27"/>
  <c r="S12" i="27"/>
  <c r="N5" i="27"/>
  <c r="R5" i="27"/>
  <c r="O6" i="27"/>
  <c r="O5" i="27"/>
  <c r="O13" i="27"/>
  <c r="S13" i="27"/>
  <c r="N6" i="27"/>
  <c r="R6" i="27"/>
  <c r="O4" i="27"/>
  <c r="N4" i="27"/>
  <c r="N11" i="27"/>
  <c r="O11" i="27"/>
  <c r="K4" i="27"/>
  <c r="B21" i="27"/>
  <c r="K6" i="27"/>
  <c r="S6" i="27"/>
  <c r="N13" i="27"/>
  <c r="K13" i="27"/>
  <c r="K12" i="27"/>
  <c r="K11" i="27"/>
  <c r="N12" i="27"/>
  <c r="K5" i="27"/>
  <c r="S5" i="27"/>
  <c r="E47" i="27" l="1"/>
  <c r="E48" i="27"/>
  <c r="E49" i="27"/>
  <c r="G20" i="27"/>
  <c r="G21" i="27" s="1"/>
  <c r="D20" i="27"/>
  <c r="D21" i="27" s="1"/>
  <c r="D38" i="27"/>
  <c r="D39" i="27" s="1"/>
  <c r="C20" i="27"/>
  <c r="C21" i="27" s="1"/>
  <c r="C38" i="27"/>
  <c r="C39" i="27" s="1"/>
  <c r="F20" i="27"/>
  <c r="E53" i="27"/>
  <c r="E51" i="27"/>
  <c r="E52" i="27"/>
  <c r="C48" i="27"/>
  <c r="C47" i="27"/>
  <c r="B47" i="27"/>
  <c r="B48" i="27"/>
  <c r="D48" i="27"/>
  <c r="B39" i="27"/>
  <c r="F21" i="27"/>
  <c r="B49" i="27"/>
  <c r="D49" i="27"/>
  <c r="C49" i="27"/>
  <c r="D47" i="27"/>
  <c r="C53" i="27"/>
  <c r="C51" i="27"/>
  <c r="D51" i="27"/>
  <c r="B53" i="27"/>
  <c r="D52" i="27"/>
  <c r="B51" i="27"/>
  <c r="B52" i="27"/>
  <c r="C52" i="27"/>
  <c r="D53" i="27"/>
  <c r="B40" i="27" l="1"/>
  <c r="G22" i="27"/>
  <c r="D40" i="27"/>
  <c r="D22" i="27"/>
  <c r="C22" i="27"/>
  <c r="B22" i="27"/>
  <c r="F22" i="27"/>
  <c r="E22" i="27"/>
  <c r="C40" i="2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Mike Purcer</author>
  </authors>
  <commentList>
    <comment ref="G3" authorId="0" shapeId="0" xr:uid="{8B984F0D-97C1-4A2A-A286-F0DF0DEBE4D3}">
      <text>
        <r>
          <rPr>
            <b/>
            <sz val="9"/>
            <color indexed="81"/>
            <rFont val="Tahoma"/>
            <family val="2"/>
          </rPr>
          <t xml:space="preserve">race distance in meters
</t>
        </r>
      </text>
    </comment>
    <comment ref="N4" authorId="0" shapeId="0" xr:uid="{28AE47D2-B930-47E1-A1F6-C5BE2BC151D9}">
      <text>
        <r>
          <rPr>
            <b/>
            <sz val="9"/>
            <color indexed="81"/>
            <rFont val="Tahoma"/>
            <family val="2"/>
          </rPr>
          <t xml:space="preserve">difference from lowest time
</t>
        </r>
      </text>
    </comment>
    <comment ref="P4" authorId="0" shapeId="0" xr:uid="{EFC8A32B-A4A0-4ACA-A116-4A689F7EE5FE}">
      <text>
        <r>
          <rPr>
            <b/>
            <sz val="9"/>
            <color indexed="81"/>
            <rFont val="Tahoma"/>
            <family val="2"/>
          </rPr>
          <t xml:space="preserve">difference from lowest time
</t>
        </r>
      </text>
    </comment>
    <comment ref="B5" authorId="0" shapeId="0" xr:uid="{6F631A40-8645-49DF-8B24-AEC33418B931}">
      <text>
        <r>
          <rPr>
            <b/>
            <sz val="9"/>
            <color indexed="81"/>
            <rFont val="Tahoma"/>
            <family val="2"/>
          </rPr>
          <t xml:space="preserve">designate Starboard or Port
</t>
        </r>
      </text>
    </comment>
    <comment ref="D5" authorId="0" shapeId="0" xr:uid="{31755146-E4A6-4263-B23E-1B55B3F565D1}">
      <text>
        <r>
          <rPr>
            <b/>
            <sz val="9"/>
            <color indexed="81"/>
            <rFont val="Tahoma"/>
            <family val="2"/>
          </rPr>
          <t xml:space="preserve">designate Starboard or Port
</t>
        </r>
      </text>
    </comment>
    <comment ref="N5" authorId="0" shapeId="0" xr:uid="{DB9C828D-7C66-4024-825F-AA465F61E7FA}">
      <text>
        <r>
          <rPr>
            <b/>
            <sz val="9"/>
            <color indexed="81"/>
            <rFont val="Tahoma"/>
            <family val="2"/>
          </rPr>
          <t xml:space="preserve">difference from lowest time
</t>
        </r>
      </text>
    </comment>
    <comment ref="P5" authorId="0" shapeId="0" xr:uid="{0D0DC686-40E3-4F7A-9981-B929DC9D093D}">
      <text>
        <r>
          <rPr>
            <b/>
            <sz val="9"/>
            <color indexed="81"/>
            <rFont val="Tahoma"/>
            <family val="2"/>
          </rPr>
          <t xml:space="preserve">difference from lowest time
</t>
        </r>
      </text>
    </comment>
    <comment ref="E6" authorId="0" shapeId="0" xr:uid="{A78E92B9-2461-4479-B344-EF5D75DA5509}">
      <text>
        <r>
          <rPr>
            <b/>
            <sz val="9"/>
            <color indexed="81"/>
            <rFont val="Tahoma"/>
            <family val="2"/>
          </rPr>
          <t>Athlete A must be in Boat 1</t>
        </r>
      </text>
    </comment>
    <comment ref="G6" authorId="0" shapeId="0" xr:uid="{39C955CE-D787-4BF7-8435-E9E5C9510DB3}">
      <text>
        <r>
          <rPr>
            <b/>
            <sz val="9"/>
            <color indexed="81"/>
            <rFont val="Tahoma"/>
            <family val="2"/>
          </rPr>
          <t xml:space="preserve">boat name
</t>
        </r>
      </text>
    </comment>
    <comment ref="N6" authorId="0" shapeId="0" xr:uid="{C71CBC39-6F77-46D1-98B3-EC612E05A4C4}">
      <text>
        <r>
          <rPr>
            <b/>
            <sz val="9"/>
            <color indexed="81"/>
            <rFont val="Tahoma"/>
            <family val="2"/>
          </rPr>
          <t xml:space="preserve">difference from lowest time
</t>
        </r>
      </text>
    </comment>
    <comment ref="P6" authorId="0" shapeId="0" xr:uid="{FA049096-E915-4502-AAF5-39C3262DB105}">
      <text>
        <r>
          <rPr>
            <b/>
            <sz val="9"/>
            <color indexed="81"/>
            <rFont val="Tahoma"/>
            <family val="2"/>
          </rPr>
          <t xml:space="preserve">difference from lowest time
</t>
        </r>
      </text>
    </comment>
    <comment ref="E7" authorId="0" shapeId="0" xr:uid="{344BE3C4-9F7E-492C-B9E1-635920B2DFA8}">
      <text>
        <r>
          <rPr>
            <b/>
            <sz val="9"/>
            <color indexed="81"/>
            <rFont val="Tahoma"/>
            <family val="2"/>
          </rPr>
          <t xml:space="preserve">Athlete B must be in Boat 2
</t>
        </r>
      </text>
    </comment>
    <comment ref="G7" authorId="0" shapeId="0" xr:uid="{892D167F-69B2-4DF1-B043-820F896DB1E7}">
      <text>
        <r>
          <rPr>
            <b/>
            <sz val="9"/>
            <color indexed="81"/>
            <rFont val="Tahoma"/>
            <family val="2"/>
          </rPr>
          <t>boat name</t>
        </r>
      </text>
    </comment>
    <comment ref="E8" authorId="0" shapeId="0" xr:uid="{EC2394F3-5B5A-4DF7-8380-DA717681C866}">
      <text>
        <r>
          <rPr>
            <b/>
            <sz val="9"/>
            <color indexed="81"/>
            <rFont val="Tahoma"/>
            <family val="2"/>
          </rPr>
          <t>Athlete C must be in Boat 3</t>
        </r>
      </text>
    </comment>
    <comment ref="G8" authorId="0" shapeId="0" xr:uid="{EA0C6356-9723-4E16-ABE3-23E635BD8086}">
      <text>
        <r>
          <rPr>
            <b/>
            <sz val="9"/>
            <color indexed="81"/>
            <rFont val="Tahoma"/>
            <family val="2"/>
          </rPr>
          <t>boat name</t>
        </r>
      </text>
    </comment>
    <comment ref="N11" authorId="0" shapeId="0" xr:uid="{CEB732BB-214A-4E8E-B5AB-E24F0FBA7F74}">
      <text>
        <r>
          <rPr>
            <b/>
            <sz val="9"/>
            <color indexed="81"/>
            <rFont val="Tahoma"/>
            <family val="2"/>
          </rPr>
          <t xml:space="preserve">difference from lowest time
</t>
        </r>
      </text>
    </comment>
    <comment ref="P11" authorId="0" shapeId="0" xr:uid="{69F04CCD-20F0-4275-A813-3C2A058563C7}">
      <text>
        <r>
          <rPr>
            <b/>
            <sz val="9"/>
            <color indexed="81"/>
            <rFont val="Tahoma"/>
            <family val="2"/>
          </rPr>
          <t xml:space="preserve">difference from lowest time
</t>
        </r>
      </text>
    </comment>
    <comment ref="N12" authorId="0" shapeId="0" xr:uid="{4D2F18F4-1137-47A5-B954-A268BA00F579}">
      <text>
        <r>
          <rPr>
            <b/>
            <sz val="9"/>
            <color indexed="81"/>
            <rFont val="Tahoma"/>
            <family val="2"/>
          </rPr>
          <t xml:space="preserve">difference from lowest time
</t>
        </r>
      </text>
    </comment>
    <comment ref="P12" authorId="0" shapeId="0" xr:uid="{5830ECB3-4E06-47EF-997A-9407D8420B34}">
      <text>
        <r>
          <rPr>
            <b/>
            <sz val="9"/>
            <color indexed="81"/>
            <rFont val="Tahoma"/>
            <family val="2"/>
          </rPr>
          <t xml:space="preserve">difference from lowest time
</t>
        </r>
      </text>
    </comment>
    <comment ref="N13" authorId="0" shapeId="0" xr:uid="{3FD9DA94-DF20-4953-98F8-FEC0962D0815}">
      <text>
        <r>
          <rPr>
            <b/>
            <sz val="9"/>
            <color indexed="81"/>
            <rFont val="Tahoma"/>
            <family val="2"/>
          </rPr>
          <t xml:space="preserve">difference from lowest time
</t>
        </r>
      </text>
    </comment>
    <comment ref="P13" authorId="0" shapeId="0" xr:uid="{042B6EAC-5037-4372-A990-7751D3438527}">
      <text>
        <r>
          <rPr>
            <b/>
            <sz val="9"/>
            <color indexed="81"/>
            <rFont val="Tahoma"/>
            <family val="2"/>
          </rPr>
          <t xml:space="preserve">difference from lowest time
</t>
        </r>
      </text>
    </comment>
    <comment ref="N51" authorId="0" shapeId="0" xr:uid="{F1D0CD52-F916-4EDC-85B2-5A20333FB1C7}">
      <text>
        <r>
          <rPr>
            <b/>
            <sz val="9"/>
            <color indexed="81"/>
            <rFont val="Tahoma"/>
            <family val="2"/>
          </rPr>
          <t xml:space="preserve">difference from lowest time
</t>
        </r>
      </text>
    </comment>
    <comment ref="V51" authorId="0" shapeId="0" xr:uid="{EDDA30E7-41DA-4B87-A677-4D054658E026}">
      <text>
        <r>
          <rPr>
            <b/>
            <sz val="9"/>
            <color indexed="81"/>
            <rFont val="Tahoma"/>
            <family val="2"/>
          </rPr>
          <t xml:space="preserve">difference from lowest time
</t>
        </r>
      </text>
    </comment>
  </commentList>
</comments>
</file>

<file path=xl/sharedStrings.xml><?xml version="1.0" encoding="utf-8"?>
<sst xmlns="http://schemas.openxmlformats.org/spreadsheetml/2006/main" count="385" uniqueCount="341">
  <si>
    <t>TOTAL</t>
  </si>
  <si>
    <t>AVERAGE</t>
  </si>
  <si>
    <t>DIFF</t>
  </si>
  <si>
    <t>RESULTS</t>
  </si>
  <si>
    <t>Athletes</t>
  </si>
  <si>
    <t>Race 1</t>
  </si>
  <si>
    <t>Race 2</t>
  </si>
  <si>
    <t>Race 3</t>
  </si>
  <si>
    <t>Raw Time</t>
  </si>
  <si>
    <t>% GMS</t>
  </si>
  <si>
    <t>Athlete</t>
  </si>
  <si>
    <t>Total Time</t>
  </si>
  <si>
    <t>Boats</t>
  </si>
  <si>
    <t xml:space="preserve">1 or 4 </t>
  </si>
  <si>
    <t xml:space="preserve">2 or 3 </t>
  </si>
  <si>
    <t>Start 
Time</t>
  </si>
  <si>
    <t>Finish 
Time</t>
  </si>
  <si>
    <t xml:space="preserve">side </t>
  </si>
  <si>
    <t xml:space="preserve">Boat 1:   </t>
  </si>
  <si>
    <t xml:space="preserve">Boat 2:   </t>
  </si>
  <si>
    <t xml:space="preserve">Category GMS: </t>
  </si>
  <si>
    <t xml:space="preserve">race distance </t>
  </si>
  <si>
    <t xml:space="preserve"> m</t>
  </si>
  <si>
    <t xml:space="preserve">Diff: </t>
  </si>
  <si>
    <t xml:space="preserve">Ranking </t>
  </si>
  <si>
    <t xml:space="preserve">Date: </t>
  </si>
  <si>
    <t xml:space="preserve">Program: </t>
  </si>
  <si>
    <t xml:space="preserve">Boat 3:   </t>
  </si>
  <si>
    <t>Port</t>
  </si>
  <si>
    <t>Starboard</t>
  </si>
  <si>
    <t>Notes:</t>
  </si>
  <si>
    <t>2) Synchronize start and finish watches</t>
  </si>
  <si>
    <t>3) Input 1 hour and x minutes as 6x minutes (example:  1:05:27.42    is    65:27.42)</t>
  </si>
  <si>
    <r>
      <t>A</t>
    </r>
    <r>
      <rPr>
        <sz val="8"/>
        <color theme="1"/>
        <rFont val="Calibri"/>
        <family val="2"/>
        <scheme val="minor"/>
      </rPr>
      <t xml:space="preserve">  (Boat 1)</t>
    </r>
  </si>
  <si>
    <r>
      <t>B</t>
    </r>
    <r>
      <rPr>
        <sz val="8"/>
        <color theme="1"/>
        <rFont val="Calibri"/>
        <family val="2"/>
        <scheme val="minor"/>
      </rPr>
      <t xml:space="preserve">  (Boat 2)</t>
    </r>
  </si>
  <si>
    <r>
      <t xml:space="preserve">C  </t>
    </r>
    <r>
      <rPr>
        <sz val="8"/>
        <color theme="1"/>
        <rFont val="Calibri"/>
        <family val="2"/>
        <scheme val="minor"/>
      </rPr>
      <t>(Boat 3)</t>
    </r>
  </si>
  <si>
    <t>6 athletes</t>
  </si>
  <si>
    <t>1) Athletes designated by letters (A,B,C) must remain is same boat for all races</t>
  </si>
  <si>
    <t>RANK</t>
  </si>
  <si>
    <t>OVERALL</t>
  </si>
  <si>
    <t>Check
by:</t>
  </si>
  <si>
    <t>Place</t>
  </si>
  <si>
    <t>Projected</t>
  </si>
  <si>
    <t>Seat Racing Pairs - Three Pairs</t>
  </si>
  <si>
    <t>Time Diff.</t>
  </si>
  <si>
    <t xml:space="preserve">   &lt;- This is the Finish time of the crew in the race</t>
  </si>
  <si>
    <t xml:space="preserve">   &lt;- This is the placing of the crew in the race</t>
  </si>
  <si>
    <t xml:space="preserve">   &lt;- This is the time behind the first place time of each race</t>
  </si>
  <si>
    <t xml:space="preserve">   &lt;- This is the percent of GMS for the crew's time </t>
  </si>
  <si>
    <t xml:space="preserve">   &lt;- Projected time is the average time of the athlete's average times. </t>
  </si>
  <si>
    <t xml:space="preserve">   &lt;- The actual race time was above or under the projected time </t>
  </si>
  <si>
    <r>
      <t xml:space="preserve">   &lt;- This is the difference between the race time and the projected time. </t>
    </r>
    <r>
      <rPr>
        <sz val="10"/>
        <color rgb="FFFF0000"/>
        <rFont val="Calibri"/>
        <family val="2"/>
        <scheme val="minor"/>
      </rPr>
      <t>Note text turns red if over four seconds</t>
    </r>
  </si>
  <si>
    <t>GMS</t>
  </si>
  <si>
    <t>AVG GMS</t>
  </si>
  <si>
    <t>RANK TM</t>
  </si>
  <si>
    <t>Compared</t>
  </si>
  <si>
    <t>Crew</t>
  </si>
  <si>
    <t>Matt</t>
  </si>
  <si>
    <t>% Diff.</t>
  </si>
  <si>
    <t>Bonner</t>
  </si>
  <si>
    <t>Erskin</t>
  </si>
  <si>
    <t>Thompson</t>
  </si>
  <si>
    <t>RACE</t>
  </si>
  <si>
    <t>Travis</t>
  </si>
  <si>
    <t xml:space="preserve">   &lt;- This is the difference in race time above the fastest time of the day.</t>
  </si>
  <si>
    <t xml:space="preserve">   &lt;- This is a ranking of the finish time compared to all finish times for all races. </t>
  </si>
  <si>
    <t xml:space="preserve">   &lt;- This is a ranking of the finish time compared to the other finish times in the race. Number 1 would be the fastest combination.</t>
  </si>
  <si>
    <t xml:space="preserve">   &lt;- This is the margin of winning compared to the average of the other times for each race. </t>
  </si>
  <si>
    <t>Neil</t>
  </si>
  <si>
    <t xml:space="preserve">Jeremy </t>
  </si>
  <si>
    <t>Mike</t>
  </si>
  <si>
    <t>Pat</t>
  </si>
  <si>
    <t>Lwts</t>
  </si>
  <si>
    <t>boat category class</t>
  </si>
  <si>
    <t>Time (2000)</t>
  </si>
  <si>
    <t>speed (m/s)</t>
  </si>
  <si>
    <t>SM8+</t>
  </si>
  <si>
    <t>SM4x</t>
  </si>
  <si>
    <t>SM4-</t>
  </si>
  <si>
    <t>SM4+</t>
  </si>
  <si>
    <t>SM2x</t>
  </si>
  <si>
    <t>SM2-</t>
  </si>
  <si>
    <t>SM1x</t>
  </si>
  <si>
    <t>SLM8+</t>
  </si>
  <si>
    <t>SLM4x</t>
  </si>
  <si>
    <t>SLM4-</t>
  </si>
  <si>
    <t>SLM4+</t>
  </si>
  <si>
    <t>SLM2x</t>
  </si>
  <si>
    <t>SLM2-</t>
  </si>
  <si>
    <t>SLM1x</t>
  </si>
  <si>
    <t>SW8+</t>
  </si>
  <si>
    <t>SW4x</t>
  </si>
  <si>
    <t>SW4-</t>
  </si>
  <si>
    <t>SW4+</t>
  </si>
  <si>
    <t>SW2x</t>
  </si>
  <si>
    <t>SW2-</t>
  </si>
  <si>
    <t>SW1x</t>
  </si>
  <si>
    <t>SLW8+</t>
  </si>
  <si>
    <t>SLW4x</t>
  </si>
  <si>
    <t>SLW4-</t>
  </si>
  <si>
    <t>SLW4+</t>
  </si>
  <si>
    <t>SLW2x</t>
  </si>
  <si>
    <t>SLW2-</t>
  </si>
  <si>
    <t>SLW1x</t>
  </si>
  <si>
    <t>PR3_4+</t>
  </si>
  <si>
    <t>PR2_Mix2x</t>
  </si>
  <si>
    <t>PR3_Mix2x</t>
  </si>
  <si>
    <t>PR1_M1x</t>
  </si>
  <si>
    <t>PR2_M1x</t>
  </si>
  <si>
    <t>PR1_W1x</t>
  </si>
  <si>
    <t>PR2_W1x</t>
  </si>
  <si>
    <t>BM8+</t>
  </si>
  <si>
    <t>BM4x</t>
  </si>
  <si>
    <t>BM4-</t>
  </si>
  <si>
    <t>BM4+</t>
  </si>
  <si>
    <t>BM2x</t>
  </si>
  <si>
    <t>BM2-</t>
  </si>
  <si>
    <t>BM1x</t>
  </si>
  <si>
    <t>BLM8+</t>
  </si>
  <si>
    <t>BLM4x</t>
  </si>
  <si>
    <t>BLM4-</t>
  </si>
  <si>
    <t>BLM4+</t>
  </si>
  <si>
    <t>BLM2x</t>
  </si>
  <si>
    <t>BLM2-</t>
  </si>
  <si>
    <t>BLM1x</t>
  </si>
  <si>
    <t>BW8+</t>
  </si>
  <si>
    <t>BW4x</t>
  </si>
  <si>
    <t>BW4-</t>
  </si>
  <si>
    <t>BW4+</t>
  </si>
  <si>
    <t>BW2x</t>
  </si>
  <si>
    <t>BW2-</t>
  </si>
  <si>
    <t>BW1x</t>
  </si>
  <si>
    <t>BLW8+</t>
  </si>
  <si>
    <t>BLW4x</t>
  </si>
  <si>
    <t>BLW4-</t>
  </si>
  <si>
    <t>BLW4+</t>
  </si>
  <si>
    <t>BLW2x</t>
  </si>
  <si>
    <t>BLW2-</t>
  </si>
  <si>
    <t>BLW1x</t>
  </si>
  <si>
    <t>U21M8+</t>
  </si>
  <si>
    <t>U21M4x</t>
  </si>
  <si>
    <t>U21M4-</t>
  </si>
  <si>
    <t>U21M4+</t>
  </si>
  <si>
    <t>U21M2x</t>
  </si>
  <si>
    <t>U21M2-</t>
  </si>
  <si>
    <t>U21M1x</t>
  </si>
  <si>
    <t>U21LM8+</t>
  </si>
  <si>
    <t>U21LM4x</t>
  </si>
  <si>
    <t>U21LM4-</t>
  </si>
  <si>
    <t>U21LM4+</t>
  </si>
  <si>
    <t>U21LM2x</t>
  </si>
  <si>
    <t>U21LM2-</t>
  </si>
  <si>
    <t>U21LM1x</t>
  </si>
  <si>
    <t>U21W8+</t>
  </si>
  <si>
    <t>U21W4x</t>
  </si>
  <si>
    <t>U21W4-</t>
  </si>
  <si>
    <t>U21W4+</t>
  </si>
  <si>
    <t>U21W2x</t>
  </si>
  <si>
    <t>U21W2-</t>
  </si>
  <si>
    <t>U21W1x</t>
  </si>
  <si>
    <t>U21LW8+</t>
  </si>
  <si>
    <t>U21LW4x</t>
  </si>
  <si>
    <t>U21LW4-</t>
  </si>
  <si>
    <t>U21LW4+</t>
  </si>
  <si>
    <t>U21LW2x</t>
  </si>
  <si>
    <t>U21LW2-</t>
  </si>
  <si>
    <t>U21LW1x</t>
  </si>
  <si>
    <t>JM8+</t>
  </si>
  <si>
    <t>JM4x</t>
  </si>
  <si>
    <t>JM4-</t>
  </si>
  <si>
    <t>JM4+</t>
  </si>
  <si>
    <t>JM2x</t>
  </si>
  <si>
    <t>JM2-</t>
  </si>
  <si>
    <t>JM1x</t>
  </si>
  <si>
    <t>JLM8+</t>
  </si>
  <si>
    <t>JLM4x</t>
  </si>
  <si>
    <t>JLM4-</t>
  </si>
  <si>
    <t>JLM4+</t>
  </si>
  <si>
    <t>JLM2x</t>
  </si>
  <si>
    <t>JLM2-</t>
  </si>
  <si>
    <t>JLM1x</t>
  </si>
  <si>
    <t>JW8+</t>
  </si>
  <si>
    <t>JW4x</t>
  </si>
  <si>
    <t>JW4-</t>
  </si>
  <si>
    <t>JW4+</t>
  </si>
  <si>
    <t>JW2x</t>
  </si>
  <si>
    <t>JW2-</t>
  </si>
  <si>
    <t>JW1x</t>
  </si>
  <si>
    <t>JLW8+</t>
  </si>
  <si>
    <t>JLW4x</t>
  </si>
  <si>
    <t>JLW4-</t>
  </si>
  <si>
    <t>JLW4+</t>
  </si>
  <si>
    <t>JLW2x</t>
  </si>
  <si>
    <t>JLW2-</t>
  </si>
  <si>
    <t>JLW1x</t>
  </si>
  <si>
    <t>U17M8+</t>
  </si>
  <si>
    <t>U17M4x</t>
  </si>
  <si>
    <t>U17M4-</t>
  </si>
  <si>
    <t>U17M4+</t>
  </si>
  <si>
    <t>U17M2x</t>
  </si>
  <si>
    <t>U17M2-</t>
  </si>
  <si>
    <t>U17M1x</t>
  </si>
  <si>
    <t>U17LM8+</t>
  </si>
  <si>
    <t>U17LM4x</t>
  </si>
  <si>
    <t>U17LM4-</t>
  </si>
  <si>
    <t>U17LM4+</t>
  </si>
  <si>
    <t>U17LM2x</t>
  </si>
  <si>
    <t>U17LM2-</t>
  </si>
  <si>
    <t>U17LM1x</t>
  </si>
  <si>
    <t>U17W8+</t>
  </si>
  <si>
    <t>U17W4x</t>
  </si>
  <si>
    <t>U17W4-</t>
  </si>
  <si>
    <t>U17W4+</t>
  </si>
  <si>
    <t>U17W2x</t>
  </si>
  <si>
    <t>U17W2-</t>
  </si>
  <si>
    <t>U17W1x</t>
  </si>
  <si>
    <t>U17LW8+</t>
  </si>
  <si>
    <t>U17LW4x</t>
  </si>
  <si>
    <t>U17LW4-</t>
  </si>
  <si>
    <t>U17LW4+</t>
  </si>
  <si>
    <t>U17LW2x</t>
  </si>
  <si>
    <t>U17LW2-</t>
  </si>
  <si>
    <t>U17LW1x</t>
  </si>
  <si>
    <t>MMA8+</t>
  </si>
  <si>
    <t>MMA4x</t>
  </si>
  <si>
    <t>MMA4-</t>
  </si>
  <si>
    <t>MMA4+</t>
  </si>
  <si>
    <t>MMA2x</t>
  </si>
  <si>
    <t>MMA2-</t>
  </si>
  <si>
    <t>MM1Ax</t>
  </si>
  <si>
    <t>MWA8+</t>
  </si>
  <si>
    <t>MWA4x</t>
  </si>
  <si>
    <t>MWA4-</t>
  </si>
  <si>
    <t>MWA4+</t>
  </si>
  <si>
    <t>MWA2x</t>
  </si>
  <si>
    <t>MWA2-</t>
  </si>
  <si>
    <t>MWA1x</t>
  </si>
  <si>
    <t>MMB8+</t>
  </si>
  <si>
    <t>MMB4x</t>
  </si>
  <si>
    <t>MMB4-</t>
  </si>
  <si>
    <t>MMB4+</t>
  </si>
  <si>
    <t>MMB2x</t>
  </si>
  <si>
    <t>MMB2-</t>
  </si>
  <si>
    <t>MM1Bx</t>
  </si>
  <si>
    <t>MWB8+</t>
  </si>
  <si>
    <t>MWB4x</t>
  </si>
  <si>
    <t>MWB4-</t>
  </si>
  <si>
    <t>MWB4+</t>
  </si>
  <si>
    <t>MWB2x</t>
  </si>
  <si>
    <t>MWB2-</t>
  </si>
  <si>
    <t>MWB1x</t>
  </si>
  <si>
    <t>MMC8+</t>
  </si>
  <si>
    <t>MMC4x</t>
  </si>
  <si>
    <t>MMC4-</t>
  </si>
  <si>
    <t>MMC4+</t>
  </si>
  <si>
    <t>MMC2x</t>
  </si>
  <si>
    <t>MMC2-</t>
  </si>
  <si>
    <t>MM1Cx</t>
  </si>
  <si>
    <t>MWC8+</t>
  </si>
  <si>
    <t>MWC4x</t>
  </si>
  <si>
    <t>MWC4-</t>
  </si>
  <si>
    <t>MWC4+</t>
  </si>
  <si>
    <t>MWC2x</t>
  </si>
  <si>
    <t>MWC2-</t>
  </si>
  <si>
    <t>MWC1x</t>
  </si>
  <si>
    <t>MMD8+</t>
  </si>
  <si>
    <t>MMD4x</t>
  </si>
  <si>
    <t>MMD4-</t>
  </si>
  <si>
    <t>MMD4+</t>
  </si>
  <si>
    <t>MMD2x</t>
  </si>
  <si>
    <t>MMD2-</t>
  </si>
  <si>
    <t>MM1Dx</t>
  </si>
  <si>
    <t>MWD8+</t>
  </si>
  <si>
    <t>MWD4x</t>
  </si>
  <si>
    <t>MWD4-</t>
  </si>
  <si>
    <t>MWD4+</t>
  </si>
  <si>
    <t>MWD2x</t>
  </si>
  <si>
    <t>MWD2-</t>
  </si>
  <si>
    <t>MWD1x</t>
  </si>
  <si>
    <t>MME8+</t>
  </si>
  <si>
    <t>MME4x</t>
  </si>
  <si>
    <t>MME4-</t>
  </si>
  <si>
    <t>MME4+</t>
  </si>
  <si>
    <t>MME2x</t>
  </si>
  <si>
    <t>MME2-</t>
  </si>
  <si>
    <t>MM1Ex</t>
  </si>
  <si>
    <t>MWE8+</t>
  </si>
  <si>
    <t>MWE4x</t>
  </si>
  <si>
    <t>MWE4-</t>
  </si>
  <si>
    <t>MWE4+</t>
  </si>
  <si>
    <t>MWE2x</t>
  </si>
  <si>
    <t>MWE2-</t>
  </si>
  <si>
    <t>MWE1x</t>
  </si>
  <si>
    <t>MMF8+</t>
  </si>
  <si>
    <t>MMF4x</t>
  </si>
  <si>
    <t>MMF4-</t>
  </si>
  <si>
    <t>MMF4+</t>
  </si>
  <si>
    <t>MMF2x</t>
  </si>
  <si>
    <t>MMF2-</t>
  </si>
  <si>
    <t>MM1Fx</t>
  </si>
  <si>
    <t>MWF8+</t>
  </si>
  <si>
    <t>MWF4x</t>
  </si>
  <si>
    <t>MWF4-</t>
  </si>
  <si>
    <t>MWF4+</t>
  </si>
  <si>
    <t>MWF2x</t>
  </si>
  <si>
    <t>MWF2-</t>
  </si>
  <si>
    <t>MWF1x</t>
  </si>
  <si>
    <t>MMG2x</t>
  </si>
  <si>
    <t>MM1Gx</t>
  </si>
  <si>
    <t>MWG2x</t>
  </si>
  <si>
    <t>MWG1x</t>
  </si>
  <si>
    <t>MMH2x</t>
  </si>
  <si>
    <t>MM1Hx</t>
  </si>
  <si>
    <t>MWH2x</t>
  </si>
  <si>
    <t>MWH1x</t>
  </si>
  <si>
    <t>MMI2x</t>
  </si>
  <si>
    <t>MMixA8+</t>
  </si>
  <si>
    <t>MMixA4x</t>
  </si>
  <si>
    <t>MMixA2x</t>
  </si>
  <si>
    <t>MMixB8+</t>
  </si>
  <si>
    <t>MMixB4x</t>
  </si>
  <si>
    <t>MMixB2x</t>
  </si>
  <si>
    <t>MMixC8+</t>
  </si>
  <si>
    <t>MMixC4x</t>
  </si>
  <si>
    <t>MMixC2x</t>
  </si>
  <si>
    <t>MMixD8+</t>
  </si>
  <si>
    <t>MMixD4x</t>
  </si>
  <si>
    <t>MMixD2x</t>
  </si>
  <si>
    <t>MMixE8+</t>
  </si>
  <si>
    <t>MMixE4x</t>
  </si>
  <si>
    <t>MMixE2x</t>
  </si>
  <si>
    <t>MMixF8+</t>
  </si>
  <si>
    <t>MMixF4x</t>
  </si>
  <si>
    <t>MMixF2x</t>
  </si>
  <si>
    <t>MMixG2x</t>
  </si>
  <si>
    <t>MMixH2x</t>
  </si>
  <si>
    <t>MMixI2x</t>
  </si>
  <si>
    <t>Split Diff</t>
  </si>
  <si>
    <t>Split %</t>
  </si>
  <si>
    <t>Split Time Diff.</t>
  </si>
  <si>
    <t>Split % Diff.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</si>
</sst>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mm:ss.00"/>
    <numFmt numFmtId="165" formatCode="m:ss.00"/>
    <numFmt numFmtId="166" formatCode="\+0.00;\-0.00"/>
    <numFmt numFmtId="167" formatCode="m:ss.0"/>
    <numFmt numFmtId="168" formatCode="0.0000"/>
    <numFmt numFmtId="169" formatCode="0.000"/>
  </numFmts>
  <fonts count="2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rgb="FF0033CC"/>
      <name val="Calibri"/>
      <family val="2"/>
      <scheme val="minor"/>
    </font>
    <font>
      <b/>
      <sz val="16"/>
      <color theme="1"/>
      <name val="Arial"/>
      <family val="2"/>
    </font>
    <font>
      <b/>
      <sz val="12"/>
      <color rgb="FF0033CC"/>
      <name val="Calibri"/>
      <family val="2"/>
      <scheme val="minor"/>
    </font>
    <font>
      <b/>
      <sz val="10"/>
      <color rgb="FFC00000"/>
      <name val="Arial"/>
      <family val="2"/>
    </font>
    <font>
      <b/>
      <sz val="10"/>
      <color rgb="FF7030A0"/>
      <name val="Arial"/>
      <family val="2"/>
    </font>
    <font>
      <sz val="11"/>
      <color theme="1"/>
      <name val="Arial"/>
      <family val="2"/>
    </font>
    <font>
      <sz val="11"/>
      <color rgb="FF0033CC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Verdana"/>
      <family val="2"/>
    </font>
    <font>
      <sz val="10"/>
      <color theme="1"/>
      <name val="Arial Narrow"/>
      <family val="2"/>
    </font>
    <font>
      <sz val="9"/>
      <color theme="1"/>
      <name val="Arial Narrow"/>
      <family val="2"/>
    </font>
    <font>
      <b/>
      <sz val="10"/>
      <color theme="7" tint="-0.499984740745262"/>
      <name val="Calibri"/>
      <family val="2"/>
      <scheme val="minor"/>
    </font>
    <font>
      <b/>
      <sz val="8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22" fillId="0" borderId="0"/>
  </cellStyleXfs>
  <cellXfs count="247">
    <xf numFmtId="0" fontId="0" fillId="0" borderId="0" xfId="0"/>
    <xf numFmtId="0" fontId="11" fillId="0" borderId="25" xfId="0" applyFont="1" applyBorder="1" applyAlignment="1" applyProtection="1">
      <alignment horizontal="center"/>
      <protection locked="0"/>
    </xf>
    <xf numFmtId="0" fontId="11" fillId="0" borderId="22" xfId="0" applyFont="1" applyBorder="1" applyAlignment="1" applyProtection="1">
      <alignment horizontal="center"/>
      <protection locked="0"/>
    </xf>
    <xf numFmtId="0" fontId="11" fillId="0" borderId="29" xfId="0" applyFont="1" applyBorder="1" applyAlignment="1" applyProtection="1">
      <alignment horizontal="center"/>
      <protection locked="0"/>
    </xf>
    <xf numFmtId="164" fontId="13" fillId="0" borderId="41" xfId="0" applyNumberFormat="1" applyFont="1" applyBorder="1" applyAlignment="1" applyProtection="1">
      <alignment horizontal="center" vertical="center"/>
      <protection locked="0"/>
    </xf>
    <xf numFmtId="164" fontId="13" fillId="0" borderId="38" xfId="0" applyNumberFormat="1" applyFont="1" applyBorder="1" applyAlignment="1" applyProtection="1">
      <alignment horizontal="center" vertical="center"/>
      <protection locked="0"/>
    </xf>
    <xf numFmtId="164" fontId="13" fillId="0" borderId="9" xfId="0" applyNumberFormat="1" applyFont="1" applyBorder="1" applyAlignment="1" applyProtection="1">
      <alignment horizontal="center" vertical="center"/>
      <protection locked="0"/>
    </xf>
    <xf numFmtId="164" fontId="13" fillId="0" borderId="8" xfId="0" applyNumberFormat="1" applyFont="1" applyBorder="1" applyAlignment="1" applyProtection="1">
      <alignment horizontal="center" vertical="center"/>
      <protection locked="0"/>
    </xf>
    <xf numFmtId="0" fontId="17" fillId="0" borderId="37" xfId="0" applyFont="1" applyBorder="1" applyAlignment="1" applyProtection="1">
      <alignment horizontal="left"/>
      <protection locked="0"/>
    </xf>
    <xf numFmtId="164" fontId="13" fillId="0" borderId="1" xfId="0" applyNumberFormat="1" applyFont="1" applyBorder="1" applyAlignment="1" applyProtection="1">
      <alignment horizontal="center" vertical="center"/>
      <protection locked="0"/>
    </xf>
    <xf numFmtId="164" fontId="13" fillId="0" borderId="17" xfId="0" applyNumberFormat="1" applyFont="1" applyBorder="1" applyAlignment="1" applyProtection="1">
      <alignment horizontal="center" vertical="center"/>
      <protection locked="0"/>
    </xf>
    <xf numFmtId="0" fontId="11" fillId="0" borderId="20" xfId="0" applyFont="1" applyBorder="1" applyAlignment="1" applyProtection="1">
      <alignment horizontal="left"/>
      <protection locked="0"/>
    </xf>
    <xf numFmtId="0" fontId="11" fillId="0" borderId="37" xfId="0" applyFont="1" applyBorder="1" applyAlignment="1" applyProtection="1">
      <alignment horizontal="left"/>
      <protection locked="0"/>
    </xf>
    <xf numFmtId="14" fontId="17" fillId="0" borderId="2" xfId="0" applyNumberFormat="1" applyFont="1" applyBorder="1" applyAlignment="1" applyProtection="1">
      <alignment horizontal="left"/>
      <protection locked="0"/>
    </xf>
    <xf numFmtId="1" fontId="11" fillId="0" borderId="8" xfId="0" applyNumberFormat="1" applyFont="1" applyBorder="1" applyAlignment="1" applyProtection="1">
      <alignment horizontal="center" vertical="center"/>
      <protection locked="0"/>
    </xf>
    <xf numFmtId="0" fontId="7" fillId="0" borderId="0" xfId="0" applyFont="1"/>
    <xf numFmtId="0" fontId="9" fillId="0" borderId="46" xfId="0" applyFont="1" applyBorder="1"/>
    <xf numFmtId="0" fontId="16" fillId="0" borderId="28" xfId="0" applyFont="1" applyBorder="1" applyAlignment="1">
      <alignment horizontal="right" vertical="center"/>
    </xf>
    <xf numFmtId="0" fontId="9" fillId="0" borderId="18" xfId="0" applyFont="1" applyBorder="1" applyAlignment="1">
      <alignment horizontal="right"/>
    </xf>
    <xf numFmtId="0" fontId="7" fillId="0" borderId="45" xfId="0" applyFont="1" applyBorder="1" applyAlignment="1">
      <alignment horizontal="right"/>
    </xf>
    <xf numFmtId="0" fontId="7" fillId="0" borderId="46" xfId="0" applyFont="1" applyBorder="1"/>
    <xf numFmtId="0" fontId="7" fillId="0" borderId="45" xfId="0" applyFont="1" applyBorder="1"/>
    <xf numFmtId="0" fontId="9" fillId="0" borderId="2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9" fillId="0" borderId="47" xfId="0" applyFont="1" applyBorder="1" applyAlignment="1">
      <alignment horizontal="right"/>
    </xf>
    <xf numFmtId="0" fontId="8" fillId="0" borderId="3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9" fillId="0" borderId="48" xfId="0" applyFont="1" applyBorder="1" applyAlignment="1">
      <alignment horizontal="left"/>
    </xf>
    <xf numFmtId="0" fontId="9" fillId="0" borderId="45" xfId="0" applyFont="1" applyBorder="1" applyAlignment="1">
      <alignment horizontal="right"/>
    </xf>
    <xf numFmtId="0" fontId="8" fillId="0" borderId="9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9" fillId="0" borderId="49" xfId="0" applyFont="1" applyBorder="1" applyAlignment="1">
      <alignment horizontal="left"/>
    </xf>
    <xf numFmtId="0" fontId="10" fillId="0" borderId="45" xfId="0" applyFont="1" applyBorder="1" applyAlignment="1">
      <alignment horizontal="right" wrapText="1"/>
    </xf>
    <xf numFmtId="0" fontId="10" fillId="0" borderId="49" xfId="0" applyFont="1" applyBorder="1" applyAlignment="1">
      <alignment horizontal="left" wrapText="1"/>
    </xf>
    <xf numFmtId="0" fontId="10" fillId="0" borderId="55" xfId="0" applyFont="1" applyBorder="1" applyAlignment="1">
      <alignment horizontal="right" vertical="center"/>
    </xf>
    <xf numFmtId="165" fontId="6" fillId="0" borderId="5" xfId="0" applyNumberFormat="1" applyFont="1" applyBorder="1" applyAlignment="1">
      <alignment horizontal="center" vertical="center"/>
    </xf>
    <xf numFmtId="0" fontId="10" fillId="0" borderId="56" xfId="0" applyFont="1" applyBorder="1" applyAlignment="1">
      <alignment horizontal="left" vertical="center"/>
    </xf>
    <xf numFmtId="0" fontId="10" fillId="0" borderId="30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61" xfId="0" applyFont="1" applyBorder="1" applyAlignment="1">
      <alignment horizontal="left"/>
    </xf>
    <xf numFmtId="0" fontId="10" fillId="0" borderId="46" xfId="0" applyFont="1" applyBorder="1" applyAlignment="1">
      <alignment horizontal="left"/>
    </xf>
    <xf numFmtId="0" fontId="10" fillId="0" borderId="62" xfId="0" applyFont="1" applyBorder="1" applyAlignment="1">
      <alignment horizontal="left"/>
    </xf>
    <xf numFmtId="165" fontId="20" fillId="0" borderId="30" xfId="0" applyNumberFormat="1" applyFont="1" applyBorder="1" applyAlignment="1">
      <alignment horizontal="center" vertical="center"/>
    </xf>
    <xf numFmtId="165" fontId="20" fillId="0" borderId="32" xfId="0" applyNumberFormat="1" applyFont="1" applyBorder="1" applyAlignment="1">
      <alignment horizontal="center" vertical="center"/>
    </xf>
    <xf numFmtId="165" fontId="20" fillId="0" borderId="29" xfId="0" applyNumberFormat="1" applyFont="1" applyBorder="1" applyAlignment="1">
      <alignment horizontal="center" vertical="center"/>
    </xf>
    <xf numFmtId="0" fontId="9" fillId="0" borderId="30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0" borderId="28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7" fillId="0" borderId="14" xfId="0" applyFont="1" applyBorder="1"/>
    <xf numFmtId="0" fontId="8" fillId="0" borderId="0" xfId="0" applyFont="1"/>
    <xf numFmtId="0" fontId="7" fillId="0" borderId="46" xfId="0" applyFont="1" applyBorder="1" applyAlignment="1">
      <alignment horizontal="left"/>
    </xf>
    <xf numFmtId="165" fontId="6" fillId="0" borderId="59" xfId="0" applyNumberFormat="1" applyFont="1" applyBorder="1" applyAlignment="1">
      <alignment horizontal="center" vertical="center"/>
    </xf>
    <xf numFmtId="165" fontId="6" fillId="0" borderId="60" xfId="0" applyNumberFormat="1" applyFont="1" applyBorder="1" applyAlignment="1">
      <alignment horizontal="center" vertical="center"/>
    </xf>
    <xf numFmtId="165" fontId="6" fillId="0" borderId="42" xfId="0" applyNumberFormat="1" applyFont="1" applyBorder="1" applyAlignment="1">
      <alignment horizontal="center" vertical="center"/>
    </xf>
    <xf numFmtId="0" fontId="1" fillId="0" borderId="0" xfId="0" applyFont="1"/>
    <xf numFmtId="2" fontId="0" fillId="0" borderId="0" xfId="0" applyNumberFormat="1" applyAlignment="1">
      <alignment horizontal="center"/>
    </xf>
    <xf numFmtId="0" fontId="6" fillId="0" borderId="0" xfId="0" applyFont="1"/>
    <xf numFmtId="0" fontId="14" fillId="0" borderId="0" xfId="0" applyFont="1" applyAlignment="1">
      <alignment horizontal="right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0" borderId="44" xfId="0" applyFont="1" applyBorder="1" applyAlignment="1">
      <alignment vertical="center"/>
    </xf>
    <xf numFmtId="0" fontId="16" fillId="0" borderId="16" xfId="0" applyFont="1" applyBorder="1" applyAlignment="1">
      <alignment horizontal="right" vertical="center"/>
    </xf>
    <xf numFmtId="0" fontId="9" fillId="0" borderId="30" xfId="0" applyFont="1" applyBorder="1" applyAlignment="1">
      <alignment horizontal="right"/>
    </xf>
    <xf numFmtId="0" fontId="9" fillId="0" borderId="27" xfId="0" applyFont="1" applyBorder="1" applyAlignment="1">
      <alignment horizontal="right"/>
    </xf>
    <xf numFmtId="0" fontId="9" fillId="0" borderId="64" xfId="0" applyFont="1" applyBorder="1" applyAlignment="1">
      <alignment horizontal="center"/>
    </xf>
    <xf numFmtId="0" fontId="9" fillId="0" borderId="28" xfId="0" applyFont="1" applyBorder="1" applyAlignment="1">
      <alignment horizontal="right"/>
    </xf>
    <xf numFmtId="0" fontId="7" fillId="0" borderId="47" xfId="0" applyFont="1" applyBorder="1" applyAlignment="1">
      <alignment horizontal="left"/>
    </xf>
    <xf numFmtId="0" fontId="7" fillId="0" borderId="61" xfId="0" applyFont="1" applyBorder="1"/>
    <xf numFmtId="0" fontId="7" fillId="0" borderId="51" xfId="0" applyFont="1" applyBorder="1" applyAlignment="1">
      <alignment horizontal="left"/>
    </xf>
    <xf numFmtId="0" fontId="8" fillId="0" borderId="40" xfId="0" applyFont="1" applyBorder="1" applyAlignment="1">
      <alignment horizontal="center"/>
    </xf>
    <xf numFmtId="0" fontId="7" fillId="0" borderId="62" xfId="0" applyFont="1" applyBorder="1"/>
    <xf numFmtId="0" fontId="10" fillId="0" borderId="47" xfId="0" applyFont="1" applyBorder="1" applyAlignment="1">
      <alignment horizontal="right"/>
    </xf>
    <xf numFmtId="0" fontId="10" fillId="0" borderId="45" xfId="0" applyFont="1" applyBorder="1" applyAlignment="1">
      <alignment horizontal="right"/>
    </xf>
    <xf numFmtId="2" fontId="9" fillId="0" borderId="27" xfId="0" applyNumberFormat="1" applyFont="1" applyBorder="1" applyAlignment="1">
      <alignment horizontal="center" vertical="center"/>
    </xf>
    <xf numFmtId="2" fontId="9" fillId="0" borderId="21" xfId="0" applyNumberFormat="1" applyFont="1" applyBorder="1" applyAlignment="1">
      <alignment horizontal="center" vertical="center"/>
    </xf>
    <xf numFmtId="2" fontId="9" fillId="0" borderId="22" xfId="0" applyNumberFormat="1" applyFont="1" applyBorder="1" applyAlignment="1">
      <alignment horizontal="center" vertical="center"/>
    </xf>
    <xf numFmtId="0" fontId="10" fillId="0" borderId="51" xfId="0" applyFont="1" applyBorder="1" applyAlignment="1">
      <alignment horizontal="right"/>
    </xf>
    <xf numFmtId="0" fontId="9" fillId="0" borderId="46" xfId="0" applyFont="1" applyBorder="1" applyAlignment="1">
      <alignment horizontal="left"/>
    </xf>
    <xf numFmtId="0" fontId="10" fillId="0" borderId="46" xfId="0" applyFont="1" applyBorder="1" applyAlignment="1">
      <alignment horizontal="left" wrapText="1"/>
    </xf>
    <xf numFmtId="0" fontId="10" fillId="0" borderId="46" xfId="0" applyFont="1" applyBorder="1" applyAlignment="1">
      <alignment horizontal="left" vertical="center"/>
    </xf>
    <xf numFmtId="0" fontId="9" fillId="0" borderId="48" xfId="0" applyFont="1" applyBorder="1" applyAlignment="1">
      <alignment horizontal="center" vertical="top" wrapText="1"/>
    </xf>
    <xf numFmtId="0" fontId="9" fillId="0" borderId="46" xfId="0" applyFont="1" applyBorder="1" applyAlignment="1">
      <alignment horizontal="center" vertical="top"/>
    </xf>
    <xf numFmtId="0" fontId="17" fillId="0" borderId="46" xfId="0" applyFont="1" applyBorder="1" applyAlignment="1">
      <alignment horizontal="left" vertical="top"/>
    </xf>
    <xf numFmtId="0" fontId="17" fillId="0" borderId="54" xfId="0" applyFont="1" applyBorder="1" applyAlignment="1">
      <alignment horizontal="left" vertical="top"/>
    </xf>
    <xf numFmtId="0" fontId="3" fillId="0" borderId="21" xfId="0" applyFont="1" applyBorder="1" applyAlignment="1">
      <alignment horizontal="center" vertical="center"/>
    </xf>
    <xf numFmtId="165" fontId="3" fillId="0" borderId="21" xfId="0" applyNumberFormat="1" applyFont="1" applyBorder="1" applyAlignment="1">
      <alignment horizontal="center" vertical="center"/>
    </xf>
    <xf numFmtId="164" fontId="9" fillId="0" borderId="21" xfId="0" applyNumberFormat="1" applyFont="1" applyBorder="1" applyAlignment="1">
      <alignment horizontal="center" vertical="center"/>
    </xf>
    <xf numFmtId="2" fontId="8" fillId="0" borderId="21" xfId="0" applyNumberFormat="1" applyFont="1" applyBorder="1" applyAlignment="1">
      <alignment horizontal="center" vertical="center"/>
    </xf>
    <xf numFmtId="164" fontId="9" fillId="0" borderId="24" xfId="0" applyNumberFormat="1" applyFont="1" applyBorder="1" applyAlignment="1">
      <alignment horizontal="center" vertical="center"/>
    </xf>
    <xf numFmtId="2" fontId="8" fillId="0" borderId="24" xfId="0" applyNumberFormat="1" applyFont="1" applyBorder="1" applyAlignment="1">
      <alignment horizontal="center" vertical="center"/>
    </xf>
    <xf numFmtId="0" fontId="9" fillId="0" borderId="0" xfId="0" applyFont="1"/>
    <xf numFmtId="165" fontId="6" fillId="0" borderId="3" xfId="0" applyNumberFormat="1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10" fontId="3" fillId="0" borderId="22" xfId="1" applyNumberFormat="1" applyFont="1" applyBorder="1" applyAlignment="1">
      <alignment horizontal="center" vertical="center"/>
    </xf>
    <xf numFmtId="0" fontId="23" fillId="0" borderId="51" xfId="0" applyFont="1" applyBorder="1" applyAlignment="1">
      <alignment horizontal="right"/>
    </xf>
    <xf numFmtId="0" fontId="23" fillId="0" borderId="62" xfId="0" applyFont="1" applyBorder="1" applyAlignment="1">
      <alignment horizontal="left"/>
    </xf>
    <xf numFmtId="10" fontId="9" fillId="0" borderId="21" xfId="1" applyNumberFormat="1" applyFont="1" applyBorder="1" applyAlignment="1">
      <alignment horizontal="center" vertical="top" wrapText="1"/>
    </xf>
    <xf numFmtId="10" fontId="9" fillId="0" borderId="24" xfId="1" applyNumberFormat="1" applyFont="1" applyBorder="1" applyAlignment="1">
      <alignment horizontal="center" vertical="top" wrapText="1"/>
    </xf>
    <xf numFmtId="0" fontId="7" fillId="0" borderId="6" xfId="0" applyFont="1" applyBorder="1"/>
    <xf numFmtId="0" fontId="19" fillId="0" borderId="32" xfId="0" applyFont="1" applyBorder="1" applyAlignment="1">
      <alignment horizontal="center" vertical="center"/>
    </xf>
    <xf numFmtId="164" fontId="9" fillId="0" borderId="32" xfId="0" applyNumberFormat="1" applyFont="1" applyBorder="1" applyAlignment="1">
      <alignment horizontal="center" vertical="center"/>
    </xf>
    <xf numFmtId="2" fontId="8" fillId="0" borderId="32" xfId="0" applyNumberFormat="1" applyFont="1" applyBorder="1" applyAlignment="1">
      <alignment horizontal="center" vertical="center"/>
    </xf>
    <xf numFmtId="10" fontId="9" fillId="0" borderId="32" xfId="1" applyNumberFormat="1" applyFont="1" applyBorder="1" applyAlignment="1">
      <alignment horizontal="center" vertical="top" wrapText="1"/>
    </xf>
    <xf numFmtId="10" fontId="3" fillId="0" borderId="29" xfId="1" applyNumberFormat="1" applyFont="1" applyBorder="1" applyAlignment="1">
      <alignment horizontal="center" vertical="center"/>
    </xf>
    <xf numFmtId="165" fontId="3" fillId="0" borderId="24" xfId="0" applyNumberFormat="1" applyFont="1" applyBorder="1" applyAlignment="1">
      <alignment horizontal="center" vertical="center"/>
    </xf>
    <xf numFmtId="0" fontId="2" fillId="0" borderId="32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19" fillId="0" borderId="7" xfId="0" applyFont="1" applyBorder="1" applyAlignment="1">
      <alignment horizontal="center" vertical="center"/>
    </xf>
    <xf numFmtId="164" fontId="9" fillId="0" borderId="7" xfId="0" applyNumberFormat="1" applyFont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/>
    </xf>
    <xf numFmtId="10" fontId="9" fillId="0" borderId="7" xfId="1" applyNumberFormat="1" applyFont="1" applyBorder="1" applyAlignment="1">
      <alignment horizontal="center" vertical="top" wrapText="1"/>
    </xf>
    <xf numFmtId="0" fontId="19" fillId="0" borderId="52" xfId="0" applyFont="1" applyBorder="1" applyAlignment="1">
      <alignment horizontal="center" vertical="center"/>
    </xf>
    <xf numFmtId="164" fontId="9" fillId="0" borderId="52" xfId="0" applyNumberFormat="1" applyFont="1" applyBorder="1" applyAlignment="1">
      <alignment horizontal="center" vertical="center"/>
    </xf>
    <xf numFmtId="2" fontId="8" fillId="0" borderId="52" xfId="0" applyNumberFormat="1" applyFont="1" applyBorder="1" applyAlignment="1">
      <alignment horizontal="center" vertical="center"/>
    </xf>
    <xf numFmtId="10" fontId="9" fillId="0" borderId="52" xfId="1" applyNumberFormat="1" applyFont="1" applyBorder="1" applyAlignment="1">
      <alignment horizontal="center" vertical="top" wrapText="1"/>
    </xf>
    <xf numFmtId="10" fontId="3" fillId="0" borderId="53" xfId="1" applyNumberFormat="1" applyFont="1" applyBorder="1" applyAlignment="1">
      <alignment horizontal="center" vertical="center"/>
    </xf>
    <xf numFmtId="0" fontId="8" fillId="0" borderId="71" xfId="0" applyFont="1" applyBorder="1" applyAlignment="1">
      <alignment horizontal="center" vertical="center"/>
    </xf>
    <xf numFmtId="0" fontId="8" fillId="0" borderId="74" xfId="0" applyFont="1" applyBorder="1" applyAlignment="1">
      <alignment horizontal="center" vertical="center"/>
    </xf>
    <xf numFmtId="0" fontId="8" fillId="0" borderId="70" xfId="0" applyFont="1" applyBorder="1" applyAlignment="1">
      <alignment horizontal="center" vertical="center"/>
    </xf>
    <xf numFmtId="0" fontId="8" fillId="0" borderId="75" xfId="0" applyFont="1" applyBorder="1" applyAlignment="1">
      <alignment horizontal="center" vertical="center"/>
    </xf>
    <xf numFmtId="164" fontId="3" fillId="0" borderId="21" xfId="0" applyNumberFormat="1" applyFont="1" applyBorder="1" applyAlignment="1">
      <alignment horizontal="center" vertical="center"/>
    </xf>
    <xf numFmtId="0" fontId="0" fillId="0" borderId="30" xfId="0" applyBorder="1" applyAlignment="1">
      <alignment horizontal="center"/>
    </xf>
    <xf numFmtId="0" fontId="15" fillId="0" borderId="32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4" fillId="0" borderId="24" xfId="0" applyFont="1" applyBorder="1" applyAlignment="1">
      <alignment horizontal="center" vertical="center"/>
    </xf>
    <xf numFmtId="164" fontId="3" fillId="0" borderId="24" xfId="0" applyNumberFormat="1" applyFont="1" applyBorder="1" applyAlignment="1">
      <alignment horizontal="center" vertical="center"/>
    </xf>
    <xf numFmtId="47" fontId="9" fillId="0" borderId="0" xfId="0" applyNumberFormat="1" applyFont="1"/>
    <xf numFmtId="2" fontId="9" fillId="0" borderId="0" xfId="0" applyNumberFormat="1" applyFont="1"/>
    <xf numFmtId="168" fontId="9" fillId="0" borderId="0" xfId="0" applyNumberFormat="1" applyFont="1"/>
    <xf numFmtId="0" fontId="8" fillId="0" borderId="0" xfId="0" applyFont="1" applyAlignment="1">
      <alignment horizontal="left"/>
    </xf>
    <xf numFmtId="0" fontId="3" fillId="0" borderId="24" xfId="0" applyFont="1" applyBorder="1" applyAlignment="1">
      <alignment horizontal="center" vertical="center"/>
    </xf>
    <xf numFmtId="10" fontId="0" fillId="0" borderId="22" xfId="1" applyNumberFormat="1" applyFont="1" applyBorder="1" applyAlignment="1">
      <alignment horizontal="center"/>
    </xf>
    <xf numFmtId="10" fontId="0" fillId="0" borderId="25" xfId="1" applyNumberFormat="1" applyFont="1" applyBorder="1" applyAlignment="1">
      <alignment horizontal="center"/>
    </xf>
    <xf numFmtId="2" fontId="9" fillId="0" borderId="28" xfId="0" applyNumberFormat="1" applyFont="1" applyBorder="1" applyAlignment="1">
      <alignment horizontal="center"/>
    </xf>
    <xf numFmtId="2" fontId="9" fillId="0" borderId="24" xfId="0" applyNumberFormat="1" applyFont="1" applyBorder="1" applyAlignment="1">
      <alignment horizontal="center"/>
    </xf>
    <xf numFmtId="2" fontId="9" fillId="0" borderId="25" xfId="0" applyNumberFormat="1" applyFont="1" applyBorder="1" applyAlignment="1">
      <alignment horizontal="center"/>
    </xf>
    <xf numFmtId="2" fontId="9" fillId="0" borderId="67" xfId="0" applyNumberFormat="1" applyFont="1" applyBorder="1" applyAlignment="1">
      <alignment horizontal="center"/>
    </xf>
    <xf numFmtId="0" fontId="10" fillId="0" borderId="35" xfId="0" applyFont="1" applyBorder="1" applyAlignment="1">
      <alignment horizontal="center" vertical="center"/>
    </xf>
    <xf numFmtId="165" fontId="20" fillId="0" borderId="34" xfId="0" applyNumberFormat="1" applyFont="1" applyBorder="1" applyAlignment="1">
      <alignment horizontal="center" vertical="center"/>
    </xf>
    <xf numFmtId="0" fontId="24" fillId="0" borderId="50" xfId="0" applyFont="1" applyBorder="1" applyAlignment="1">
      <alignment horizontal="left"/>
    </xf>
    <xf numFmtId="0" fontId="24" fillId="0" borderId="49" xfId="0" applyFont="1" applyBorder="1" applyAlignment="1">
      <alignment horizontal="left"/>
    </xf>
    <xf numFmtId="167" fontId="11" fillId="0" borderId="25" xfId="0" applyNumberFormat="1" applyFont="1" applyBorder="1" applyAlignment="1" applyProtection="1">
      <alignment horizontal="center" vertical="center"/>
      <protection locked="0"/>
    </xf>
    <xf numFmtId="2" fontId="9" fillId="0" borderId="26" xfId="0" applyNumberFormat="1" applyFont="1" applyBorder="1" applyAlignment="1">
      <alignment horizontal="center" vertical="center"/>
    </xf>
    <xf numFmtId="165" fontId="6" fillId="0" borderId="4" xfId="0" applyNumberFormat="1" applyFont="1" applyBorder="1" applyAlignment="1">
      <alignment horizontal="center" vertical="center"/>
    </xf>
    <xf numFmtId="0" fontId="23" fillId="0" borderId="57" xfId="0" applyFont="1" applyBorder="1" applyAlignment="1">
      <alignment horizontal="right"/>
    </xf>
    <xf numFmtId="0" fontId="23" fillId="0" borderId="68" xfId="0" applyFont="1" applyBorder="1" applyAlignment="1">
      <alignment horizontal="right"/>
    </xf>
    <xf numFmtId="10" fontId="18" fillId="0" borderId="66" xfId="1" applyNumberFormat="1" applyFont="1" applyBorder="1" applyAlignment="1" applyProtection="1">
      <alignment horizontal="center"/>
    </xf>
    <xf numFmtId="10" fontId="18" fillId="0" borderId="69" xfId="1" applyNumberFormat="1" applyFont="1" applyBorder="1" applyAlignment="1" applyProtection="1">
      <alignment horizontal="center"/>
    </xf>
    <xf numFmtId="10" fontId="18" fillId="0" borderId="38" xfId="1" applyNumberFormat="1" applyFont="1" applyBorder="1" applyAlignment="1" applyProtection="1">
      <alignment horizontal="center"/>
    </xf>
    <xf numFmtId="0" fontId="9" fillId="0" borderId="1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3" fillId="0" borderId="58" xfId="0" applyFont="1" applyBorder="1" applyAlignment="1">
      <alignment horizontal="left"/>
    </xf>
    <xf numFmtId="0" fontId="23" fillId="0" borderId="72" xfId="0" applyFont="1" applyBorder="1" applyAlignment="1">
      <alignment horizontal="left"/>
    </xf>
    <xf numFmtId="0" fontId="9" fillId="0" borderId="8" xfId="0" applyFont="1" applyBorder="1" applyAlignment="1">
      <alignment horizontal="center" vertical="center"/>
    </xf>
    <xf numFmtId="0" fontId="8" fillId="0" borderId="76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/>
    </xf>
    <xf numFmtId="0" fontId="26" fillId="0" borderId="60" xfId="0" applyFont="1" applyBorder="1" applyAlignment="1">
      <alignment horizontal="center"/>
    </xf>
    <xf numFmtId="0" fontId="26" fillId="0" borderId="15" xfId="0" applyFont="1" applyBorder="1" applyAlignment="1">
      <alignment horizontal="center"/>
    </xf>
    <xf numFmtId="2" fontId="20" fillId="0" borderId="28" xfId="0" applyNumberFormat="1" applyFont="1" applyBorder="1" applyAlignment="1">
      <alignment horizontal="center" vertical="center"/>
    </xf>
    <xf numFmtId="166" fontId="20" fillId="0" borderId="24" xfId="0" applyNumberFormat="1" applyFont="1" applyBorder="1" applyAlignment="1">
      <alignment horizontal="center" vertical="center"/>
    </xf>
    <xf numFmtId="166" fontId="20" fillId="0" borderId="25" xfId="0" applyNumberFormat="1" applyFont="1" applyBorder="1" applyAlignment="1">
      <alignment horizontal="center" vertical="center"/>
    </xf>
    <xf numFmtId="166" fontId="20" fillId="0" borderId="27" xfId="0" applyNumberFormat="1" applyFont="1" applyBorder="1" applyAlignment="1">
      <alignment horizontal="center"/>
    </xf>
    <xf numFmtId="166" fontId="20" fillId="0" borderId="21" xfId="0" applyNumberFormat="1" applyFont="1" applyBorder="1" applyAlignment="1">
      <alignment horizontal="center"/>
    </xf>
    <xf numFmtId="166" fontId="20" fillId="0" borderId="22" xfId="0" applyNumberFormat="1" applyFont="1" applyBorder="1" applyAlignment="1">
      <alignment horizontal="center"/>
    </xf>
    <xf numFmtId="166" fontId="20" fillId="0" borderId="39" xfId="0" applyNumberFormat="1" applyFont="1" applyBorder="1" applyAlignment="1">
      <alignment horizontal="center"/>
    </xf>
    <xf numFmtId="166" fontId="20" fillId="0" borderId="67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24" fillId="0" borderId="65" xfId="0" applyFont="1" applyBorder="1" applyAlignment="1">
      <alignment horizontal="right"/>
    </xf>
    <xf numFmtId="0" fontId="24" fillId="0" borderId="77" xfId="0" applyFont="1" applyBorder="1" applyAlignment="1">
      <alignment horizontal="right"/>
    </xf>
    <xf numFmtId="164" fontId="13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5" fillId="0" borderId="73" xfId="0" applyFont="1" applyBorder="1" applyAlignment="1">
      <alignment horizontal="center"/>
    </xf>
    <xf numFmtId="0" fontId="6" fillId="0" borderId="0" xfId="0" applyFont="1" applyAlignment="1">
      <alignment horizontal="center"/>
    </xf>
    <xf numFmtId="169" fontId="6" fillId="0" borderId="0" xfId="0" applyNumberFormat="1" applyFont="1" applyAlignment="1">
      <alignment horizontal="center"/>
    </xf>
    <xf numFmtId="0" fontId="22" fillId="2" borderId="0" xfId="2" applyFill="1"/>
    <xf numFmtId="167" fontId="22" fillId="2" borderId="0" xfId="2" applyNumberFormat="1" applyFill="1" applyAlignment="1">
      <alignment horizontal="center" vertical="center"/>
    </xf>
    <xf numFmtId="169" fontId="22" fillId="2" borderId="0" xfId="2" applyNumberFormat="1" applyFill="1" applyAlignment="1">
      <alignment horizontal="center" vertical="center"/>
    </xf>
    <xf numFmtId="0" fontId="22" fillId="3" borderId="0" xfId="2" applyFill="1"/>
    <xf numFmtId="167" fontId="22" fillId="3" borderId="0" xfId="2" applyNumberFormat="1" applyFill="1" applyAlignment="1">
      <alignment horizontal="center" vertical="center"/>
    </xf>
    <xf numFmtId="169" fontId="22" fillId="3" borderId="0" xfId="2" applyNumberFormat="1" applyFill="1" applyAlignment="1">
      <alignment horizontal="center" vertical="center"/>
    </xf>
    <xf numFmtId="0" fontId="0" fillId="3" borderId="0" xfId="0" applyFill="1"/>
    <xf numFmtId="0" fontId="22" fillId="4" borderId="0" xfId="2" applyFill="1"/>
    <xf numFmtId="167" fontId="22" fillId="4" borderId="0" xfId="2" applyNumberFormat="1" applyFill="1" applyAlignment="1">
      <alignment horizontal="center" vertical="center"/>
    </xf>
    <xf numFmtId="169" fontId="22" fillId="4" borderId="0" xfId="2" applyNumberFormat="1" applyFill="1" applyAlignment="1">
      <alignment horizontal="center" vertical="center"/>
    </xf>
    <xf numFmtId="0" fontId="0" fillId="4" borderId="0" xfId="0" applyFill="1"/>
    <xf numFmtId="47" fontId="0" fillId="0" borderId="0" xfId="0" applyNumberFormat="1" applyAlignment="1">
      <alignment horizontal="center"/>
    </xf>
    <xf numFmtId="169" fontId="27" fillId="0" borderId="0" xfId="0" applyNumberFormat="1" applyFont="1" applyAlignment="1">
      <alignment horizontal="center"/>
    </xf>
    <xf numFmtId="169" fontId="0" fillId="0" borderId="0" xfId="0" applyNumberFormat="1" applyAlignment="1">
      <alignment horizontal="center"/>
    </xf>
    <xf numFmtId="0" fontId="0" fillId="5" borderId="0" xfId="0" applyFill="1"/>
    <xf numFmtId="0" fontId="0" fillId="0" borderId="0" xfId="0" applyAlignment="1">
      <alignment horizontal="center"/>
    </xf>
    <xf numFmtId="0" fontId="8" fillId="0" borderId="36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12" fillId="0" borderId="43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63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1" fillId="0" borderId="36" xfId="0" applyFont="1" applyBorder="1" applyAlignment="1" applyProtection="1">
      <alignment horizontal="center" vertical="center"/>
      <protection locked="0"/>
    </xf>
    <xf numFmtId="0" fontId="11" fillId="0" borderId="33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2" fontId="28" fillId="0" borderId="0" xfId="0" applyNumberFormat="1" applyFont="1"/>
    <xf numFmtId="10" fontId="28" fillId="0" borderId="0" xfId="0" applyNumberFormat="1" applyFont="1" applyAlignment="1">
      <alignment horizontal="center"/>
    </xf>
    <xf numFmtId="10" fontId="28" fillId="0" borderId="0" xfId="1" applyNumberFormat="1" applyFont="1" applyBorder="1" applyAlignment="1">
      <alignment horizontal="center"/>
    </xf>
    <xf numFmtId="2" fontId="3" fillId="0" borderId="27" xfId="0" applyNumberFormat="1" applyFont="1" applyBorder="1" applyAlignment="1">
      <alignment horizontal="center" vertical="center"/>
    </xf>
    <xf numFmtId="165" fontId="3" fillId="0" borderId="26" xfId="0" applyNumberFormat="1" applyFont="1" applyBorder="1" applyAlignment="1">
      <alignment horizontal="center" vertical="center"/>
    </xf>
    <xf numFmtId="165" fontId="3" fillId="0" borderId="78" xfId="0" applyNumberFormat="1" applyFont="1" applyBorder="1" applyAlignment="1">
      <alignment horizontal="center" vertical="center"/>
    </xf>
    <xf numFmtId="0" fontId="2" fillId="0" borderId="35" xfId="0" applyFont="1" applyBorder="1" applyAlignment="1">
      <alignment horizontal="center"/>
    </xf>
    <xf numFmtId="0" fontId="9" fillId="0" borderId="7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3" fillId="0" borderId="28" xfId="0" applyNumberFormat="1" applyFont="1" applyBorder="1" applyAlignment="1">
      <alignment horizontal="center" vertical="center"/>
    </xf>
    <xf numFmtId="0" fontId="0" fillId="0" borderId="34" xfId="0" applyBorder="1" applyAlignment="1">
      <alignment horizontal="center"/>
    </xf>
    <xf numFmtId="164" fontId="3" fillId="0" borderId="39" xfId="0" applyNumberFormat="1" applyFont="1" applyBorder="1" applyAlignment="1">
      <alignment horizontal="center" vertical="center"/>
    </xf>
    <xf numFmtId="164" fontId="3" fillId="0" borderId="67" xfId="0" applyNumberFormat="1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10" fontId="9" fillId="0" borderId="22" xfId="1" applyNumberFormat="1" applyFont="1" applyBorder="1" applyAlignment="1">
      <alignment horizontal="center" vertical="top" wrapText="1"/>
    </xf>
    <xf numFmtId="0" fontId="3" fillId="0" borderId="28" xfId="0" applyFont="1" applyBorder="1" applyAlignment="1">
      <alignment horizontal="center" vertical="center"/>
    </xf>
    <xf numFmtId="10" fontId="9" fillId="0" borderId="25" xfId="1" applyNumberFormat="1" applyFont="1" applyBorder="1" applyAlignment="1">
      <alignment horizontal="center" vertical="top" wrapText="1"/>
    </xf>
    <xf numFmtId="166" fontId="7" fillId="0" borderId="0" xfId="0" applyNumberFormat="1" applyFont="1"/>
    <xf numFmtId="166" fontId="1" fillId="0" borderId="27" xfId="0" applyNumberFormat="1" applyFont="1" applyBorder="1" applyAlignment="1">
      <alignment horizontal="center" vertical="center"/>
    </xf>
    <xf numFmtId="166" fontId="1" fillId="0" borderId="80" xfId="0" applyNumberFormat="1" applyFont="1" applyBorder="1" applyAlignment="1">
      <alignment horizontal="center" vertical="center"/>
    </xf>
    <xf numFmtId="2" fontId="1" fillId="0" borderId="30" xfId="0" applyNumberFormat="1" applyFont="1" applyBorder="1" applyAlignment="1">
      <alignment horizontal="center" vertical="center"/>
    </xf>
    <xf numFmtId="166" fontId="1" fillId="0" borderId="28" xfId="0" applyNumberFormat="1" applyFont="1" applyBorder="1" applyAlignment="1">
      <alignment horizontal="center" vertical="center"/>
    </xf>
    <xf numFmtId="10" fontId="3" fillId="0" borderId="25" xfId="1" applyNumberFormat="1" applyFont="1" applyBorder="1" applyAlignment="1">
      <alignment horizontal="center" vertical="center"/>
    </xf>
  </cellXfs>
  <cellStyles count="3">
    <cellStyle name="Normal" xfId="0" builtinId="0"/>
    <cellStyle name="Normal_05-08 Gold Medal Times" xfId="2" xr:uid="{18BE7D37-54BB-44D4-8C08-AB432D3062F2}"/>
    <cellStyle name="Per cent" xfId="1" builtinId="5"/>
  </cellStyles>
  <dxfs count="6"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FFFFCC"/>
      <color rgb="FF0033CC"/>
      <color rgb="FFFFFF9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ike\Dropbox%20(Personal)\Time%20Standards\Time%20Trials%202013.xlsx" TargetMode="External"/><Relationship Id="rId1" Type="http://schemas.openxmlformats.org/officeDocument/2006/relationships/externalLinkPath" Target="/Users/mike/Dropbox%20(Personal)/Time%20Standards/Time%20Trials%20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ANDARDS"/>
      <sheetName val="2013"/>
      <sheetName val="Sheet1"/>
      <sheetName val="Sheet2"/>
      <sheetName val="Sheet3"/>
    </sheetNames>
    <sheetDataSet>
      <sheetData sheetId="0">
        <row r="38">
          <cell r="A38" t="str">
            <v>SM8+</v>
          </cell>
        </row>
        <row r="39">
          <cell r="A39" t="str">
            <v>SM4X</v>
          </cell>
        </row>
        <row r="40">
          <cell r="A40" t="str">
            <v>SM4-</v>
          </cell>
        </row>
        <row r="41">
          <cell r="A41" t="str">
            <v>SM4+</v>
          </cell>
        </row>
        <row r="42">
          <cell r="A42" t="str">
            <v>SM2X</v>
          </cell>
        </row>
        <row r="43">
          <cell r="A43" t="str">
            <v>SM2-</v>
          </cell>
        </row>
        <row r="44">
          <cell r="A44" t="str">
            <v>SM1X</v>
          </cell>
        </row>
        <row r="45">
          <cell r="A45" t="str">
            <v>SM2+</v>
          </cell>
        </row>
        <row r="46">
          <cell r="A46" t="str">
            <v>SLM8+</v>
          </cell>
        </row>
        <row r="47">
          <cell r="A47" t="str">
            <v>SLM4X</v>
          </cell>
        </row>
        <row r="48">
          <cell r="A48" t="str">
            <v>SLM4-</v>
          </cell>
        </row>
        <row r="49">
          <cell r="A49" t="str">
            <v>SLM4+</v>
          </cell>
        </row>
        <row r="50">
          <cell r="A50" t="str">
            <v>SLM2X</v>
          </cell>
        </row>
        <row r="51">
          <cell r="A51" t="str">
            <v>SLM2-</v>
          </cell>
        </row>
        <row r="52">
          <cell r="A52" t="str">
            <v>SLM1X</v>
          </cell>
        </row>
        <row r="53">
          <cell r="A53" t="str">
            <v>SBM8+</v>
          </cell>
        </row>
        <row r="54">
          <cell r="A54" t="str">
            <v>SBM4X</v>
          </cell>
        </row>
        <row r="55">
          <cell r="A55" t="str">
            <v>SBM4-</v>
          </cell>
        </row>
        <row r="56">
          <cell r="A56" t="str">
            <v>SBM4+</v>
          </cell>
        </row>
        <row r="57">
          <cell r="A57" t="str">
            <v>SBM2X</v>
          </cell>
        </row>
        <row r="58">
          <cell r="A58" t="str">
            <v>SBM2-</v>
          </cell>
        </row>
        <row r="59">
          <cell r="A59" t="str">
            <v>SBM1X</v>
          </cell>
        </row>
        <row r="60">
          <cell r="A60" t="str">
            <v>SBLM8+</v>
          </cell>
        </row>
        <row r="61">
          <cell r="A61" t="str">
            <v>SBLM4X</v>
          </cell>
        </row>
        <row r="62">
          <cell r="A62" t="str">
            <v>SBLM4-</v>
          </cell>
        </row>
        <row r="63">
          <cell r="A63" t="str">
            <v>SBLM4+</v>
          </cell>
        </row>
        <row r="64">
          <cell r="A64" t="str">
            <v>SBLM2X</v>
          </cell>
        </row>
        <row r="65">
          <cell r="A65" t="str">
            <v>SBLM2-</v>
          </cell>
        </row>
        <row r="66">
          <cell r="A66" t="str">
            <v>SBLM1X</v>
          </cell>
        </row>
        <row r="67">
          <cell r="A67" t="str">
            <v>S64M4+</v>
          </cell>
        </row>
        <row r="68">
          <cell r="A68" t="str">
            <v>S64M1X</v>
          </cell>
        </row>
        <row r="69">
          <cell r="A69" t="str">
            <v>JM8+</v>
          </cell>
        </row>
        <row r="70">
          <cell r="A70" t="str">
            <v>JM4X</v>
          </cell>
        </row>
        <row r="71">
          <cell r="A71" t="str">
            <v>JM4-</v>
          </cell>
        </row>
        <row r="72">
          <cell r="A72" t="str">
            <v>JM4+</v>
          </cell>
        </row>
        <row r="73">
          <cell r="A73" t="str">
            <v>JM2X</v>
          </cell>
        </row>
        <row r="74">
          <cell r="A74" t="str">
            <v>JM2-</v>
          </cell>
        </row>
        <row r="75">
          <cell r="A75" t="str">
            <v>JM1X</v>
          </cell>
        </row>
        <row r="76">
          <cell r="A76" t="str">
            <v>JLM8+</v>
          </cell>
        </row>
        <row r="77">
          <cell r="A77" t="str">
            <v>JLM4X</v>
          </cell>
        </row>
        <row r="78">
          <cell r="A78" t="str">
            <v>JLM4-</v>
          </cell>
        </row>
        <row r="79">
          <cell r="A79" t="str">
            <v>JLM4+</v>
          </cell>
        </row>
        <row r="80">
          <cell r="A80" t="str">
            <v>JLM2X</v>
          </cell>
        </row>
        <row r="81">
          <cell r="A81" t="str">
            <v>JLM2-</v>
          </cell>
        </row>
        <row r="82">
          <cell r="A82" t="str">
            <v>JLM1X</v>
          </cell>
        </row>
        <row r="83">
          <cell r="A83" t="str">
            <v>JBM8+</v>
          </cell>
        </row>
        <row r="84">
          <cell r="A84" t="str">
            <v>JBM4X</v>
          </cell>
        </row>
        <row r="85">
          <cell r="A85" t="str">
            <v>JBM4-</v>
          </cell>
        </row>
        <row r="86">
          <cell r="A86" t="str">
            <v>JBM4+</v>
          </cell>
        </row>
        <row r="87">
          <cell r="A87" t="str">
            <v>JBM2X</v>
          </cell>
        </row>
        <row r="88">
          <cell r="A88" t="str">
            <v>JBM2-</v>
          </cell>
        </row>
        <row r="89">
          <cell r="A89" t="str">
            <v>JBM1X</v>
          </cell>
        </row>
        <row r="90">
          <cell r="A90" t="str">
            <v>JBLM8+</v>
          </cell>
        </row>
        <row r="91">
          <cell r="A91" t="str">
            <v>JBLM4X</v>
          </cell>
        </row>
        <row r="92">
          <cell r="A92" t="str">
            <v>JBLM4-</v>
          </cell>
        </row>
        <row r="93">
          <cell r="A93" t="str">
            <v>JBLM4+</v>
          </cell>
        </row>
        <row r="94">
          <cell r="A94" t="str">
            <v>JBLM2X</v>
          </cell>
        </row>
        <row r="95">
          <cell r="A95" t="str">
            <v>JBLM2-</v>
          </cell>
        </row>
        <row r="96">
          <cell r="A96" t="str">
            <v>JBLM1X</v>
          </cell>
        </row>
        <row r="97">
          <cell r="A97" t="str">
            <v>SW8+</v>
          </cell>
        </row>
        <row r="98">
          <cell r="A98" t="str">
            <v>SW4X</v>
          </cell>
        </row>
        <row r="99">
          <cell r="A99" t="str">
            <v>SW4-</v>
          </cell>
        </row>
        <row r="100">
          <cell r="A100" t="str">
            <v>SW4+</v>
          </cell>
        </row>
        <row r="101">
          <cell r="A101" t="str">
            <v>SW2X</v>
          </cell>
        </row>
        <row r="102">
          <cell r="A102" t="str">
            <v>SW2-</v>
          </cell>
        </row>
        <row r="103">
          <cell r="A103" t="str">
            <v>SW1X</v>
          </cell>
        </row>
        <row r="104">
          <cell r="A104" t="str">
            <v>SLW8+</v>
          </cell>
        </row>
        <row r="105">
          <cell r="A105" t="str">
            <v>SLW4X</v>
          </cell>
        </row>
        <row r="106">
          <cell r="A106" t="str">
            <v>SLW4-</v>
          </cell>
        </row>
        <row r="107">
          <cell r="A107" t="str">
            <v>SLW4+</v>
          </cell>
        </row>
        <row r="108">
          <cell r="A108" t="str">
            <v>SLW2X</v>
          </cell>
        </row>
        <row r="109">
          <cell r="A109" t="str">
            <v>SLW2-</v>
          </cell>
        </row>
        <row r="110">
          <cell r="A110" t="str">
            <v>SLW1X</v>
          </cell>
        </row>
        <row r="111">
          <cell r="A111" t="str">
            <v>SBW8+</v>
          </cell>
        </row>
        <row r="112">
          <cell r="A112" t="str">
            <v>SBW4X</v>
          </cell>
        </row>
        <row r="113">
          <cell r="A113" t="str">
            <v>SBW4-</v>
          </cell>
        </row>
        <row r="114">
          <cell r="A114" t="str">
            <v>SBW4+</v>
          </cell>
        </row>
        <row r="115">
          <cell r="A115" t="str">
            <v>SBW2X</v>
          </cell>
        </row>
        <row r="116">
          <cell r="A116" t="str">
            <v>SBW2-</v>
          </cell>
        </row>
        <row r="117">
          <cell r="A117" t="str">
            <v>SBW1X</v>
          </cell>
        </row>
        <row r="118">
          <cell r="A118" t="str">
            <v>SBLW8+</v>
          </cell>
        </row>
        <row r="119">
          <cell r="A119" t="str">
            <v>SBLW4X</v>
          </cell>
        </row>
        <row r="120">
          <cell r="A120" t="str">
            <v>SBLW4-</v>
          </cell>
        </row>
        <row r="121">
          <cell r="A121" t="str">
            <v>SBLW4+</v>
          </cell>
        </row>
        <row r="122">
          <cell r="A122" t="str">
            <v>SBLW2X</v>
          </cell>
        </row>
        <row r="123">
          <cell r="A123" t="str">
            <v>SBLW2-</v>
          </cell>
        </row>
        <row r="124">
          <cell r="A124" t="str">
            <v>SBLW1X</v>
          </cell>
        </row>
        <row r="125">
          <cell r="A125" t="str">
            <v>S15W4+</v>
          </cell>
        </row>
        <row r="126">
          <cell r="A126" t="str">
            <v>JW8+</v>
          </cell>
        </row>
        <row r="127">
          <cell r="A127" t="str">
            <v>JW4X</v>
          </cell>
        </row>
        <row r="128">
          <cell r="A128" t="str">
            <v>JW4-</v>
          </cell>
        </row>
        <row r="129">
          <cell r="A129" t="str">
            <v>JW4+</v>
          </cell>
        </row>
        <row r="130">
          <cell r="A130" t="str">
            <v>JW2X</v>
          </cell>
        </row>
        <row r="131">
          <cell r="A131" t="str">
            <v>JW2-</v>
          </cell>
        </row>
        <row r="132">
          <cell r="A132" t="str">
            <v>JW1X</v>
          </cell>
        </row>
        <row r="133">
          <cell r="A133" t="str">
            <v>JLW8+</v>
          </cell>
        </row>
        <row r="134">
          <cell r="A134" t="str">
            <v>JLW4X</v>
          </cell>
        </row>
        <row r="135">
          <cell r="A135" t="str">
            <v>JLW4-</v>
          </cell>
        </row>
        <row r="136">
          <cell r="A136" t="str">
            <v>JLW4+</v>
          </cell>
        </row>
        <row r="137">
          <cell r="A137" t="str">
            <v>JLW2X</v>
          </cell>
        </row>
        <row r="138">
          <cell r="A138" t="str">
            <v>JLW2-</v>
          </cell>
        </row>
        <row r="139">
          <cell r="A139" t="str">
            <v>JLW1X</v>
          </cell>
        </row>
        <row r="140">
          <cell r="A140" t="str">
            <v>JBW8+</v>
          </cell>
        </row>
        <row r="141">
          <cell r="A141" t="str">
            <v>JBW4X</v>
          </cell>
        </row>
        <row r="142">
          <cell r="A142" t="str">
            <v>JBW4-</v>
          </cell>
        </row>
        <row r="143">
          <cell r="A143" t="str">
            <v>JBW4+</v>
          </cell>
        </row>
        <row r="144">
          <cell r="A144" t="str">
            <v>JBW2X</v>
          </cell>
        </row>
        <row r="145">
          <cell r="A145" t="str">
            <v>JBW2-</v>
          </cell>
        </row>
        <row r="146">
          <cell r="A146" t="str">
            <v>JBW1X</v>
          </cell>
        </row>
        <row r="147">
          <cell r="A147" t="str">
            <v>JBLW8+</v>
          </cell>
        </row>
        <row r="148">
          <cell r="A148" t="str">
            <v>JBLW4X</v>
          </cell>
        </row>
        <row r="149">
          <cell r="A149" t="str">
            <v>JBLW4-</v>
          </cell>
        </row>
        <row r="150">
          <cell r="A150" t="str">
            <v>JBLW4+</v>
          </cell>
        </row>
        <row r="151">
          <cell r="A151" t="str">
            <v>JBLW2X</v>
          </cell>
        </row>
        <row r="152">
          <cell r="A152" t="str">
            <v>JBLW2-</v>
          </cell>
        </row>
        <row r="153">
          <cell r="A153" t="str">
            <v>JBLW1X</v>
          </cell>
        </row>
        <row r="154">
          <cell r="A154" t="str">
            <v>LTA4+</v>
          </cell>
        </row>
        <row r="155">
          <cell r="A155" t="str">
            <v>TAMix2x</v>
          </cell>
        </row>
        <row r="156">
          <cell r="A156" t="str">
            <v>ASM1x</v>
          </cell>
        </row>
        <row r="157">
          <cell r="A157" t="str">
            <v>ASW1x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39C7E-A8FC-4132-8457-211C6A432893}">
  <sheetPr>
    <tabColor rgb="FFFFFF00"/>
    <pageSetUpPr fitToPage="1"/>
  </sheetPr>
  <dimension ref="A1:W67"/>
  <sheetViews>
    <sheetView tabSelected="1" zoomScaleNormal="100" workbookViewId="0">
      <selection activeCell="K53" sqref="K53"/>
    </sheetView>
  </sheetViews>
  <sheetFormatPr defaultColWidth="8.84375" defaultRowHeight="14.6" x14ac:dyDescent="0.4"/>
  <cols>
    <col min="1" max="1" width="7.4609375" style="15" customWidth="1"/>
    <col min="2" max="7" width="14.69140625" style="15" customWidth="1"/>
    <col min="8" max="8" width="7.4609375" style="15" customWidth="1"/>
    <col min="9" max="9" width="12.84375" style="15" customWidth="1"/>
    <col min="10" max="10" width="6.84375" style="15" customWidth="1"/>
    <col min="11" max="11" width="12.69140625" style="15" customWidth="1"/>
    <col min="12" max="17" width="9.23046875" style="15" customWidth="1"/>
    <col min="18" max="19" width="9.23046875" customWidth="1"/>
    <col min="20" max="23" width="12.69140625" customWidth="1"/>
  </cols>
  <sheetData>
    <row r="1" spans="1:22" ht="15" customHeight="1" thickTop="1" x14ac:dyDescent="0.4">
      <c r="A1" s="210" t="s">
        <v>43</v>
      </c>
      <c r="B1" s="211"/>
      <c r="C1" s="211"/>
      <c r="D1" s="211"/>
      <c r="E1" s="211"/>
      <c r="F1" s="211"/>
      <c r="G1" s="211"/>
      <c r="H1" s="212"/>
      <c r="I1" s="71"/>
    </row>
    <row r="2" spans="1:22" ht="15" customHeight="1" thickBot="1" x14ac:dyDescent="0.45">
      <c r="A2" s="213"/>
      <c r="B2" s="214"/>
      <c r="C2" s="214"/>
      <c r="D2" s="214"/>
      <c r="E2" s="214"/>
      <c r="F2" s="214"/>
      <c r="G2" s="214"/>
      <c r="H2" s="215"/>
      <c r="I2" s="101"/>
      <c r="J2" s="23"/>
    </row>
    <row r="3" spans="1:22" ht="15" customHeight="1" x14ac:dyDescent="0.4">
      <c r="A3" s="216" t="s">
        <v>36</v>
      </c>
      <c r="B3" s="217"/>
      <c r="C3" s="218"/>
      <c r="D3" s="72" t="s">
        <v>25</v>
      </c>
      <c r="E3" s="13">
        <v>45534</v>
      </c>
      <c r="F3" s="18" t="s">
        <v>21</v>
      </c>
      <c r="G3" s="14">
        <v>1500</v>
      </c>
      <c r="H3" s="16" t="s">
        <v>22</v>
      </c>
      <c r="I3" s="141"/>
      <c r="J3" s="23"/>
      <c r="K3" s="134" t="s">
        <v>38</v>
      </c>
      <c r="L3" s="135" t="s">
        <v>4</v>
      </c>
      <c r="M3" s="234" t="s">
        <v>0</v>
      </c>
      <c r="N3" s="134" t="s">
        <v>2</v>
      </c>
      <c r="O3" s="53" t="s">
        <v>58</v>
      </c>
      <c r="P3" s="231" t="s">
        <v>337</v>
      </c>
      <c r="Q3" s="232" t="s">
        <v>338</v>
      </c>
      <c r="R3" s="230" t="s">
        <v>1</v>
      </c>
      <c r="S3" s="119" t="s">
        <v>53</v>
      </c>
    </row>
    <row r="4" spans="1:22" ht="15" customHeight="1" thickBot="1" x14ac:dyDescent="0.45">
      <c r="A4" s="213"/>
      <c r="B4" s="214"/>
      <c r="C4" s="219"/>
      <c r="D4" s="17" t="s">
        <v>26</v>
      </c>
      <c r="E4" s="8" t="s">
        <v>72</v>
      </c>
      <c r="F4" s="18" t="s">
        <v>20</v>
      </c>
      <c r="G4" s="156">
        <v>4.3750000000000004E-3</v>
      </c>
      <c r="H4" s="16" t="s">
        <v>52</v>
      </c>
      <c r="I4" s="142"/>
      <c r="J4" s="23"/>
      <c r="K4" s="137">
        <f>RANK(M4,M4:M6,1)</f>
        <v>3</v>
      </c>
      <c r="L4" s="103" t="str">
        <f>C6</f>
        <v>Travis</v>
      </c>
      <c r="M4" s="235">
        <f>B16+E16+B34</f>
        <v>1.1596064814814816E-2</v>
      </c>
      <c r="N4" s="237">
        <f>IF(M4=MIN(M4:M6),0,M4-MIN(M4:M6))*86400</f>
        <v>17.560000000000532</v>
      </c>
      <c r="O4" s="238">
        <f>((MIN(M4:M6)*86400)-(M4*86400))/(M4*86400)*-1</f>
        <v>1.752669927138488E-2</v>
      </c>
      <c r="P4" s="227">
        <f>IF(K4=1,0,
IF(K4=2,(SMALL(M$4:M$6,2)-SMALL(M$4:M$6,1))*86400,
IF(K4=3,(SMALL(M$4:M$6,3)-SMALL(M$4:M$6,2))*86400,"error")))</f>
        <v>9.6300000000001376</v>
      </c>
      <c r="Q4" s="146">
        <f>IF(K4=1,V$4,    IF(K4=2,V$5,  V$6))</f>
        <v>9.6117376983732017E-3</v>
      </c>
      <c r="R4" s="228">
        <f>M4/3</f>
        <v>3.8653549382716055E-3</v>
      </c>
      <c r="S4" s="146">
        <f>AVERAGE(B19,E19,B37)</f>
        <v>0.84905941715296829</v>
      </c>
      <c r="U4" s="224">
        <f>VLOOKUP(1,$K$4:$M$6,3,FALSE)*86400</f>
        <v>984.33999999999958</v>
      </c>
      <c r="V4" s="225">
        <v>0</v>
      </c>
    </row>
    <row r="5" spans="1:22" ht="13.5" customHeight="1" thickBot="1" x14ac:dyDescent="0.45">
      <c r="A5" s="19" t="s">
        <v>17</v>
      </c>
      <c r="B5" s="220" t="s">
        <v>28</v>
      </c>
      <c r="C5" s="221"/>
      <c r="D5" s="220" t="s">
        <v>29</v>
      </c>
      <c r="E5" s="221"/>
      <c r="F5" s="222" t="s">
        <v>12</v>
      </c>
      <c r="G5" s="223"/>
      <c r="H5" s="20"/>
      <c r="I5" s="143"/>
      <c r="J5" s="144"/>
      <c r="K5" s="137">
        <f>RANK(M5,M4:M6,1)</f>
        <v>2</v>
      </c>
      <c r="L5" s="103" t="str">
        <f>C7</f>
        <v>Neil</v>
      </c>
      <c r="M5" s="235">
        <f>C16+F16+C34</f>
        <v>1.1484606481481481E-2</v>
      </c>
      <c r="N5" s="237">
        <f>IF(M5=MIN(M4:M6),0,M5-MIN(M4:M6))*86400</f>
        <v>7.9300000000003923</v>
      </c>
      <c r="O5" s="238">
        <f>((MIN(M4:M6)*86400)-(M5*86400))/(M5*86400)*-1</f>
        <v>7.9917764318183614E-3</v>
      </c>
      <c r="P5" s="227">
        <f t="shared" ref="P5:P6" si="0">IF(K5=1,0,
IF(K5=2,(SMALL(M$4:M$6,2)-SMALL(M$4:M$6,1))*86400,
IF(K5=3,(SMALL(M$4:M$6,3)-SMALL(M$4:M$6,2))*86400,"error")))</f>
        <v>7.9300000000003923</v>
      </c>
      <c r="Q5" s="146">
        <f>IF(K5=1,V$4,    IF(K5=2,V$5,  V$6))</f>
        <v>7.9917764318183648E-3</v>
      </c>
      <c r="R5" s="228">
        <f>M5/3</f>
        <v>3.8282021604938272E-3</v>
      </c>
      <c r="S5" s="146">
        <f>AVERAGE(C19,F19,C37)</f>
        <v>0.85744203321682944</v>
      </c>
      <c r="U5" s="224">
        <f>VLOOKUP(2,$K$4:$M$6,3,FALSE)*86400</f>
        <v>992.27</v>
      </c>
      <c r="V5" s="226">
        <f>(U4/U5-1)*-1</f>
        <v>7.9917764318183648E-3</v>
      </c>
    </row>
    <row r="6" spans="1:22" ht="13.5" customHeight="1" thickBot="1" x14ac:dyDescent="0.45">
      <c r="A6" s="21"/>
      <c r="B6" s="22" t="s">
        <v>33</v>
      </c>
      <c r="C6" s="11" t="s">
        <v>63</v>
      </c>
      <c r="D6" s="22">
        <v>1</v>
      </c>
      <c r="E6" s="11" t="s">
        <v>57</v>
      </c>
      <c r="F6" s="73" t="s">
        <v>18</v>
      </c>
      <c r="G6" s="3" t="s">
        <v>59</v>
      </c>
      <c r="H6" s="20"/>
      <c r="I6"/>
      <c r="J6"/>
      <c r="K6" s="138">
        <f>RANK(M6,M4:M6,1)</f>
        <v>1</v>
      </c>
      <c r="L6" s="139" t="str">
        <f>C8</f>
        <v xml:space="preserve">Jeremy </v>
      </c>
      <c r="M6" s="236">
        <f>D16+G16+D34</f>
        <v>1.1392824074074069E-2</v>
      </c>
      <c r="N6" s="239">
        <f>IF(M6=MIN(M4:M6),0,M6-MIN(M4:M6))*86400</f>
        <v>0</v>
      </c>
      <c r="O6" s="240">
        <f>((MIN(M4:M6)*86400)-(M6*86400))/(M6*86400)*-1</f>
        <v>0</v>
      </c>
      <c r="P6" s="233">
        <f t="shared" si="0"/>
        <v>0</v>
      </c>
      <c r="Q6" s="147">
        <f>IF(K6=1,V$4,    IF(K6=2,V$5,  V$6))</f>
        <v>0</v>
      </c>
      <c r="R6" s="229">
        <f>M6/3</f>
        <v>3.7976080246913562E-3</v>
      </c>
      <c r="S6" s="147">
        <f>AVERAGE(D19,G19,D37)</f>
        <v>0.8640744904565052</v>
      </c>
      <c r="U6" s="224">
        <f>VLOOKUP(3,$K$4:$M$6,3,FALSE)*86400</f>
        <v>1001.9000000000001</v>
      </c>
      <c r="V6" s="226">
        <f>(U5/U6-1)*-1</f>
        <v>9.6117376983732017E-3</v>
      </c>
    </row>
    <row r="7" spans="1:22" ht="13.5" customHeight="1" x14ac:dyDescent="0.4">
      <c r="A7" s="21"/>
      <c r="B7" s="22" t="s">
        <v>34</v>
      </c>
      <c r="C7" s="11" t="s">
        <v>68</v>
      </c>
      <c r="D7" s="22">
        <v>2</v>
      </c>
      <c r="E7" s="11" t="s">
        <v>70</v>
      </c>
      <c r="F7" s="74" t="s">
        <v>19</v>
      </c>
      <c r="G7" s="2" t="s">
        <v>60</v>
      </c>
      <c r="H7" s="20"/>
      <c r="I7"/>
      <c r="J7"/>
    </row>
    <row r="8" spans="1:22" ht="13.5" customHeight="1" thickBot="1" x14ac:dyDescent="0.45">
      <c r="A8" s="21"/>
      <c r="B8" s="75" t="s">
        <v>35</v>
      </c>
      <c r="C8" s="12" t="s">
        <v>69</v>
      </c>
      <c r="D8" s="75">
        <v>3</v>
      </c>
      <c r="E8" s="12" t="s">
        <v>71</v>
      </c>
      <c r="F8" s="76" t="s">
        <v>27</v>
      </c>
      <c r="G8" s="1" t="s">
        <v>61</v>
      </c>
      <c r="H8" s="20"/>
      <c r="I8"/>
      <c r="J8"/>
    </row>
    <row r="9" spans="1:22" ht="7.1" customHeight="1" thickBot="1" x14ac:dyDescent="0.45">
      <c r="A9" s="21"/>
      <c r="H9" s="20"/>
      <c r="J9"/>
    </row>
    <row r="10" spans="1:22" x14ac:dyDescent="0.4">
      <c r="A10" s="77"/>
      <c r="B10" s="207" t="s">
        <v>5</v>
      </c>
      <c r="C10" s="208"/>
      <c r="D10" s="209"/>
      <c r="E10" s="207" t="s">
        <v>6</v>
      </c>
      <c r="F10" s="208"/>
      <c r="G10" s="209"/>
      <c r="H10" s="78"/>
      <c r="J10"/>
      <c r="K10" s="134" t="s">
        <v>38</v>
      </c>
      <c r="L10" s="135" t="s">
        <v>4</v>
      </c>
      <c r="M10" s="136" t="s">
        <v>0</v>
      </c>
      <c r="N10" s="136" t="s">
        <v>2</v>
      </c>
      <c r="O10" s="52" t="s">
        <v>58</v>
      </c>
      <c r="P10" s="231" t="s">
        <v>337</v>
      </c>
      <c r="Q10" s="232" t="s">
        <v>338</v>
      </c>
      <c r="R10" s="118" t="s">
        <v>1</v>
      </c>
      <c r="S10" s="119" t="s">
        <v>53</v>
      </c>
    </row>
    <row r="11" spans="1:22" ht="15" thickBot="1" x14ac:dyDescent="0.45">
      <c r="A11" s="79"/>
      <c r="B11" s="24" t="str">
        <f>$G$6</f>
        <v>Bonner</v>
      </c>
      <c r="C11" s="25" t="str">
        <f>$G$7</f>
        <v>Erskin</v>
      </c>
      <c r="D11" s="80" t="str">
        <f>G8</f>
        <v>Thompson</v>
      </c>
      <c r="E11" s="24" t="str">
        <f>$G$6</f>
        <v>Bonner</v>
      </c>
      <c r="F11" s="25" t="str">
        <f>G7</f>
        <v>Erskin</v>
      </c>
      <c r="G11" s="26" t="str">
        <f>G8</f>
        <v>Thompson</v>
      </c>
      <c r="H11" s="81"/>
      <c r="J11"/>
      <c r="K11" s="137">
        <f>RANK(M11,M11:M13,1)</f>
        <v>1</v>
      </c>
      <c r="L11" s="103" t="str">
        <f>E6</f>
        <v>Matt</v>
      </c>
      <c r="M11" s="133">
        <f>B16+F16+D34</f>
        <v>1.1368518518518517E-2</v>
      </c>
      <c r="N11" s="95">
        <f>IF(M11=MIN(M11:M13),0,M11-MIN(M11:M13))*86400</f>
        <v>0</v>
      </c>
      <c r="O11" s="109">
        <f>((MIN(M11:M13)*86400)-(M11*86400))/(M11*86400)*-1</f>
        <v>0</v>
      </c>
      <c r="P11" s="227">
        <f>IF(K11=1,0,
IF(K11=2,(SMALL(M$11:M$13,2)-SMALL(M$11:M$13,1))*86400,
IF(K11=3,(SMALL(M$11:M$13,3)-SMALL(M$11:M$13,2))*86400,"error")))</f>
        <v>0</v>
      </c>
      <c r="Q11" s="146">
        <f>IF(K11=1,V$11,    IF(K11=2,V$12,  V$13))</f>
        <v>0</v>
      </c>
      <c r="R11" s="96">
        <f>M11/3</f>
        <v>3.7895061728395059E-3</v>
      </c>
      <c r="S11" s="146">
        <f>AVERAGE(B19,F19,D37)</f>
        <v>0.86589436154488864</v>
      </c>
      <c r="U11" s="224">
        <f>VLOOKUP(1,$K$11:$M$13,3,FALSE)*86400</f>
        <v>982.2399999999999</v>
      </c>
      <c r="V11" s="225">
        <v>0</v>
      </c>
    </row>
    <row r="12" spans="1:22" x14ac:dyDescent="0.4">
      <c r="A12" s="27" t="s">
        <v>13</v>
      </c>
      <c r="B12" s="28" t="str">
        <f>C6</f>
        <v>Travis</v>
      </c>
      <c r="C12" s="29" t="str">
        <f>C7</f>
        <v>Neil</v>
      </c>
      <c r="D12" s="29" t="str">
        <f>C8</f>
        <v xml:space="preserve">Jeremy </v>
      </c>
      <c r="E12" s="28" t="str">
        <f>C6</f>
        <v>Travis</v>
      </c>
      <c r="F12" s="29" t="str">
        <f>C7</f>
        <v>Neil</v>
      </c>
      <c r="G12" s="29" t="str">
        <f>C8</f>
        <v xml:space="preserve">Jeremy </v>
      </c>
      <c r="H12" s="31" t="s">
        <v>13</v>
      </c>
      <c r="J12"/>
      <c r="K12" s="137">
        <f>RANK(M12,M11:M13,1)</f>
        <v>2</v>
      </c>
      <c r="L12" s="103" t="str">
        <f>E7</f>
        <v>Mike</v>
      </c>
      <c r="M12" s="133">
        <f>C16+G16+B34</f>
        <v>1.1404050925925932E-2</v>
      </c>
      <c r="N12" s="95">
        <f>IF(M12=MIN(M11:M13),0,M12-MIN(M11:M13))*86400</f>
        <v>3.0700000000006278</v>
      </c>
      <c r="O12" s="109">
        <f>((MIN(M11:M13)*86400)-(M12*86400))/(M12*86400)*-1</f>
        <v>3.1157706711599565E-3</v>
      </c>
      <c r="P12" s="227">
        <f t="shared" ref="P12:P13" si="1">IF(K12=1,0,
IF(K12=2,(SMALL(M$11:M$13,2)-SMALL(M$11:M$13,1))*86400,
IF(K12=3,(SMALL(M$11:M$13,3)-SMALL(M$11:M$13,2))*86400,"error")))</f>
        <v>3.0700000000006278</v>
      </c>
      <c r="Q12" s="146">
        <f>IF(K12=1,V$4,    IF(K12=2,V$5,  V$6))</f>
        <v>7.9917764318183648E-3</v>
      </c>
      <c r="R12" s="96">
        <f t="shared" ref="R12:R13" si="2">M12/3</f>
        <v>3.8013503086419772E-3</v>
      </c>
      <c r="S12" s="146">
        <f>AVERAGE(C19,G19,B37)</f>
        <v>0.86326639505870917</v>
      </c>
      <c r="U12" s="224">
        <f>VLOOKUP(2,$K$11:$M$13,3,FALSE)*86400</f>
        <v>985.31000000000051</v>
      </c>
      <c r="V12" s="226">
        <f>(U11/U12-1)*-1</f>
        <v>3.1157706711599786E-3</v>
      </c>
    </row>
    <row r="13" spans="1:22" ht="15" customHeight="1" thickBot="1" x14ac:dyDescent="0.45">
      <c r="A13" s="32" t="s">
        <v>14</v>
      </c>
      <c r="B13" s="33" t="str">
        <f>E6</f>
        <v>Matt</v>
      </c>
      <c r="C13" s="34" t="str">
        <f>E7</f>
        <v>Mike</v>
      </c>
      <c r="D13" s="34" t="str">
        <f>E8</f>
        <v>Pat</v>
      </c>
      <c r="E13" s="33" t="str">
        <f>E8</f>
        <v>Pat</v>
      </c>
      <c r="F13" s="34" t="str">
        <f>E6</f>
        <v>Matt</v>
      </c>
      <c r="G13" s="34" t="str">
        <f>E7</f>
        <v>Mike</v>
      </c>
      <c r="H13" s="36" t="s">
        <v>14</v>
      </c>
      <c r="J13"/>
      <c r="K13" s="138">
        <f>RANK(M13,M11:M13,1)</f>
        <v>3</v>
      </c>
      <c r="L13" s="139" t="str">
        <f>E8</f>
        <v>Pat</v>
      </c>
      <c r="M13" s="140">
        <f>D16+E16+C34</f>
        <v>1.1700925925925917E-2</v>
      </c>
      <c r="N13" s="145">
        <f>IF(M13=MIN(M11:M13),0,M13-MIN(M11:M13))*86400</f>
        <v>28.719999999999303</v>
      </c>
      <c r="O13" s="110">
        <f>((MIN(M11:M13)*86400)-(M13*86400))/(M13*86400)*-1</f>
        <v>2.8408641291445127E-2</v>
      </c>
      <c r="P13" s="227">
        <f t="shared" si="1"/>
        <v>25.649999999998673</v>
      </c>
      <c r="Q13" s="147">
        <f>IF(K13=1,V$4,    IF(K13=2,V$5,  V$6))</f>
        <v>9.6117376983732017E-3</v>
      </c>
      <c r="R13" s="117">
        <f t="shared" si="2"/>
        <v>3.9003086419753057E-3</v>
      </c>
      <c r="S13" s="147">
        <f>AVERAGE(D19,E19,C37)</f>
        <v>0.84141518422270511</v>
      </c>
      <c r="U13" s="224">
        <f>VLOOKUP(3,$K$11:$M$13,3,FALSE)*86400</f>
        <v>1010.9599999999992</v>
      </c>
      <c r="V13" s="226">
        <f>(U12/U13-1)*-1</f>
        <v>2.5371923716070666E-2</v>
      </c>
    </row>
    <row r="14" spans="1:22" ht="25.1" customHeight="1" x14ac:dyDescent="0.4">
      <c r="A14" s="37" t="s">
        <v>15</v>
      </c>
      <c r="B14" s="6">
        <v>2.8491666666666665E-2</v>
      </c>
      <c r="C14" s="9">
        <v>2.8501041666666664E-2</v>
      </c>
      <c r="D14" s="9">
        <v>2.8505555555555558E-2</v>
      </c>
      <c r="E14" s="6">
        <v>7.4502314814814822E-3</v>
      </c>
      <c r="F14" s="9">
        <v>7.441898148148148E-3</v>
      </c>
      <c r="G14" s="9">
        <v>7.4497685185185179E-3</v>
      </c>
      <c r="H14" s="38" t="s">
        <v>15</v>
      </c>
      <c r="J14"/>
    </row>
    <row r="15" spans="1:22" ht="25.1" customHeight="1" thickBot="1" x14ac:dyDescent="0.45">
      <c r="A15" s="37" t="s">
        <v>16</v>
      </c>
      <c r="B15" s="4">
        <v>3.2295949074074071E-2</v>
      </c>
      <c r="C15" s="10">
        <v>3.2286805555555555E-2</v>
      </c>
      <c r="D15" s="10">
        <v>3.2336226851851849E-2</v>
      </c>
      <c r="E15" s="4">
        <v>1.1388194444444446E-2</v>
      </c>
      <c r="F15" s="10">
        <v>1.1208449074074074E-2</v>
      </c>
      <c r="G15" s="10">
        <v>1.1214236111111111E-2</v>
      </c>
      <c r="H15" s="38" t="s">
        <v>16</v>
      </c>
      <c r="J15"/>
    </row>
    <row r="16" spans="1:22" ht="18" customHeight="1" thickBot="1" x14ac:dyDescent="0.45">
      <c r="A16" s="39" t="s">
        <v>8</v>
      </c>
      <c r="B16" s="102">
        <f t="shared" ref="B16:G16" si="3">B15-B14</f>
        <v>3.8042824074074055E-3</v>
      </c>
      <c r="C16" s="158">
        <f t="shared" si="3"/>
        <v>3.7857638888888906E-3</v>
      </c>
      <c r="D16" s="40">
        <f t="shared" si="3"/>
        <v>3.8306712962962904E-3</v>
      </c>
      <c r="E16" s="102">
        <f t="shared" si="3"/>
        <v>3.9379629629629634E-3</v>
      </c>
      <c r="F16" s="61">
        <f t="shared" si="3"/>
        <v>3.7665509259259258E-3</v>
      </c>
      <c r="G16" s="40">
        <f t="shared" si="3"/>
        <v>3.7644675925925927E-3</v>
      </c>
      <c r="H16" s="41" t="s">
        <v>8</v>
      </c>
      <c r="I16" s="182" t="s">
        <v>45</v>
      </c>
      <c r="J16"/>
    </row>
    <row r="17" spans="1:23" ht="15" customHeight="1" x14ac:dyDescent="0.4">
      <c r="A17" s="82" t="s">
        <v>41</v>
      </c>
      <c r="B17" s="42">
        <f>RANK($B$16,$B$16:$D$16,1)</f>
        <v>2</v>
      </c>
      <c r="C17" s="43">
        <f>RANK($C$16,$B$16:$D$16,1)</f>
        <v>1</v>
      </c>
      <c r="D17" s="44">
        <f>RANK($D$16,$B$16:$D$16,1)</f>
        <v>3</v>
      </c>
      <c r="E17" s="152">
        <f>RANK($B$16,$B$16:$D$16,1)</f>
        <v>2</v>
      </c>
      <c r="F17" s="43">
        <f>RANK($C$16,$B$16:$D$16,1)</f>
        <v>1</v>
      </c>
      <c r="G17" s="44">
        <f>RANK($D$16,$B$16:$D$16,1)</f>
        <v>3</v>
      </c>
      <c r="H17" s="45" t="s">
        <v>41</v>
      </c>
      <c r="I17" s="101" t="s">
        <v>46</v>
      </c>
      <c r="J17"/>
    </row>
    <row r="18" spans="1:23" ht="15" customHeight="1" x14ac:dyDescent="0.4">
      <c r="A18" s="83" t="s">
        <v>23</v>
      </c>
      <c r="B18" s="84">
        <f>IF(B16=MIN(B16:D16),0,B16-MIN(B16:D16))*86400</f>
        <v>1.5999999999996906</v>
      </c>
      <c r="C18" s="85">
        <f>IF(C16=MIN(B16:D16),0,C16-MIN(B16:D16))*86400</f>
        <v>0</v>
      </c>
      <c r="D18" s="86">
        <f>IF(D16=MIN(B16:D16),0,D16-MIN(B16:D16))*86400</f>
        <v>3.8799999999993395</v>
      </c>
      <c r="E18" s="157">
        <f>IF(E16=MIN(E16:G16),0,E16-MIN(E16:G16))*86400</f>
        <v>14.99000000000003</v>
      </c>
      <c r="F18" s="85">
        <f>IF(F16=MIN(E16:G16),0,F16-MIN(E16:G16))*86400</f>
        <v>0.17999999999998018</v>
      </c>
      <c r="G18" s="86">
        <f>IF(G16=MIN(E16:G16),0,G16-MIN(E16:G16))*86400</f>
        <v>0</v>
      </c>
      <c r="H18" s="46" t="s">
        <v>23</v>
      </c>
      <c r="I18" s="101" t="s">
        <v>47</v>
      </c>
      <c r="J18"/>
    </row>
    <row r="19" spans="1:23" ht="15" customHeight="1" thickBot="1" x14ac:dyDescent="0.45">
      <c r="A19" s="87" t="s">
        <v>9</v>
      </c>
      <c r="B19" s="161">
        <f t="shared" ref="B19:G19" si="4">($G$4*86400/2000)/(B16*86400/$G$3)</f>
        <v>0.86251483160424769</v>
      </c>
      <c r="C19" s="162">
        <f t="shared" si="4"/>
        <v>0.86673392644226344</v>
      </c>
      <c r="D19" s="163">
        <f t="shared" si="4"/>
        <v>0.85657310330241565</v>
      </c>
      <c r="E19" s="161">
        <f t="shared" si="4"/>
        <v>0.83323536327298375</v>
      </c>
      <c r="F19" s="162">
        <f t="shared" si="4"/>
        <v>0.87115508711550882</v>
      </c>
      <c r="G19" s="163">
        <f t="shared" si="4"/>
        <v>0.87163720215219076</v>
      </c>
      <c r="H19" s="47" t="s">
        <v>9</v>
      </c>
      <c r="I19" s="101" t="s">
        <v>48</v>
      </c>
      <c r="J19"/>
    </row>
    <row r="20" spans="1:23" ht="15" customHeight="1" x14ac:dyDescent="0.4">
      <c r="A20" s="159" t="s">
        <v>42</v>
      </c>
      <c r="B20" s="48">
        <f>AVERAGE(R4,R11)</f>
        <v>3.8274305555555557E-3</v>
      </c>
      <c r="C20" s="49">
        <f>AVERAGE(R5,R12)</f>
        <v>3.8147762345679022E-3</v>
      </c>
      <c r="D20" s="153">
        <f>AVERAGE(R6,R13)</f>
        <v>3.848958333333331E-3</v>
      </c>
      <c r="E20" s="48">
        <f>AVERAGE(R4,R13)</f>
        <v>3.8828317901234556E-3</v>
      </c>
      <c r="F20" s="49">
        <f>AVERAGE(R5,R11)</f>
        <v>3.8088541666666666E-3</v>
      </c>
      <c r="G20" s="50">
        <f>AVERAGE(R6,R12)</f>
        <v>3.7994791666666667E-3</v>
      </c>
      <c r="H20" s="167" t="s">
        <v>42</v>
      </c>
      <c r="I20" s="101" t="s">
        <v>49</v>
      </c>
      <c r="J20"/>
    </row>
    <row r="21" spans="1:23" ht="15" customHeight="1" x14ac:dyDescent="0.4">
      <c r="A21" s="160" t="s">
        <v>56</v>
      </c>
      <c r="B21" s="177">
        <f t="shared" ref="B21:G21" si="5">ABS(B20-B16)*86400 * IF(B16&lt;B20,-1,1)</f>
        <v>-2.0000000000001754</v>
      </c>
      <c r="C21" s="178">
        <f t="shared" si="5"/>
        <v>-2.5066666666666015</v>
      </c>
      <c r="D21" s="180">
        <f t="shared" si="5"/>
        <v>-1.5800000000003089</v>
      </c>
      <c r="E21" s="177">
        <f t="shared" si="5"/>
        <v>4.7633333333334766</v>
      </c>
      <c r="F21" s="178">
        <f t="shared" si="5"/>
        <v>-3.6550000000000011</v>
      </c>
      <c r="G21" s="179">
        <f t="shared" si="5"/>
        <v>-3.0249999999999959</v>
      </c>
      <c r="H21" s="168" t="s">
        <v>56</v>
      </c>
      <c r="I21" s="101" t="s">
        <v>50</v>
      </c>
      <c r="J21"/>
    </row>
    <row r="22" spans="1:23" ht="15" customHeight="1" thickBot="1" x14ac:dyDescent="0.45">
      <c r="A22" s="107" t="s">
        <v>55</v>
      </c>
      <c r="B22" s="174">
        <f>IF(AND(B21&lt;=0,AVERAGE(C21,D21)&lt;=0),B21-AVERAGE(C21,D21),
IF(AND(B21&lt;=0,AVERAGE(C21,D21)&gt;=0),B21-AVERAGE(C21,D21),
IF(AND(B21&gt;=0,AVERAGE(C21,D21)&gt;=0),B21-AVERAGE(C21,D21),
IF(AND(B21&gt;=0,AVERAGE(C21,D21)&lt;=0),B21-AVERAGE(C21,D21),"n"))))</f>
        <v>4.3333333333279711E-2</v>
      </c>
      <c r="C22" s="175">
        <f>IF(AND(C21&lt;=0,AVERAGE(B21,D21)&lt;=0),C21-AVERAGE(B21,D21),
IF(AND(C21&lt;=0,AVERAGE(B21,D21)&gt;=0),C21-AVERAGE(B21,D21),
IF(AND(C21&gt;=0,AVERAGE(B21,D21)&gt;=0),C21-AVERAGE(B21,D21),
IF(AND(C21&gt;=0,AVERAGE(B21,D21)&lt;=0),C21-AVERAGE(B21,D21),"n"))))</f>
        <v>-0.71666666666635948</v>
      </c>
      <c r="D22" s="181">
        <f>IF(AND(D21&lt;=0,AVERAGE(B21,C21)&lt;=0),D21-AVERAGE(B21,C21),
IF(AND(D21&lt;=0,AVERAGE(B21,C21)&gt;=0),D21-AVERAGE(B21,C21),
IF(AND(D21&gt;=0,AVERAGE(B21,C21)&gt;=0),D21-AVERAGE(B21,C21),
IF(AND(D21&gt;=0,AVERAGE(B21,C21)&lt;=0),D21-AVERAGE(B21,C21),"n"))))</f>
        <v>0.67333333333307954</v>
      </c>
      <c r="E22" s="174">
        <f>IF(AND(E21&lt;=0,AVERAGE(F21,G21)&lt;=0),E21-AVERAGE(F21,G21),
IF(AND(E21&lt;=0,AVERAGE(F21,G21)&gt;=0),E21-AVERAGE(F21,G21),
IF(AND(E21&gt;=0,AVERAGE(F21,G21)&gt;=0),E21-AVERAGE(F21,G21),
IF(AND(E21&gt;=0,AVERAGE(F21,G21)&lt;=0),E21-AVERAGE(F21,G21),"n"))))</f>
        <v>8.1033333333334756</v>
      </c>
      <c r="F22" s="175">
        <f>IF(AND(F21&lt;=0,AVERAGE(E21,G21)&lt;=0),F21-AVERAGE(E21,G21),
IF(AND(F21&lt;=0,AVERAGE(E21,G21)&gt;=0),F21-AVERAGE(E21,G21),
IF(AND(F21&gt;=0,AVERAGE(E21,G21)&gt;=0),F21-AVERAGE(E21,G21),
IF(AND(F21&gt;=0,AVERAGE(E21,G21)&lt;=0),F21-AVERAGE(E21,G21),"n"))))</f>
        <v>-4.5241666666667415</v>
      </c>
      <c r="G22" s="176">
        <f>IF(AND(G21&lt;=0,AVERAGE(E21,F21)&lt;=0),G21-AVERAGE(E21,F21),
IF(AND(G21&lt;=0,AVERAGE(E21,F21)&gt;=0),G21-AVERAGE(E21,F21),
IF(AND(G21&gt;=0,AVERAGE(E21,F21)&gt;=0),G21-AVERAGE(E21,F21),
IF(AND(G21&gt;=0,AVERAGE(E21,F21)&lt;=0),G21-AVERAGE(E21,F21),"n"))))</f>
        <v>-3.5791666666667337</v>
      </c>
      <c r="H22" s="108" t="s">
        <v>55</v>
      </c>
      <c r="I22" s="101" t="s">
        <v>51</v>
      </c>
      <c r="J22"/>
    </row>
    <row r="23" spans="1:23" ht="15" customHeight="1" x14ac:dyDescent="0.4">
      <c r="A23" s="183" t="s">
        <v>38</v>
      </c>
      <c r="B23" s="164">
        <f>RANK(B24,($B$24:$G$24,$B$42:$D$42),-1)</f>
        <v>6</v>
      </c>
      <c r="C23" s="165">
        <f>RANK(C24,($B$24:$G$24,$B$42:$D$42),-1)</f>
        <v>4</v>
      </c>
      <c r="D23" s="166">
        <f>RANK(D24,($B$24:$G$24,$B$42:$D$42),-1)</f>
        <v>7</v>
      </c>
      <c r="E23" s="164">
        <f>RANK(E24,($B$24:$G$24,$B$42:$D$42),-1)</f>
        <v>9</v>
      </c>
      <c r="F23" s="165">
        <f>RANK(F24,($B$24:$G$24,$B$42:$D$42),-1)</f>
        <v>3</v>
      </c>
      <c r="G23" s="169">
        <f>RANK(G24,($B$24:$G$24,$B$42:$D$42),-1)</f>
        <v>2</v>
      </c>
      <c r="H23" s="155" t="s">
        <v>38</v>
      </c>
      <c r="I23" s="101" t="s">
        <v>66</v>
      </c>
      <c r="J23"/>
    </row>
    <row r="24" spans="1:23" s="15" customFormat="1" ht="15" customHeight="1" thickBot="1" x14ac:dyDescent="0.45">
      <c r="A24" s="184" t="s">
        <v>62</v>
      </c>
      <c r="B24" s="148">
        <f>B16*86400- AVERAGE(C16*86400,D16*86400)</f>
        <v>-0.33999999999997499</v>
      </c>
      <c r="C24" s="149">
        <f>C16*86400- AVERAGE(B16*86400,D16*86400)</f>
        <v>-2.7399999999994975</v>
      </c>
      <c r="D24" s="151">
        <f>D16*86400- AVERAGE(B16*86400,C16*86400)</f>
        <v>3.0799999999994725</v>
      </c>
      <c r="E24" s="148">
        <f>E16*86400- AVERAGE(F16*86400,G16*86400)</f>
        <v>14.900000000000034</v>
      </c>
      <c r="F24" s="149">
        <f>F16*86400- AVERAGE(E16*86400,G16*86400)</f>
        <v>-7.3149999999999977</v>
      </c>
      <c r="G24" s="150">
        <f>G16*86400- AVERAGE(E16*86400,F16*86400)</f>
        <v>-7.5850000000000364</v>
      </c>
      <c r="H24" s="154" t="s">
        <v>62</v>
      </c>
      <c r="I24" s="101" t="s">
        <v>67</v>
      </c>
      <c r="J24"/>
      <c r="R24"/>
      <c r="S24"/>
      <c r="T24"/>
      <c r="U24"/>
      <c r="V24"/>
      <c r="W24"/>
    </row>
    <row r="25" spans="1:23" s="15" customFormat="1" ht="15" customHeight="1" x14ac:dyDescent="0.4">
      <c r="A25" s="183" t="s">
        <v>54</v>
      </c>
      <c r="B25" s="51">
        <f>RANK(B16,($B$16:$G$16,$B$34:$D$34),1)</f>
        <v>5</v>
      </c>
      <c r="C25" s="52">
        <f>RANK(C16,($B$16:$G$16,$B$34:$D$34),1)</f>
        <v>3</v>
      </c>
      <c r="D25" s="53">
        <f>RANK(D16,($B$16:$G$16,$B$34:$D$34),1)</f>
        <v>6</v>
      </c>
      <c r="E25" s="51">
        <f>RANK(E16,($B$16:$G$16,$B$34:$D$34),1)</f>
        <v>9</v>
      </c>
      <c r="F25" s="52">
        <f>RANK(F16,($B$16:$G$16,$B$34:$D$34),1)</f>
        <v>2</v>
      </c>
      <c r="G25" s="53">
        <f>RANK(G16,($B$16:$G$16,$B$34:$D$34),1)</f>
        <v>1</v>
      </c>
      <c r="H25" s="155" t="s">
        <v>54</v>
      </c>
      <c r="I25" s="101" t="s">
        <v>65</v>
      </c>
      <c r="J25"/>
      <c r="R25"/>
      <c r="S25"/>
      <c r="T25"/>
      <c r="U25"/>
      <c r="V25"/>
      <c r="W25"/>
    </row>
    <row r="26" spans="1:23" s="15" customFormat="1" ht="15" customHeight="1" thickBot="1" x14ac:dyDescent="0.45">
      <c r="A26" s="184" t="s">
        <v>39</v>
      </c>
      <c r="B26" s="54">
        <f t="shared" ref="B26:G26" si="6">IF(B16=MIN($B$16:$G$16,$B$34:$D$34),0,B16-MIN($B$16:$G$16,$B$34:$D$34))*86400</f>
        <v>3.4399999999998294</v>
      </c>
      <c r="C26" s="55">
        <f t="shared" si="6"/>
        <v>1.8400000000001389</v>
      </c>
      <c r="D26" s="56">
        <f t="shared" si="6"/>
        <v>5.7199999999994784</v>
      </c>
      <c r="E26" s="54">
        <f t="shared" si="6"/>
        <v>14.99000000000003</v>
      </c>
      <c r="F26" s="55">
        <f t="shared" si="6"/>
        <v>0.17999999999998018</v>
      </c>
      <c r="G26" s="56">
        <f t="shared" si="6"/>
        <v>0</v>
      </c>
      <c r="H26" s="154" t="s">
        <v>39</v>
      </c>
      <c r="I26" s="101" t="s">
        <v>64</v>
      </c>
      <c r="J26"/>
      <c r="R26"/>
      <c r="S26"/>
      <c r="T26"/>
      <c r="U26"/>
      <c r="V26"/>
      <c r="W26"/>
    </row>
    <row r="27" spans="1:23" s="15" customFormat="1" ht="8.15" customHeight="1" thickBot="1" x14ac:dyDescent="0.45">
      <c r="A27" s="21"/>
      <c r="H27" s="20"/>
      <c r="J27"/>
      <c r="R27"/>
      <c r="S27"/>
      <c r="T27"/>
      <c r="U27"/>
      <c r="V27"/>
      <c r="W27"/>
    </row>
    <row r="28" spans="1:23" s="15" customFormat="1" ht="15" customHeight="1" x14ac:dyDescent="0.4">
      <c r="A28" s="21"/>
      <c r="B28" s="207" t="s">
        <v>7</v>
      </c>
      <c r="C28" s="208"/>
      <c r="D28" s="209"/>
      <c r="E28" s="23"/>
      <c r="F28" s="23"/>
      <c r="G28" s="23"/>
      <c r="H28" s="59"/>
      <c r="J28"/>
      <c r="S28"/>
      <c r="T28"/>
      <c r="U28"/>
      <c r="V28"/>
      <c r="W28"/>
    </row>
    <row r="29" spans="1:23" s="15" customFormat="1" ht="15" customHeight="1" thickBot="1" x14ac:dyDescent="0.45">
      <c r="A29" s="21"/>
      <c r="B29" s="24" t="str">
        <f>$G$6</f>
        <v>Bonner</v>
      </c>
      <c r="C29" s="25" t="str">
        <f>$G$7</f>
        <v>Erskin</v>
      </c>
      <c r="D29" s="80" t="str">
        <f>G8</f>
        <v>Thompson</v>
      </c>
      <c r="E29" s="23"/>
      <c r="F29" s="23"/>
      <c r="G29" s="23"/>
      <c r="H29" s="59"/>
      <c r="J29"/>
      <c r="S29"/>
      <c r="T29"/>
      <c r="U29"/>
      <c r="V29"/>
      <c r="W29"/>
    </row>
    <row r="30" spans="1:23" s="15" customFormat="1" ht="15" customHeight="1" x14ac:dyDescent="0.4">
      <c r="A30" s="27" t="s">
        <v>13</v>
      </c>
      <c r="B30" s="28" t="str">
        <f>C6</f>
        <v>Travis</v>
      </c>
      <c r="C30" s="29" t="str">
        <f>C7</f>
        <v>Neil</v>
      </c>
      <c r="D30" s="30" t="str">
        <f>C8</f>
        <v xml:space="preserve">Jeremy </v>
      </c>
      <c r="E30" s="23"/>
      <c r="F30" s="23"/>
      <c r="G30" s="23"/>
      <c r="H30" s="88"/>
      <c r="J30"/>
      <c r="R30"/>
      <c r="S30"/>
      <c r="T30"/>
      <c r="U30"/>
      <c r="V30"/>
      <c r="W30"/>
    </row>
    <row r="31" spans="1:23" s="15" customFormat="1" ht="15" customHeight="1" x14ac:dyDescent="0.4">
      <c r="A31" s="32" t="s">
        <v>14</v>
      </c>
      <c r="B31" s="33" t="str">
        <f>E7</f>
        <v>Mike</v>
      </c>
      <c r="C31" s="34" t="str">
        <f>E8</f>
        <v>Pat</v>
      </c>
      <c r="D31" s="35" t="str">
        <f>E6</f>
        <v>Matt</v>
      </c>
      <c r="E31" s="23"/>
      <c r="F31" s="23"/>
      <c r="G31" s="23"/>
      <c r="H31" s="88"/>
      <c r="J31"/>
      <c r="R31"/>
      <c r="S31"/>
      <c r="T31"/>
      <c r="U31"/>
      <c r="V31"/>
      <c r="W31"/>
    </row>
    <row r="32" spans="1:23" s="15" customFormat="1" ht="25.1" customHeight="1" x14ac:dyDescent="0.4">
      <c r="A32" s="37" t="s">
        <v>15</v>
      </c>
      <c r="B32" s="6">
        <v>2.7635648148148145E-2</v>
      </c>
      <c r="C32" s="9">
        <v>2.7635648148148145E-2</v>
      </c>
      <c r="D32" s="7">
        <v>2.7626157407407408E-2</v>
      </c>
      <c r="E32" s="185"/>
      <c r="F32" s="185"/>
      <c r="G32" s="185"/>
      <c r="H32" s="89"/>
      <c r="J32"/>
      <c r="R32"/>
      <c r="S32"/>
      <c r="T32"/>
      <c r="U32"/>
      <c r="V32"/>
      <c r="W32"/>
    </row>
    <row r="33" spans="1:23" s="15" customFormat="1" ht="25.1" customHeight="1" thickBot="1" x14ac:dyDescent="0.45">
      <c r="A33" s="37" t="s">
        <v>16</v>
      </c>
      <c r="B33" s="4">
        <v>3.1489467592592593E-2</v>
      </c>
      <c r="C33" s="10">
        <v>3.1567939814814809E-2</v>
      </c>
      <c r="D33" s="5">
        <v>3.1423842592592593E-2</v>
      </c>
      <c r="E33" s="185"/>
      <c r="F33" s="185"/>
      <c r="G33" s="185"/>
      <c r="H33" s="89"/>
      <c r="J33"/>
      <c r="R33"/>
      <c r="S33"/>
      <c r="T33"/>
      <c r="U33"/>
      <c r="V33"/>
      <c r="W33"/>
    </row>
    <row r="34" spans="1:23" ht="18" customHeight="1" thickBot="1" x14ac:dyDescent="0.45">
      <c r="A34" s="39" t="s">
        <v>8</v>
      </c>
      <c r="B34" s="60">
        <f>B33-B32</f>
        <v>3.8538194444444479E-3</v>
      </c>
      <c r="C34" s="61">
        <f>C33-C32</f>
        <v>3.9322916666666638E-3</v>
      </c>
      <c r="D34" s="62">
        <f>D33-D32</f>
        <v>3.7976851851851852E-3</v>
      </c>
      <c r="E34" s="186"/>
      <c r="F34" s="185"/>
      <c r="G34" s="185"/>
      <c r="H34" s="90"/>
      <c r="J34"/>
    </row>
    <row r="35" spans="1:23" ht="15" customHeight="1" x14ac:dyDescent="0.4">
      <c r="A35" s="82" t="s">
        <v>41</v>
      </c>
      <c r="B35" s="42">
        <f>RANK($B$16,$B$16:$D$16,1)</f>
        <v>2</v>
      </c>
      <c r="C35" s="43">
        <f>RANK($C$16,$B$16:$D$16,1)</f>
        <v>1</v>
      </c>
      <c r="D35" s="44">
        <f>RANK($D$16,$B$16:$D$16,1)</f>
        <v>3</v>
      </c>
      <c r="E35" s="187"/>
      <c r="F35" s="185"/>
      <c r="G35" s="185"/>
      <c r="H35" s="46"/>
      <c r="J35"/>
    </row>
    <row r="36" spans="1:23" ht="15" customHeight="1" x14ac:dyDescent="0.4">
      <c r="A36" s="83" t="s">
        <v>23</v>
      </c>
      <c r="B36" s="84">
        <f>IF(B34=MIN(B34:D34),0,B34-MIN(B34:D34))*86400</f>
        <v>4.8500000000002981</v>
      </c>
      <c r="C36" s="85">
        <f>IF(C34=MIN(B34:D34),0,C34-MIN(B34:D34))*86400</f>
        <v>11.629999999999752</v>
      </c>
      <c r="D36" s="86">
        <f>IF(D34=MIN(B34:D34),0,D34-MIN(B34:D34))*86400</f>
        <v>0</v>
      </c>
      <c r="E36" s="187"/>
      <c r="F36" s="185"/>
      <c r="G36" s="185"/>
      <c r="H36" s="46"/>
      <c r="J36"/>
    </row>
    <row r="37" spans="1:23" ht="15" customHeight="1" thickBot="1" x14ac:dyDescent="0.45">
      <c r="A37" s="87" t="s">
        <v>9</v>
      </c>
      <c r="B37" s="161">
        <f>($G$4*86400/2000)/(B34*86400/$G$3)</f>
        <v>0.85142805658167342</v>
      </c>
      <c r="C37" s="162">
        <f>($G$4*86400/2000)/(C34*86400/$G$3)</f>
        <v>0.83443708609271594</v>
      </c>
      <c r="D37" s="163">
        <f>($G$4*86400/2000)/(D34*86400/$G$3)</f>
        <v>0.86401316591490929</v>
      </c>
      <c r="E37" s="187"/>
      <c r="F37" s="185"/>
      <c r="G37" s="185"/>
      <c r="H37" s="46"/>
      <c r="J37"/>
    </row>
    <row r="38" spans="1:23" ht="15" customHeight="1" x14ac:dyDescent="0.4">
      <c r="A38" s="159" t="s">
        <v>42</v>
      </c>
      <c r="B38" s="48">
        <f>AVERAGE(R4,R12)</f>
        <v>3.8333526234567913E-3</v>
      </c>
      <c r="C38" s="49">
        <f>AVERAGE(R5,R13)</f>
        <v>3.8642554012345664E-3</v>
      </c>
      <c r="D38" s="50">
        <f>AVERAGE(R6,R11)</f>
        <v>3.7935570987654311E-3</v>
      </c>
      <c r="E38" s="187"/>
      <c r="F38" s="185"/>
      <c r="G38" s="185"/>
      <c r="H38" s="46"/>
      <c r="J38"/>
    </row>
    <row r="39" spans="1:23" ht="15" customHeight="1" x14ac:dyDescent="0.4">
      <c r="A39" s="160" t="s">
        <v>56</v>
      </c>
      <c r="B39" s="177">
        <f>ABS(B38-B34)*86400 * IF(B34&lt;B38,-1,1)</f>
        <v>1.7683333333335272</v>
      </c>
      <c r="C39" s="178">
        <f>ABS(C38-C34)*86400 * IF(C34&lt;C38,-1,1)</f>
        <v>5.8783333333332122</v>
      </c>
      <c r="D39" s="179">
        <f>ABS(D38-D34)*86400 * IF(D34&lt;D38,-1,1)</f>
        <v>0.35666666666675506</v>
      </c>
      <c r="E39" s="187"/>
      <c r="F39" s="185"/>
      <c r="G39" s="185"/>
      <c r="H39" s="46"/>
      <c r="J39"/>
    </row>
    <row r="40" spans="1:23" ht="15" customHeight="1" thickBot="1" x14ac:dyDescent="0.45">
      <c r="A40" s="107" t="s">
        <v>55</v>
      </c>
      <c r="B40" s="174">
        <f>IF(AND(B39&lt;=0,AVERAGE(C39,D39)&lt;=0),B39-AVERAGE(C39,D39),
IF(AND(B39&lt;=0,AVERAGE(C39,D39)&gt;=0),B39-AVERAGE(C39,D39),
IF(AND(B39&gt;=0,AVERAGE(C39,D39)&gt;=0),B39-AVERAGE(C39,D39),
IF(AND(B39&gt;=0,AVERAGE(C39,D39)&lt;=0),B39-AVERAGE(C39,D39),"n"))))</f>
        <v>-1.3491666666664566</v>
      </c>
      <c r="C40" s="175">
        <f>IF(AND(C39&lt;=0,AVERAGE(B39,D39)&lt;=0),C39-AVERAGE(B39,D39),
IF(AND(C39&lt;=0,AVERAGE(B39,D39)&gt;=0),C39-AVERAGE(B39,D39),
IF(AND(C39&gt;=0,AVERAGE(B39,D39)&gt;=0),C39-AVERAGE(B39,D39),
IF(AND(C39&gt;=0,AVERAGE(B39,D39)&lt;=0),C39-AVERAGE(B39,D39),"n"))))</f>
        <v>4.815833333333071</v>
      </c>
      <c r="D40" s="176">
        <f>IF(AND(D39&lt;=0,AVERAGE(B39,C39)&lt;=0),D39-AVERAGE(B39,C39),
IF(AND(D39&lt;=0,AVERAGE(B39,C39)&gt;=0),D39-AVERAGE(B39,C39),
IF(AND(D39&gt;=0,AVERAGE(B39,C39)&gt;=0),D39-AVERAGE(B39,C39),
IF(AND(D39&gt;=0,AVERAGE(B39,C39)&lt;=0),D39-AVERAGE(B39,C39),"n"))))</f>
        <v>-3.4666666666666144</v>
      </c>
      <c r="E40" s="187"/>
      <c r="F40" s="185"/>
      <c r="G40" s="185"/>
      <c r="H40" s="46"/>
      <c r="I40"/>
      <c r="J40"/>
    </row>
    <row r="41" spans="1:23" ht="15" customHeight="1" x14ac:dyDescent="0.4">
      <c r="A41" s="183" t="s">
        <v>38</v>
      </c>
      <c r="B41" s="164">
        <f>RANK(B42,($B$24:$G$24,$B$42:$D$42),-1)</f>
        <v>5</v>
      </c>
      <c r="C41" s="165">
        <f>RANK(C42,($B$24:$G$24,$B$42:$D$42),-1)</f>
        <v>8</v>
      </c>
      <c r="D41" s="169">
        <f>RANK(D42,($B$24:$G$24,$B$42:$D$42),-1)</f>
        <v>1</v>
      </c>
      <c r="H41" s="46"/>
      <c r="I41"/>
      <c r="J41"/>
    </row>
    <row r="42" spans="1:23" ht="15" customHeight="1" thickBot="1" x14ac:dyDescent="0.45">
      <c r="A42" s="184" t="s">
        <v>62</v>
      </c>
      <c r="B42" s="148">
        <f>B34*86400- AVERAGE(C34*86400,D34*86400)</f>
        <v>-0.96499999999957708</v>
      </c>
      <c r="C42" s="149">
        <f>C34*86400- AVERAGE(B34*86400,D34*86400)</f>
        <v>9.2049999999995862</v>
      </c>
      <c r="D42" s="150">
        <f>D34*86400- AVERAGE(B34*86400,C34*86400)</f>
        <v>-8.2400000000000091</v>
      </c>
      <c r="H42" s="46"/>
      <c r="I42"/>
      <c r="J42"/>
    </row>
    <row r="43" spans="1:23" ht="15" customHeight="1" x14ac:dyDescent="0.4">
      <c r="A43" s="183" t="s">
        <v>54</v>
      </c>
      <c r="B43" s="51">
        <f>RANK(B34,($B$16:$G$16,$B$34:$D$34),1)</f>
        <v>7</v>
      </c>
      <c r="C43" s="52">
        <f>RANK(C34,($B$16:$G$16,$B$34:$D$34),1)</f>
        <v>8</v>
      </c>
      <c r="D43" s="53">
        <f>RANK(D34,($B$16:$G$16,$B$34:$D$34),1)</f>
        <v>4</v>
      </c>
      <c r="E43" s="187"/>
      <c r="F43" s="185"/>
      <c r="G43" s="185"/>
      <c r="H43" s="46"/>
      <c r="I43"/>
      <c r="J43"/>
    </row>
    <row r="44" spans="1:23" ht="15" customHeight="1" thickBot="1" x14ac:dyDescent="0.45">
      <c r="A44" s="184" t="s">
        <v>39</v>
      </c>
      <c r="B44" s="54">
        <f>IF(B34=MIN($B$16:$G$16,$B$34:$D$34),0,B34-MIN($B$16:$G$16,$B$34:$D$34))*86400</f>
        <v>7.7200000000002902</v>
      </c>
      <c r="C44" s="55">
        <f>IF(C34=MIN($B$16:$G$16,$B$34:$D$34),0,C34-MIN($B$16:$G$16,$B$34:$D$34))*86400</f>
        <v>14.499999999999744</v>
      </c>
      <c r="D44" s="56">
        <f>IF(D34=MIN($B$16:$G$16,$B$34:$D$34),0,D34-MIN($B$16:$G$16,$B$34:$D$34))*86400</f>
        <v>2.8699999999999921</v>
      </c>
      <c r="H44" s="20"/>
      <c r="I44"/>
      <c r="J44"/>
    </row>
    <row r="45" spans="1:23" ht="5.05" customHeight="1" thickBot="1" x14ac:dyDescent="0.45">
      <c r="A45" s="21"/>
      <c r="H45" s="20"/>
      <c r="I45"/>
      <c r="J45"/>
    </row>
    <row r="46" spans="1:23" ht="15" customHeight="1" thickBot="1" x14ac:dyDescent="0.45">
      <c r="A46" s="188" t="s">
        <v>24</v>
      </c>
      <c r="B46" s="171" t="s">
        <v>10</v>
      </c>
      <c r="C46" s="171" t="s">
        <v>11</v>
      </c>
      <c r="D46" s="171" t="s">
        <v>44</v>
      </c>
      <c r="E46" s="171" t="s">
        <v>58</v>
      </c>
      <c r="F46" s="172" t="s">
        <v>339</v>
      </c>
      <c r="G46" s="173" t="s">
        <v>340</v>
      </c>
      <c r="H46" s="91" t="s">
        <v>40</v>
      </c>
      <c r="I46"/>
      <c r="J46"/>
      <c r="K46" s="64"/>
      <c r="L46" s="65"/>
      <c r="M46" s="65"/>
      <c r="N46" s="65"/>
      <c r="O46" s="65"/>
      <c r="P46" s="65"/>
      <c r="Q46" s="65"/>
      <c r="R46" s="63" t="s">
        <v>3</v>
      </c>
      <c r="T46" s="65"/>
      <c r="U46" s="65"/>
      <c r="V46" s="65"/>
      <c r="W46" s="65"/>
    </row>
    <row r="47" spans="1:23" ht="15" customHeight="1" x14ac:dyDescent="0.4">
      <c r="A47" s="170">
        <v>1</v>
      </c>
      <c r="B47" s="120" t="str">
        <f>VLOOKUP(1,K$3:S$6,2,FALSE)</f>
        <v xml:space="preserve">Jeremy </v>
      </c>
      <c r="C47" s="121">
        <f>VLOOKUP(1,K$3:S$6,3,FALSE)</f>
        <v>1.1392824074074069E-2</v>
      </c>
      <c r="D47" s="122">
        <f>VLOOKUP(1,K$3:S$6,4,FALSE)</f>
        <v>0</v>
      </c>
      <c r="E47" s="123">
        <f>VLOOKUP(1,K$3:S$6,5,FALSE)</f>
        <v>0</v>
      </c>
      <c r="F47" s="244">
        <f>VLOOKUP($A47,$K$4:$Q$6,6,FALSE)</f>
        <v>0</v>
      </c>
      <c r="G47" s="116">
        <f>VLOOKUP($A47,$K$4:$R$6,7,FALSE)</f>
        <v>0</v>
      </c>
      <c r="H47" s="92"/>
    </row>
    <row r="48" spans="1:23" ht="15" customHeight="1" x14ac:dyDescent="0.4">
      <c r="A48" s="129">
        <v>2</v>
      </c>
      <c r="B48" s="104" t="str">
        <f>VLOOKUP(2,K$3:S$6,2,FALSE)</f>
        <v>Neil</v>
      </c>
      <c r="C48" s="97">
        <f>VLOOKUP(2,K$3:S$6,3,FALSE)</f>
        <v>1.1484606481481481E-2</v>
      </c>
      <c r="D48" s="98">
        <f>VLOOKUP(2,K$3:S$6,4,FALSE)</f>
        <v>7.9300000000003923</v>
      </c>
      <c r="E48" s="109">
        <f>VLOOKUP(2,K$3:S$6,5,FALSE)</f>
        <v>7.9917764318183614E-3</v>
      </c>
      <c r="F48" s="242">
        <f>VLOOKUP($A48,$K$4:$Q$6,6,FALSE)</f>
        <v>7.9300000000003923</v>
      </c>
      <c r="G48" s="106">
        <f>VLOOKUP($A48,$K$4:$R$6,7,FALSE)</f>
        <v>7.9917764318183648E-3</v>
      </c>
      <c r="H48" s="93"/>
    </row>
    <row r="49" spans="1:23" ht="15" customHeight="1" thickBot="1" x14ac:dyDescent="0.45">
      <c r="A49" s="130">
        <v>3</v>
      </c>
      <c r="B49" s="105" t="str">
        <f>VLOOKUP(3,K$3:S$6,2,FALSE)</f>
        <v>Travis</v>
      </c>
      <c r="C49" s="99">
        <f>VLOOKUP(3,K$3:S$6,3,FALSE)</f>
        <v>1.1596064814814816E-2</v>
      </c>
      <c r="D49" s="100">
        <f>VLOOKUP(3,K$3:S$6,4,FALSE)</f>
        <v>17.560000000000532</v>
      </c>
      <c r="E49" s="110">
        <f>VLOOKUP(3,K$3:S$6,5,FALSE)</f>
        <v>1.752669927138488E-2</v>
      </c>
      <c r="F49" s="245">
        <f>VLOOKUP($A49,$K$4:$Q$6,6,FALSE)</f>
        <v>9.6300000000001376</v>
      </c>
      <c r="G49" s="246">
        <f>VLOOKUP($A49,$K$4:$R$6,7,FALSE)</f>
        <v>9.6117376983732017E-3</v>
      </c>
      <c r="H49" s="93"/>
    </row>
    <row r="50" spans="1:23" ht="5.05" customHeight="1" thickBot="1" x14ac:dyDescent="0.45">
      <c r="A50" s="21"/>
      <c r="B50" s="57"/>
      <c r="F50" s="241"/>
      <c r="G50" s="111"/>
      <c r="H50" s="93"/>
    </row>
    <row r="51" spans="1:23" ht="15" customHeight="1" x14ac:dyDescent="0.4">
      <c r="A51" s="131">
        <v>1</v>
      </c>
      <c r="B51" s="112" t="str">
        <f>VLOOKUP(1,$K$10:$R$13,2,FALSE)</f>
        <v>Matt</v>
      </c>
      <c r="C51" s="113">
        <f>VLOOKUP(1,$K$10:$R$13,3,FALSE)</f>
        <v>1.1368518518518517E-2</v>
      </c>
      <c r="D51" s="114">
        <f>VLOOKUP(1,$K$10:$R$13,4,FALSE)</f>
        <v>0</v>
      </c>
      <c r="E51" s="115">
        <f>VLOOKUP(1,$K$10:$R$13,5,FALSE)</f>
        <v>0</v>
      </c>
      <c r="F51" s="244">
        <f>VLOOKUP($A51,$K$11:$Q$13,6,FALSE)</f>
        <v>0</v>
      </c>
      <c r="G51" s="116">
        <f>VLOOKUP($A51,$K$11:$R$13,7,FALSE)</f>
        <v>0</v>
      </c>
      <c r="H51" s="93"/>
      <c r="K51" s="63"/>
      <c r="L51" s="66"/>
      <c r="M51" s="67"/>
      <c r="N51" s="68"/>
      <c r="O51" s="69"/>
      <c r="P51" s="69"/>
      <c r="Q51" s="69"/>
      <c r="S51" s="70"/>
      <c r="T51" s="66"/>
      <c r="U51" s="67"/>
      <c r="V51" s="68"/>
      <c r="W51" s="69"/>
    </row>
    <row r="52" spans="1:23" ht="15" customHeight="1" x14ac:dyDescent="0.4">
      <c r="A52" s="129">
        <v>2</v>
      </c>
      <c r="B52" s="104" t="str">
        <f>VLOOKUP(2,$K$10:$R$13,2,FALSE)</f>
        <v>Mike</v>
      </c>
      <c r="C52" s="97">
        <f>VLOOKUP(2,$K$10:$R$13,3,FALSE)</f>
        <v>1.1404050925925932E-2</v>
      </c>
      <c r="D52" s="98">
        <f>VLOOKUP(2,$K$10:$R$13,4,FALSE)</f>
        <v>3.0700000000006278</v>
      </c>
      <c r="E52" s="109">
        <f>VLOOKUP(2,$K$10:$R$13,5,FALSE)</f>
        <v>3.1157706711599565E-3</v>
      </c>
      <c r="F52" s="242">
        <f t="shared" ref="F52:F53" si="7">VLOOKUP($A52,$K$11:$Q$13,6,FALSE)</f>
        <v>3.0700000000006278</v>
      </c>
      <c r="G52" s="106">
        <f t="shared" ref="G52:G53" si="8">VLOOKUP($A52,$K$11:$R$13,7,FALSE)</f>
        <v>7.9917764318183648E-3</v>
      </c>
      <c r="H52" s="93"/>
    </row>
    <row r="53" spans="1:23" ht="15" customHeight="1" thickBot="1" x14ac:dyDescent="0.45">
      <c r="A53" s="132">
        <v>3</v>
      </c>
      <c r="B53" s="124" t="str">
        <f>VLOOKUP(3,$K$10:$R$13,2,FALSE)</f>
        <v>Pat</v>
      </c>
      <c r="C53" s="125">
        <f>VLOOKUP(3,$K$10:$R$13,3,FALSE)</f>
        <v>1.1700925925925917E-2</v>
      </c>
      <c r="D53" s="126">
        <f>VLOOKUP(3,$K$10:$R$13,4,FALSE)</f>
        <v>28.719999999999303</v>
      </c>
      <c r="E53" s="127">
        <f>VLOOKUP(3,$K$10:$R$13,5,FALSE)</f>
        <v>2.8408641291445127E-2</v>
      </c>
      <c r="F53" s="243">
        <f t="shared" si="7"/>
        <v>25.649999999998673</v>
      </c>
      <c r="G53" s="128">
        <f t="shared" si="8"/>
        <v>9.6117376983732017E-3</v>
      </c>
      <c r="H53" s="94"/>
    </row>
    <row r="54" spans="1:23" ht="15" customHeight="1" thickTop="1" x14ac:dyDescent="0.4"/>
    <row r="59" spans="1:23" ht="7.85" customHeight="1" x14ac:dyDescent="0.4">
      <c r="I59" s="111"/>
    </row>
    <row r="64" spans="1:23" x14ac:dyDescent="0.4">
      <c r="B64" s="65" t="s">
        <v>30</v>
      </c>
    </row>
    <row r="65" spans="2:23" x14ac:dyDescent="0.4">
      <c r="B65" s="58" t="s">
        <v>37</v>
      </c>
    </row>
    <row r="66" spans="2:23" x14ac:dyDescent="0.4">
      <c r="B66" s="58" t="s">
        <v>31</v>
      </c>
    </row>
    <row r="67" spans="2:23" s="15" customFormat="1" x14ac:dyDescent="0.4">
      <c r="B67" s="58" t="s">
        <v>32</v>
      </c>
      <c r="R67"/>
      <c r="S67"/>
      <c r="T67"/>
      <c r="U67"/>
      <c r="V67"/>
      <c r="W67"/>
    </row>
  </sheetData>
  <sheetProtection sheet="1" objects="1" scenarios="1"/>
  <mergeCells count="8">
    <mergeCell ref="B28:D28"/>
    <mergeCell ref="A1:H2"/>
    <mergeCell ref="A3:C4"/>
    <mergeCell ref="B5:C5"/>
    <mergeCell ref="D5:E5"/>
    <mergeCell ref="F5:G5"/>
    <mergeCell ref="B10:D10"/>
    <mergeCell ref="E10:G10"/>
  </mergeCells>
  <conditionalFormatting sqref="B40:D40">
    <cfRule type="cellIs" dxfId="5" priority="3" operator="lessThan">
      <formula>-4</formula>
    </cfRule>
    <cfRule type="cellIs" dxfId="4" priority="4" operator="greaterThan">
      <formula>4</formula>
    </cfRule>
  </conditionalFormatting>
  <conditionalFormatting sqref="B22:G22">
    <cfRule type="cellIs" dxfId="3" priority="6" operator="lessThan">
      <formula>-4</formula>
    </cfRule>
    <cfRule type="cellIs" dxfId="2" priority="7" operator="greaterThan">
      <formula>4</formula>
    </cfRule>
  </conditionalFormatting>
  <conditionalFormatting sqref="B23:G23 B41:D41">
    <cfRule type="cellIs" dxfId="1" priority="1" operator="equal">
      <formula>1</formula>
    </cfRule>
  </conditionalFormatting>
  <conditionalFormatting sqref="B25:G25 B43:D43">
    <cfRule type="cellIs" dxfId="0" priority="2" operator="equal">
      <formula>1</formula>
    </cfRule>
  </conditionalFormatting>
  <printOptions horizontalCentered="1" verticalCentered="1"/>
  <pageMargins left="0.11811023622047245" right="0.11811023622047245" top="0.11811023622047245" bottom="0.11811023622047245" header="0.31496062992125984" footer="0.31496062992125984"/>
  <pageSetup scale="97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63083-5B03-4686-8BF4-B009991C98EA}">
  <dimension ref="A1:C265"/>
  <sheetViews>
    <sheetView workbookViewId="0">
      <selection activeCell="E7" sqref="E7"/>
    </sheetView>
  </sheetViews>
  <sheetFormatPr defaultRowHeight="14.6" x14ac:dyDescent="0.4"/>
  <cols>
    <col min="1" max="1" width="20.23046875" customWidth="1"/>
    <col min="2" max="2" width="12.07421875" style="206" customWidth="1"/>
    <col min="3" max="3" width="16.07421875" style="204" customWidth="1"/>
  </cols>
  <sheetData>
    <row r="1" spans="1:3" x14ac:dyDescent="0.4">
      <c r="A1" s="189" t="s">
        <v>73</v>
      </c>
      <c r="B1" s="189" t="s">
        <v>74</v>
      </c>
      <c r="C1" s="190" t="s">
        <v>75</v>
      </c>
    </row>
    <row r="2" spans="1:3" x14ac:dyDescent="0.4">
      <c r="A2" s="191" t="s">
        <v>76</v>
      </c>
      <c r="B2" s="192">
        <v>3.6805555555555554E-3</v>
      </c>
      <c r="C2" s="193">
        <f>2000/(B2*86400)</f>
        <v>6.2893081761006293</v>
      </c>
    </row>
    <row r="3" spans="1:3" x14ac:dyDescent="0.4">
      <c r="A3" s="191" t="s">
        <v>77</v>
      </c>
      <c r="B3" s="192">
        <v>3.8310185185185183E-3</v>
      </c>
      <c r="C3" s="193">
        <f t="shared" ref="C3:C15" si="0">2000/(B3*86400)</f>
        <v>6.0422960725075532</v>
      </c>
    </row>
    <row r="4" spans="1:3" x14ac:dyDescent="0.4">
      <c r="A4" s="191" t="s">
        <v>78</v>
      </c>
      <c r="B4" s="192">
        <v>4.0624999999999993E-3</v>
      </c>
      <c r="C4" s="193">
        <f t="shared" si="0"/>
        <v>5.6980056980056988</v>
      </c>
    </row>
    <row r="5" spans="1:3" x14ac:dyDescent="0.4">
      <c r="A5" s="191" t="s">
        <v>79</v>
      </c>
      <c r="B5" s="192">
        <v>4.0856481481481481E-3</v>
      </c>
      <c r="C5" s="193">
        <f t="shared" si="0"/>
        <v>5.6657223796033991</v>
      </c>
    </row>
    <row r="6" spans="1:3" x14ac:dyDescent="0.4">
      <c r="A6" s="191" t="s">
        <v>80</v>
      </c>
      <c r="B6" s="192">
        <v>4.1666666666666666E-3</v>
      </c>
      <c r="C6" s="193">
        <f t="shared" si="0"/>
        <v>5.5555555555555554</v>
      </c>
    </row>
    <row r="7" spans="1:3" x14ac:dyDescent="0.4">
      <c r="A7" s="191" t="s">
        <v>81</v>
      </c>
      <c r="B7" s="192">
        <v>4.2939814814814811E-3</v>
      </c>
      <c r="C7" s="193">
        <f t="shared" si="0"/>
        <v>5.3908355795148255</v>
      </c>
    </row>
    <row r="8" spans="1:3" x14ac:dyDescent="0.4">
      <c r="A8" s="191" t="s">
        <v>82</v>
      </c>
      <c r="B8" s="192">
        <v>4.5370370370370365E-3</v>
      </c>
      <c r="C8" s="193">
        <f t="shared" si="0"/>
        <v>5.1020408163265314</v>
      </c>
    </row>
    <row r="9" spans="1:3" x14ac:dyDescent="0.4">
      <c r="A9" s="191" t="s">
        <v>83</v>
      </c>
      <c r="B9" s="192">
        <v>3.7731481481481483E-3</v>
      </c>
      <c r="C9" s="193">
        <f t="shared" si="0"/>
        <v>6.1349693251533743</v>
      </c>
    </row>
    <row r="10" spans="1:3" x14ac:dyDescent="0.4">
      <c r="A10" s="191" t="s">
        <v>84</v>
      </c>
      <c r="B10" s="192">
        <v>3.9236111111111112E-3</v>
      </c>
      <c r="C10" s="193">
        <f t="shared" si="0"/>
        <v>5.8997050147492622</v>
      </c>
    </row>
    <row r="11" spans="1:3" x14ac:dyDescent="0.4">
      <c r="A11" s="191" t="s">
        <v>85</v>
      </c>
      <c r="B11" s="192">
        <v>4.0046296296296297E-3</v>
      </c>
      <c r="C11" s="193">
        <f t="shared" si="0"/>
        <v>5.7803468208092488</v>
      </c>
    </row>
    <row r="12" spans="1:3" x14ac:dyDescent="0.4">
      <c r="A12" s="191" t="s">
        <v>86</v>
      </c>
      <c r="B12" s="192">
        <v>4.1782407407407402E-3</v>
      </c>
      <c r="C12" s="193">
        <f t="shared" si="0"/>
        <v>5.5401662049861509</v>
      </c>
    </row>
    <row r="13" spans="1:3" x14ac:dyDescent="0.4">
      <c r="A13" s="191" t="s">
        <v>87</v>
      </c>
      <c r="B13" s="192">
        <v>4.2476851851851851E-3</v>
      </c>
      <c r="C13" s="193">
        <f t="shared" si="0"/>
        <v>5.4495912806539506</v>
      </c>
    </row>
    <row r="14" spans="1:3" x14ac:dyDescent="0.4">
      <c r="A14" s="191" t="s">
        <v>88</v>
      </c>
      <c r="B14" s="192">
        <v>4.3981481481481484E-3</v>
      </c>
      <c r="C14" s="193">
        <f t="shared" si="0"/>
        <v>5.2631578947368425</v>
      </c>
    </row>
    <row r="15" spans="1:3" x14ac:dyDescent="0.4">
      <c r="A15" s="191" t="s">
        <v>89</v>
      </c>
      <c r="B15" s="192">
        <v>4.6064814814814814E-3</v>
      </c>
      <c r="C15" s="193">
        <f t="shared" si="0"/>
        <v>5.025125628140704</v>
      </c>
    </row>
    <row r="16" spans="1:3" x14ac:dyDescent="0.4">
      <c r="A16" s="194" t="s">
        <v>90</v>
      </c>
      <c r="B16" s="195">
        <v>4.0856481481481481E-3</v>
      </c>
      <c r="C16" s="196">
        <f>2000/(B16*86400)</f>
        <v>5.6657223796033991</v>
      </c>
    </row>
    <row r="17" spans="1:3" x14ac:dyDescent="0.4">
      <c r="A17" s="194" t="s">
        <v>91</v>
      </c>
      <c r="B17" s="195">
        <v>4.2361111111111106E-3</v>
      </c>
      <c r="C17" s="196">
        <f t="shared" ref="C17:C80" si="1">2000/(B17*86400)</f>
        <v>5.4644808743169406</v>
      </c>
    </row>
    <row r="18" spans="1:3" x14ac:dyDescent="0.4">
      <c r="A18" s="194" t="s">
        <v>92</v>
      </c>
      <c r="B18" s="195">
        <v>4.3749999999999995E-3</v>
      </c>
      <c r="C18" s="196">
        <f t="shared" si="1"/>
        <v>5.291005291005292</v>
      </c>
    </row>
    <row r="19" spans="1:3" x14ac:dyDescent="0.4">
      <c r="A19" s="197" t="s">
        <v>93</v>
      </c>
      <c r="B19" s="195">
        <v>4.5370370370370365E-3</v>
      </c>
      <c r="C19" s="196">
        <f t="shared" si="1"/>
        <v>5.1020408163265314</v>
      </c>
    </row>
    <row r="20" spans="1:3" x14ac:dyDescent="0.4">
      <c r="A20" s="197" t="s">
        <v>94</v>
      </c>
      <c r="B20" s="195">
        <v>4.6064814814814814E-3</v>
      </c>
      <c r="C20" s="196">
        <f t="shared" si="1"/>
        <v>5.025125628140704</v>
      </c>
    </row>
    <row r="21" spans="1:3" x14ac:dyDescent="0.4">
      <c r="A21" s="197" t="s">
        <v>95</v>
      </c>
      <c r="B21" s="195">
        <v>4.7569444444444447E-3</v>
      </c>
      <c r="C21" s="196">
        <f t="shared" si="1"/>
        <v>4.8661800486618008</v>
      </c>
    </row>
    <row r="22" spans="1:3" x14ac:dyDescent="0.4">
      <c r="A22" s="197" t="s">
        <v>96</v>
      </c>
      <c r="B22" s="195">
        <v>4.9652777777777777E-3</v>
      </c>
      <c r="C22" s="196">
        <f t="shared" si="1"/>
        <v>4.6620046620046622</v>
      </c>
    </row>
    <row r="23" spans="1:3" x14ac:dyDescent="0.4">
      <c r="A23" s="197" t="s">
        <v>97</v>
      </c>
      <c r="B23" s="195">
        <v>4.2476851851851851E-3</v>
      </c>
      <c r="C23" s="196">
        <f t="shared" si="1"/>
        <v>5.4495912806539506</v>
      </c>
    </row>
    <row r="24" spans="1:3" x14ac:dyDescent="0.4">
      <c r="A24" s="197" t="s">
        <v>98</v>
      </c>
      <c r="B24" s="195">
        <v>4.340277777777778E-3</v>
      </c>
      <c r="C24" s="196">
        <f t="shared" si="1"/>
        <v>5.333333333333333</v>
      </c>
    </row>
    <row r="25" spans="1:3" x14ac:dyDescent="0.4">
      <c r="A25" s="197" t="s">
        <v>99</v>
      </c>
      <c r="B25" s="195">
        <v>4.4791666666666669E-3</v>
      </c>
      <c r="C25" s="196">
        <f t="shared" si="1"/>
        <v>5.1679586563307494</v>
      </c>
    </row>
    <row r="26" spans="1:3" x14ac:dyDescent="0.4">
      <c r="A26" s="197" t="s">
        <v>100</v>
      </c>
      <c r="B26" s="195">
        <v>4.6180555555555558E-3</v>
      </c>
      <c r="C26" s="196">
        <f t="shared" si="1"/>
        <v>5.0125313283208017</v>
      </c>
    </row>
    <row r="27" spans="1:3" x14ac:dyDescent="0.4">
      <c r="A27" s="197" t="s">
        <v>101</v>
      </c>
      <c r="B27" s="195">
        <v>4.6874999999999998E-3</v>
      </c>
      <c r="C27" s="196">
        <f t="shared" si="1"/>
        <v>4.9382716049382713</v>
      </c>
    </row>
    <row r="28" spans="1:3" x14ac:dyDescent="0.4">
      <c r="A28" s="197" t="s">
        <v>102</v>
      </c>
      <c r="B28" s="195">
        <v>4.8611111111111112E-3</v>
      </c>
      <c r="C28" s="196">
        <f t="shared" si="1"/>
        <v>4.7619047619047619</v>
      </c>
    </row>
    <row r="29" spans="1:3" x14ac:dyDescent="0.4">
      <c r="A29" s="197" t="s">
        <v>103</v>
      </c>
      <c r="B29" s="195">
        <v>5.0347222222222225E-3</v>
      </c>
      <c r="C29" s="196">
        <f t="shared" si="1"/>
        <v>4.5977011494252871</v>
      </c>
    </row>
    <row r="30" spans="1:3" x14ac:dyDescent="0.4">
      <c r="A30" s="198" t="s">
        <v>104</v>
      </c>
      <c r="B30" s="199">
        <v>4.7361111111111111E-3</v>
      </c>
      <c r="C30" s="200">
        <f t="shared" si="1"/>
        <v>4.8875855327468232</v>
      </c>
    </row>
    <row r="31" spans="1:3" x14ac:dyDescent="0.4">
      <c r="A31" s="201" t="s">
        <v>105</v>
      </c>
      <c r="B31" s="199">
        <v>5.627314814814815E-3</v>
      </c>
      <c r="C31" s="200">
        <f t="shared" si="1"/>
        <v>4.113533525298231</v>
      </c>
    </row>
    <row r="32" spans="1:3" x14ac:dyDescent="0.4">
      <c r="A32" s="201" t="s">
        <v>106</v>
      </c>
      <c r="B32" s="199">
        <v>5.627314814814815E-3</v>
      </c>
      <c r="C32" s="200">
        <f t="shared" si="1"/>
        <v>4.113533525298231</v>
      </c>
    </row>
    <row r="33" spans="1:3" x14ac:dyDescent="0.4">
      <c r="A33" s="198" t="s">
        <v>107</v>
      </c>
      <c r="B33" s="199">
        <v>6.3993055555555548E-3</v>
      </c>
      <c r="C33" s="200">
        <f t="shared" si="1"/>
        <v>3.6172906493036718</v>
      </c>
    </row>
    <row r="34" spans="1:3" x14ac:dyDescent="0.4">
      <c r="A34" s="198" t="s">
        <v>108</v>
      </c>
      <c r="B34" s="199">
        <v>5.8842592592592592E-3</v>
      </c>
      <c r="C34" s="200">
        <f t="shared" si="1"/>
        <v>3.9339103068450041</v>
      </c>
    </row>
    <row r="35" spans="1:3" x14ac:dyDescent="0.4">
      <c r="A35" s="198" t="s">
        <v>109</v>
      </c>
      <c r="B35" s="199">
        <v>7.1018518518518522E-3</v>
      </c>
      <c r="C35" s="200">
        <f t="shared" si="1"/>
        <v>3.259452411994785</v>
      </c>
    </row>
    <row r="36" spans="1:3" x14ac:dyDescent="0.4">
      <c r="A36" s="198" t="s">
        <v>110</v>
      </c>
      <c r="B36" s="199">
        <v>6.5381944444444437E-3</v>
      </c>
      <c r="C36" s="200">
        <f t="shared" si="1"/>
        <v>3.5404496371039125</v>
      </c>
    </row>
    <row r="37" spans="1:3" x14ac:dyDescent="0.4">
      <c r="A37" s="191" t="s">
        <v>111</v>
      </c>
      <c r="B37" s="202">
        <v>3.7615740740740739E-3</v>
      </c>
      <c r="C37" s="203">
        <f t="shared" si="1"/>
        <v>6.1538461538461542</v>
      </c>
    </row>
    <row r="38" spans="1:3" x14ac:dyDescent="0.4">
      <c r="A38" s="191" t="s">
        <v>112</v>
      </c>
      <c r="B38" s="202">
        <v>3.9236111111111112E-3</v>
      </c>
      <c r="C38" s="203">
        <f t="shared" si="1"/>
        <v>5.8997050147492622</v>
      </c>
    </row>
    <row r="39" spans="1:3" x14ac:dyDescent="0.4">
      <c r="A39" s="191" t="s">
        <v>113</v>
      </c>
      <c r="B39" s="202">
        <v>4.0277777777777777E-3</v>
      </c>
      <c r="C39" s="203">
        <f t="shared" si="1"/>
        <v>5.7471264367816088</v>
      </c>
    </row>
    <row r="40" spans="1:3" x14ac:dyDescent="0.4">
      <c r="A40" s="191" t="s">
        <v>114</v>
      </c>
      <c r="B40" s="202">
        <v>4.1666666666666666E-3</v>
      </c>
      <c r="C40" s="203">
        <f t="shared" si="1"/>
        <v>5.5555555555555554</v>
      </c>
    </row>
    <row r="41" spans="1:3" x14ac:dyDescent="0.4">
      <c r="A41" s="191" t="s">
        <v>115</v>
      </c>
      <c r="B41" s="202">
        <v>4.2476851851851851E-3</v>
      </c>
      <c r="C41" s="203">
        <f t="shared" si="1"/>
        <v>5.4495912806539506</v>
      </c>
    </row>
    <row r="42" spans="1:3" x14ac:dyDescent="0.4">
      <c r="A42" s="191" t="s">
        <v>116</v>
      </c>
      <c r="B42" s="202">
        <v>4.3981481481481484E-3</v>
      </c>
      <c r="C42" s="203">
        <f t="shared" si="1"/>
        <v>5.2631578947368425</v>
      </c>
    </row>
    <row r="43" spans="1:3" x14ac:dyDescent="0.4">
      <c r="A43" s="191" t="s">
        <v>117</v>
      </c>
      <c r="B43" s="202">
        <v>4.6412037037037038E-3</v>
      </c>
      <c r="C43" s="203">
        <f t="shared" si="1"/>
        <v>4.9875311720698257</v>
      </c>
    </row>
    <row r="44" spans="1:3" x14ac:dyDescent="0.4">
      <c r="A44" s="191" t="s">
        <v>118</v>
      </c>
      <c r="B44" s="202">
        <v>3.8425925925925923E-3</v>
      </c>
      <c r="C44" s="203">
        <f t="shared" si="1"/>
        <v>6.024096385542169</v>
      </c>
    </row>
    <row r="45" spans="1:3" x14ac:dyDescent="0.4">
      <c r="A45" s="191" t="s">
        <v>119</v>
      </c>
      <c r="B45" s="202">
        <v>3.9930555555555561E-3</v>
      </c>
      <c r="C45" s="204">
        <f t="shared" si="1"/>
        <v>5.7971014492753614</v>
      </c>
    </row>
    <row r="46" spans="1:3" x14ac:dyDescent="0.4">
      <c r="A46" s="191" t="s">
        <v>120</v>
      </c>
      <c r="B46" s="202">
        <v>4.0740740740740746E-3</v>
      </c>
      <c r="C46" s="204">
        <f t="shared" si="1"/>
        <v>5.6818181818181808</v>
      </c>
    </row>
    <row r="47" spans="1:3" x14ac:dyDescent="0.4">
      <c r="A47" s="191" t="s">
        <v>121</v>
      </c>
      <c r="B47" s="202">
        <v>4.2476851851851851E-3</v>
      </c>
      <c r="C47" s="204">
        <f t="shared" si="1"/>
        <v>5.4495912806539506</v>
      </c>
    </row>
    <row r="48" spans="1:3" x14ac:dyDescent="0.4">
      <c r="A48" s="191" t="s">
        <v>122</v>
      </c>
      <c r="B48" s="202">
        <v>4.31712962962963E-3</v>
      </c>
      <c r="C48" s="204">
        <f t="shared" si="1"/>
        <v>5.3619302949061654</v>
      </c>
    </row>
    <row r="49" spans="1:3" x14ac:dyDescent="0.4">
      <c r="A49" s="191" t="s">
        <v>123</v>
      </c>
      <c r="B49" s="202">
        <v>4.4675925925925933E-3</v>
      </c>
      <c r="C49" s="204">
        <f t="shared" si="1"/>
        <v>5.1813471502590662</v>
      </c>
    </row>
    <row r="50" spans="1:3" x14ac:dyDescent="0.4">
      <c r="A50" s="191" t="s">
        <v>124</v>
      </c>
      <c r="B50" s="202">
        <v>4.6990740740740743E-3</v>
      </c>
      <c r="C50" s="204">
        <f t="shared" si="1"/>
        <v>4.9261083743842367</v>
      </c>
    </row>
    <row r="51" spans="1:3" x14ac:dyDescent="0.4">
      <c r="A51" s="194" t="s">
        <v>125</v>
      </c>
      <c r="B51" s="202">
        <v>4.155092592592593E-3</v>
      </c>
      <c r="C51" s="204">
        <f t="shared" si="1"/>
        <v>5.571030640668523</v>
      </c>
    </row>
    <row r="52" spans="1:3" x14ac:dyDescent="0.4">
      <c r="A52" s="194" t="s">
        <v>126</v>
      </c>
      <c r="B52" s="202">
        <v>4.3287037037037035E-3</v>
      </c>
      <c r="C52" s="204">
        <f t="shared" si="1"/>
        <v>5.3475935828877006</v>
      </c>
    </row>
    <row r="53" spans="1:3" x14ac:dyDescent="0.4">
      <c r="A53" s="194" t="s">
        <v>127</v>
      </c>
      <c r="B53" s="202">
        <v>4.4444444444444444E-3</v>
      </c>
      <c r="C53" s="204">
        <f t="shared" si="1"/>
        <v>5.208333333333333</v>
      </c>
    </row>
    <row r="54" spans="1:3" x14ac:dyDescent="0.4">
      <c r="A54" s="197" t="s">
        <v>128</v>
      </c>
      <c r="B54" s="202">
        <v>4.6180555555555558E-3</v>
      </c>
      <c r="C54" s="204">
        <f t="shared" si="1"/>
        <v>5.0125313283208017</v>
      </c>
    </row>
    <row r="55" spans="1:3" x14ac:dyDescent="0.4">
      <c r="A55" s="197" t="s">
        <v>129</v>
      </c>
      <c r="B55" s="202">
        <v>4.6990740740740743E-3</v>
      </c>
      <c r="C55" s="204">
        <f t="shared" si="1"/>
        <v>4.9261083743842367</v>
      </c>
    </row>
    <row r="56" spans="1:3" x14ac:dyDescent="0.4">
      <c r="A56" s="197" t="s">
        <v>130</v>
      </c>
      <c r="B56" s="202">
        <v>7.1527777777777787E-3</v>
      </c>
      <c r="C56" s="204">
        <f t="shared" si="1"/>
        <v>3.2362459546925559</v>
      </c>
    </row>
    <row r="57" spans="1:3" x14ac:dyDescent="0.4">
      <c r="A57" s="197" t="s">
        <v>131</v>
      </c>
      <c r="B57" s="202">
        <v>5.0462962962962961E-3</v>
      </c>
      <c r="C57" s="204">
        <f t="shared" si="1"/>
        <v>4.5871559633027523</v>
      </c>
    </row>
    <row r="58" spans="1:3" x14ac:dyDescent="0.4">
      <c r="A58" s="197" t="s">
        <v>132</v>
      </c>
      <c r="B58" s="202">
        <v>4.2592592592592595E-3</v>
      </c>
      <c r="C58" s="204">
        <f t="shared" si="1"/>
        <v>5.4347826086956523</v>
      </c>
    </row>
    <row r="59" spans="1:3" x14ac:dyDescent="0.4">
      <c r="A59" s="197" t="s">
        <v>133</v>
      </c>
      <c r="B59" s="202">
        <v>4.4212962962962956E-3</v>
      </c>
      <c r="C59" s="204">
        <f t="shared" si="1"/>
        <v>5.2356020942408383</v>
      </c>
    </row>
    <row r="60" spans="1:3" x14ac:dyDescent="0.4">
      <c r="A60" s="197" t="s">
        <v>134</v>
      </c>
      <c r="B60" s="202">
        <v>4.5601851851851853E-3</v>
      </c>
      <c r="C60" s="204">
        <f t="shared" si="1"/>
        <v>5.0761421319796955</v>
      </c>
    </row>
    <row r="61" spans="1:3" x14ac:dyDescent="0.4">
      <c r="A61" s="197" t="s">
        <v>135</v>
      </c>
      <c r="B61" s="202">
        <v>4.6874999999999998E-3</v>
      </c>
      <c r="C61" s="204">
        <f t="shared" si="1"/>
        <v>4.9382716049382713</v>
      </c>
    </row>
    <row r="62" spans="1:3" x14ac:dyDescent="0.4">
      <c r="A62" s="197" t="s">
        <v>136</v>
      </c>
      <c r="B62" s="202">
        <v>4.8148148148148152E-3</v>
      </c>
      <c r="C62" s="204">
        <f t="shared" si="1"/>
        <v>4.8076923076923066</v>
      </c>
    </row>
    <row r="63" spans="1:3" x14ac:dyDescent="0.4">
      <c r="A63" s="197" t="s">
        <v>137</v>
      </c>
      <c r="B63" s="202">
        <v>4.9421296296296288E-3</v>
      </c>
      <c r="C63" s="204">
        <f t="shared" si="1"/>
        <v>4.6838407494145207</v>
      </c>
    </row>
    <row r="64" spans="1:3" x14ac:dyDescent="0.4">
      <c r="A64" s="197" t="s">
        <v>138</v>
      </c>
      <c r="B64" s="202">
        <v>5.1273148148148146E-3</v>
      </c>
      <c r="C64" s="204">
        <f t="shared" si="1"/>
        <v>4.5146726862302486</v>
      </c>
    </row>
    <row r="65" spans="1:3" x14ac:dyDescent="0.4">
      <c r="A65" t="s">
        <v>139</v>
      </c>
      <c r="B65" s="202">
        <v>3.8194444444444443E-3</v>
      </c>
      <c r="C65" s="204">
        <f t="shared" si="1"/>
        <v>6.0606060606060606</v>
      </c>
    </row>
    <row r="66" spans="1:3" x14ac:dyDescent="0.4">
      <c r="A66" t="s">
        <v>140</v>
      </c>
      <c r="B66" s="202">
        <v>3.9814814814814817E-3</v>
      </c>
      <c r="C66" s="204">
        <f t="shared" si="1"/>
        <v>5.8139534883720927</v>
      </c>
    </row>
    <row r="67" spans="1:3" x14ac:dyDescent="0.4">
      <c r="A67" t="s">
        <v>141</v>
      </c>
      <c r="B67" s="202">
        <v>4.0624999999999993E-3</v>
      </c>
      <c r="C67" s="204">
        <f t="shared" si="1"/>
        <v>5.6980056980056988</v>
      </c>
    </row>
    <row r="68" spans="1:3" x14ac:dyDescent="0.4">
      <c r="A68" t="s">
        <v>142</v>
      </c>
      <c r="B68" s="202">
        <v>4.2129629629629626E-3</v>
      </c>
      <c r="C68" s="204">
        <f t="shared" si="1"/>
        <v>5.4945054945054954</v>
      </c>
    </row>
    <row r="69" spans="1:3" x14ac:dyDescent="0.4">
      <c r="A69" t="s">
        <v>143</v>
      </c>
      <c r="B69" s="202">
        <v>4.3055555555555555E-3</v>
      </c>
      <c r="C69" s="204">
        <f t="shared" si="1"/>
        <v>5.376344086021505</v>
      </c>
    </row>
    <row r="70" spans="1:3" x14ac:dyDescent="0.4">
      <c r="A70" t="s">
        <v>144</v>
      </c>
      <c r="B70" s="202">
        <v>4.4444444444444444E-3</v>
      </c>
      <c r="C70" s="204">
        <f t="shared" si="1"/>
        <v>5.208333333333333</v>
      </c>
    </row>
    <row r="71" spans="1:3" x14ac:dyDescent="0.4">
      <c r="A71" t="s">
        <v>145</v>
      </c>
      <c r="B71" s="202">
        <v>4.6874999999999998E-3</v>
      </c>
      <c r="C71" s="204">
        <f t="shared" si="1"/>
        <v>4.9382716049382713</v>
      </c>
    </row>
    <row r="72" spans="1:3" x14ac:dyDescent="0.4">
      <c r="A72" t="s">
        <v>146</v>
      </c>
      <c r="B72" s="202">
        <v>3.9004629629629632E-3</v>
      </c>
      <c r="C72" s="204">
        <f t="shared" si="1"/>
        <v>5.9347181008902075</v>
      </c>
    </row>
    <row r="73" spans="1:3" x14ac:dyDescent="0.4">
      <c r="A73" t="s">
        <v>147</v>
      </c>
      <c r="B73" s="202">
        <v>4.0509259259259257E-3</v>
      </c>
      <c r="C73" s="204">
        <f t="shared" si="1"/>
        <v>5.7142857142857144</v>
      </c>
    </row>
    <row r="74" spans="1:3" x14ac:dyDescent="0.4">
      <c r="A74" t="s">
        <v>148</v>
      </c>
      <c r="B74" s="202">
        <v>4.1377314814814809E-3</v>
      </c>
      <c r="C74" s="204">
        <f t="shared" si="1"/>
        <v>5.594405594405595</v>
      </c>
    </row>
    <row r="75" spans="1:3" x14ac:dyDescent="0.4">
      <c r="A75" t="s">
        <v>149</v>
      </c>
      <c r="B75" s="202">
        <v>4.3055555555555555E-3</v>
      </c>
      <c r="C75" s="204">
        <f t="shared" si="1"/>
        <v>5.376344086021505</v>
      </c>
    </row>
    <row r="76" spans="1:3" x14ac:dyDescent="0.4">
      <c r="A76" t="s">
        <v>150</v>
      </c>
      <c r="B76" s="202">
        <v>4.386574074074074E-3</v>
      </c>
      <c r="C76" s="204">
        <f t="shared" si="1"/>
        <v>5.2770448548812663</v>
      </c>
    </row>
    <row r="77" spans="1:3" x14ac:dyDescent="0.4">
      <c r="A77" t="s">
        <v>151</v>
      </c>
      <c r="B77" s="202">
        <v>4.5254629629629629E-3</v>
      </c>
      <c r="C77" s="204">
        <f t="shared" si="1"/>
        <v>5.1150895140664963</v>
      </c>
    </row>
    <row r="78" spans="1:3" x14ac:dyDescent="0.4">
      <c r="A78" t="s">
        <v>152</v>
      </c>
      <c r="B78" s="202">
        <v>4.7569444444444447E-3</v>
      </c>
      <c r="C78" s="204">
        <f t="shared" si="1"/>
        <v>4.8661800486618008</v>
      </c>
    </row>
    <row r="79" spans="1:3" x14ac:dyDescent="0.4">
      <c r="A79" t="s">
        <v>153</v>
      </c>
      <c r="B79" s="202">
        <v>4.2245370370370371E-3</v>
      </c>
      <c r="C79" s="204">
        <f t="shared" si="1"/>
        <v>5.4794520547945202</v>
      </c>
    </row>
    <row r="80" spans="1:3" x14ac:dyDescent="0.4">
      <c r="A80" t="s">
        <v>154</v>
      </c>
      <c r="B80" s="202">
        <v>4.386574074074074E-3</v>
      </c>
      <c r="C80" s="204">
        <f t="shared" si="1"/>
        <v>5.2770448548812663</v>
      </c>
    </row>
    <row r="81" spans="1:3" x14ac:dyDescent="0.4">
      <c r="A81" t="s">
        <v>155</v>
      </c>
      <c r="B81" s="202">
        <v>4.5138888888888893E-3</v>
      </c>
      <c r="C81" s="204">
        <f t="shared" ref="C81:C148" si="2">2000/(B81*86400)</f>
        <v>5.1282051282051277</v>
      </c>
    </row>
    <row r="82" spans="1:3" x14ac:dyDescent="0.4">
      <c r="A82" t="s">
        <v>156</v>
      </c>
      <c r="B82" s="202">
        <v>4.6874999999999998E-3</v>
      </c>
      <c r="C82" s="204">
        <f t="shared" si="2"/>
        <v>4.9382716049382713</v>
      </c>
    </row>
    <row r="83" spans="1:3" x14ac:dyDescent="0.4">
      <c r="A83" t="s">
        <v>157</v>
      </c>
      <c r="B83" s="202">
        <v>4.7800925925925919E-3</v>
      </c>
      <c r="C83" s="204">
        <f t="shared" si="2"/>
        <v>4.8426150121065383</v>
      </c>
    </row>
    <row r="84" spans="1:3" x14ac:dyDescent="0.4">
      <c r="A84" t="s">
        <v>158</v>
      </c>
      <c r="B84" s="202">
        <v>4.9189814814814816E-3</v>
      </c>
      <c r="C84" s="204">
        <f t="shared" si="2"/>
        <v>4.7058823529411766</v>
      </c>
    </row>
    <row r="85" spans="1:3" x14ac:dyDescent="0.4">
      <c r="A85" t="s">
        <v>159</v>
      </c>
      <c r="B85" s="202">
        <v>5.0925925925925921E-3</v>
      </c>
      <c r="C85" s="204">
        <f t="shared" si="2"/>
        <v>4.5454545454545459</v>
      </c>
    </row>
    <row r="86" spans="1:3" x14ac:dyDescent="0.4">
      <c r="A86" t="s">
        <v>160</v>
      </c>
      <c r="B86" s="202">
        <v>4.31712962962963E-3</v>
      </c>
      <c r="C86" s="204">
        <f t="shared" si="2"/>
        <v>5.3619302949061654</v>
      </c>
    </row>
    <row r="87" spans="1:3" x14ac:dyDescent="0.4">
      <c r="A87" t="s">
        <v>161</v>
      </c>
      <c r="B87" s="202">
        <v>4.4675925925925933E-3</v>
      </c>
      <c r="C87" s="204">
        <f t="shared" si="2"/>
        <v>5.1813471502590662</v>
      </c>
    </row>
    <row r="88" spans="1:3" x14ac:dyDescent="0.4">
      <c r="A88" t="s">
        <v>162</v>
      </c>
      <c r="B88" s="202">
        <v>4.6296296296296302E-3</v>
      </c>
      <c r="C88" s="204">
        <f t="shared" si="2"/>
        <v>4.9999999999999991</v>
      </c>
    </row>
    <row r="89" spans="1:3" x14ac:dyDescent="0.4">
      <c r="A89" t="s">
        <v>163</v>
      </c>
      <c r="B89" s="202">
        <v>4.7569444444444447E-3</v>
      </c>
      <c r="C89" s="204">
        <f t="shared" si="2"/>
        <v>4.8661800486618008</v>
      </c>
    </row>
    <row r="90" spans="1:3" x14ac:dyDescent="0.4">
      <c r="A90" t="s">
        <v>164</v>
      </c>
      <c r="B90" s="202">
        <v>4.8726851851851856E-3</v>
      </c>
      <c r="C90" s="204">
        <f t="shared" si="2"/>
        <v>4.7505938242280275</v>
      </c>
    </row>
    <row r="91" spans="1:3" x14ac:dyDescent="0.4">
      <c r="A91" t="s">
        <v>165</v>
      </c>
      <c r="B91" s="202">
        <v>5.0231481481481481E-3</v>
      </c>
      <c r="C91" s="204">
        <f t="shared" si="2"/>
        <v>4.6082949308755756</v>
      </c>
    </row>
    <row r="92" spans="1:3" x14ac:dyDescent="0.4">
      <c r="A92" t="s">
        <v>166</v>
      </c>
      <c r="B92" s="202">
        <v>5.1736111111111115E-3</v>
      </c>
      <c r="C92" s="204">
        <f t="shared" si="2"/>
        <v>4.4742729306487687</v>
      </c>
    </row>
    <row r="93" spans="1:3" x14ac:dyDescent="0.4">
      <c r="A93" s="191" t="s">
        <v>167</v>
      </c>
      <c r="B93" s="202">
        <v>3.8773148148148143E-3</v>
      </c>
      <c r="C93" s="204">
        <f t="shared" si="2"/>
        <v>5.9701492537313445</v>
      </c>
    </row>
    <row r="94" spans="1:3" x14ac:dyDescent="0.4">
      <c r="A94" s="191" t="s">
        <v>168</v>
      </c>
      <c r="B94" s="202">
        <v>4.0277777777777777E-3</v>
      </c>
      <c r="C94" s="204">
        <f t="shared" si="2"/>
        <v>5.7471264367816088</v>
      </c>
    </row>
    <row r="95" spans="1:3" x14ac:dyDescent="0.4">
      <c r="A95" s="191" t="s">
        <v>169</v>
      </c>
      <c r="B95" s="202">
        <v>4.108796296296297E-3</v>
      </c>
      <c r="C95" s="204">
        <f t="shared" si="2"/>
        <v>5.6338028169014072</v>
      </c>
    </row>
    <row r="96" spans="1:3" x14ac:dyDescent="0.4">
      <c r="A96" s="191" t="s">
        <v>170</v>
      </c>
      <c r="B96" s="202">
        <v>4.2592592592592595E-3</v>
      </c>
      <c r="C96" s="204">
        <f t="shared" si="2"/>
        <v>5.4347826086956523</v>
      </c>
    </row>
    <row r="97" spans="1:3" x14ac:dyDescent="0.4">
      <c r="A97" s="191" t="s">
        <v>171</v>
      </c>
      <c r="B97" s="202">
        <v>4.363425925925926E-3</v>
      </c>
      <c r="C97" s="204">
        <f t="shared" si="2"/>
        <v>5.3050397877984086</v>
      </c>
    </row>
    <row r="98" spans="1:3" x14ac:dyDescent="0.4">
      <c r="A98" s="191" t="s">
        <v>172</v>
      </c>
      <c r="B98" s="202">
        <v>4.4907407407407405E-3</v>
      </c>
      <c r="C98" s="204">
        <f t="shared" si="2"/>
        <v>5.1546391752577323</v>
      </c>
    </row>
    <row r="99" spans="1:3" x14ac:dyDescent="0.4">
      <c r="A99" s="191" t="s">
        <v>173</v>
      </c>
      <c r="B99" s="202">
        <v>4.7337962962962958E-3</v>
      </c>
      <c r="C99" s="204">
        <f t="shared" si="2"/>
        <v>4.8899755501222497</v>
      </c>
    </row>
    <row r="100" spans="1:3" x14ac:dyDescent="0.4">
      <c r="A100" s="191" t="s">
        <v>174</v>
      </c>
      <c r="B100" s="202">
        <v>3.9699074074074072E-3</v>
      </c>
      <c r="C100" s="204">
        <f t="shared" si="2"/>
        <v>5.8309037900874632</v>
      </c>
    </row>
    <row r="101" spans="1:3" x14ac:dyDescent="0.4">
      <c r="A101" s="191" t="s">
        <v>175</v>
      </c>
      <c r="B101" s="202">
        <v>4.1319444444444442E-3</v>
      </c>
      <c r="C101" s="204">
        <f t="shared" si="2"/>
        <v>5.6022408963585431</v>
      </c>
    </row>
    <row r="102" spans="1:3" x14ac:dyDescent="0.4">
      <c r="A102" s="191" t="s">
        <v>176</v>
      </c>
      <c r="B102" s="202">
        <v>4.2013888888888891E-3</v>
      </c>
      <c r="C102" s="204">
        <f t="shared" si="2"/>
        <v>5.5096418732782366</v>
      </c>
    </row>
    <row r="103" spans="1:3" x14ac:dyDescent="0.4">
      <c r="A103" s="191" t="s">
        <v>177</v>
      </c>
      <c r="B103" s="202">
        <v>4.363425925925926E-3</v>
      </c>
      <c r="C103" s="204">
        <f t="shared" si="2"/>
        <v>5.3050397877984086</v>
      </c>
    </row>
    <row r="104" spans="1:3" x14ac:dyDescent="0.4">
      <c r="A104" s="191" t="s">
        <v>178</v>
      </c>
      <c r="B104" s="202">
        <v>4.4560185185185189E-3</v>
      </c>
      <c r="C104" s="204">
        <f t="shared" si="2"/>
        <v>5.1948051948051939</v>
      </c>
    </row>
    <row r="105" spans="1:3" x14ac:dyDescent="0.4">
      <c r="A105" s="191" t="s">
        <v>179</v>
      </c>
      <c r="B105" s="202">
        <v>4.5833333333333334E-3</v>
      </c>
      <c r="C105" s="204">
        <f t="shared" si="2"/>
        <v>5.0505050505050502</v>
      </c>
    </row>
    <row r="106" spans="1:3" x14ac:dyDescent="0.4">
      <c r="A106" s="191" t="s">
        <v>180</v>
      </c>
      <c r="B106" s="202">
        <v>4.8148148148148152E-3</v>
      </c>
      <c r="C106" s="204">
        <f t="shared" si="2"/>
        <v>4.8076923076923066</v>
      </c>
    </row>
    <row r="107" spans="1:3" x14ac:dyDescent="0.4">
      <c r="A107" s="194" t="s">
        <v>181</v>
      </c>
      <c r="B107" s="202">
        <v>4.2939814814814811E-3</v>
      </c>
      <c r="C107" s="204">
        <f t="shared" si="2"/>
        <v>5.3908355795148255</v>
      </c>
    </row>
    <row r="108" spans="1:3" x14ac:dyDescent="0.4">
      <c r="A108" s="194" t="s">
        <v>182</v>
      </c>
      <c r="B108" s="202">
        <v>4.4444444444444444E-3</v>
      </c>
      <c r="C108" s="204">
        <f t="shared" si="2"/>
        <v>5.208333333333333</v>
      </c>
    </row>
    <row r="109" spans="1:3" x14ac:dyDescent="0.4">
      <c r="A109" s="194" t="s">
        <v>183</v>
      </c>
      <c r="B109" s="202">
        <v>4.5833333333333334E-3</v>
      </c>
      <c r="C109" s="204">
        <f t="shared" si="2"/>
        <v>5.0505050505050502</v>
      </c>
    </row>
    <row r="110" spans="1:3" x14ac:dyDescent="0.4">
      <c r="A110" s="197" t="s">
        <v>184</v>
      </c>
      <c r="B110" s="202">
        <v>4.7569444444444447E-3</v>
      </c>
      <c r="C110" s="204">
        <f t="shared" si="2"/>
        <v>4.8661800486618008</v>
      </c>
    </row>
    <row r="111" spans="1:3" x14ac:dyDescent="0.4">
      <c r="A111" s="197" t="s">
        <v>185</v>
      </c>
      <c r="B111" s="202">
        <v>4.8726851851851856E-3</v>
      </c>
      <c r="C111" s="204">
        <f t="shared" si="2"/>
        <v>4.7505938242280275</v>
      </c>
    </row>
    <row r="112" spans="1:3" x14ac:dyDescent="0.4">
      <c r="A112" s="197" t="s">
        <v>186</v>
      </c>
      <c r="B112" s="202">
        <v>5.0000000000000001E-3</v>
      </c>
      <c r="C112" s="204">
        <f t="shared" si="2"/>
        <v>4.6296296296296298</v>
      </c>
    </row>
    <row r="113" spans="1:3" x14ac:dyDescent="0.4">
      <c r="A113" s="197" t="s">
        <v>187</v>
      </c>
      <c r="B113" s="202">
        <v>5.1504629629629635E-3</v>
      </c>
      <c r="C113" s="204">
        <f t="shared" si="2"/>
        <v>4.4943820224719095</v>
      </c>
    </row>
    <row r="114" spans="1:3" x14ac:dyDescent="0.4">
      <c r="A114" s="197" t="s">
        <v>188</v>
      </c>
      <c r="B114" s="202">
        <v>4.3981481481481484E-3</v>
      </c>
      <c r="C114" s="204">
        <f t="shared" si="2"/>
        <v>5.2631578947368425</v>
      </c>
    </row>
    <row r="115" spans="1:3" x14ac:dyDescent="0.4">
      <c r="A115" s="197" t="s">
        <v>189</v>
      </c>
      <c r="B115" s="202">
        <v>4.5601851851851853E-3</v>
      </c>
      <c r="C115" s="204">
        <f t="shared" si="2"/>
        <v>5.0761421319796955</v>
      </c>
    </row>
    <row r="116" spans="1:3" x14ac:dyDescent="0.4">
      <c r="A116" s="197" t="s">
        <v>190</v>
      </c>
      <c r="B116" s="202">
        <v>4.7106481481481478E-3</v>
      </c>
      <c r="C116" s="204">
        <f t="shared" si="2"/>
        <v>4.9140049140049138</v>
      </c>
    </row>
    <row r="117" spans="1:3" x14ac:dyDescent="0.4">
      <c r="A117" s="197" t="s">
        <v>191</v>
      </c>
      <c r="B117" s="202">
        <v>4.8495370370370368E-3</v>
      </c>
      <c r="C117" s="204">
        <f t="shared" si="2"/>
        <v>4.7732696897374698</v>
      </c>
    </row>
    <row r="118" spans="1:3" x14ac:dyDescent="0.4">
      <c r="A118" s="197" t="s">
        <v>192</v>
      </c>
      <c r="B118" s="202">
        <v>4.9652777777777777E-3</v>
      </c>
      <c r="C118" s="204">
        <f t="shared" si="2"/>
        <v>4.6620046620046622</v>
      </c>
    </row>
    <row r="119" spans="1:3" x14ac:dyDescent="0.4">
      <c r="A119" s="197" t="s">
        <v>193</v>
      </c>
      <c r="B119" s="202">
        <v>5.115740740740741E-3</v>
      </c>
      <c r="C119" s="204">
        <f t="shared" si="2"/>
        <v>4.5248868778280542</v>
      </c>
    </row>
    <row r="120" spans="1:3" x14ac:dyDescent="0.4">
      <c r="A120" s="197" t="s">
        <v>194</v>
      </c>
      <c r="B120" s="202">
        <v>5.2314814814814819E-3</v>
      </c>
      <c r="C120" s="204">
        <f t="shared" si="2"/>
        <v>4.4247787610619467</v>
      </c>
    </row>
    <row r="121" spans="1:3" x14ac:dyDescent="0.4">
      <c r="A121" s="191" t="s">
        <v>195</v>
      </c>
      <c r="B121" s="202">
        <v>3.9699074074074072E-3</v>
      </c>
      <c r="C121" s="204">
        <f t="shared" si="2"/>
        <v>5.8309037900874632</v>
      </c>
    </row>
    <row r="122" spans="1:3" x14ac:dyDescent="0.4">
      <c r="A122" s="191" t="s">
        <v>196</v>
      </c>
      <c r="B122" s="202">
        <v>4.1203703703703706E-3</v>
      </c>
      <c r="C122" s="204">
        <f t="shared" si="2"/>
        <v>5.617977528089888</v>
      </c>
    </row>
    <row r="123" spans="1:3" x14ac:dyDescent="0.4">
      <c r="A123" s="191" t="s">
        <v>197</v>
      </c>
      <c r="B123" s="202">
        <v>4.2129629629629626E-3</v>
      </c>
      <c r="C123" s="204">
        <f t="shared" si="2"/>
        <v>5.4945054945054954</v>
      </c>
    </row>
    <row r="124" spans="1:3" x14ac:dyDescent="0.4">
      <c r="A124" s="191" t="s">
        <v>198</v>
      </c>
      <c r="B124" s="202">
        <v>4.3287037037037035E-3</v>
      </c>
      <c r="C124" s="204">
        <f t="shared" si="2"/>
        <v>5.3475935828877006</v>
      </c>
    </row>
    <row r="125" spans="1:3" x14ac:dyDescent="0.4">
      <c r="A125" s="191" t="s">
        <v>199</v>
      </c>
      <c r="B125" s="202">
        <v>4.4560185185185189E-3</v>
      </c>
      <c r="C125" s="204">
        <f t="shared" si="2"/>
        <v>5.1948051948051939</v>
      </c>
    </row>
    <row r="126" spans="1:3" x14ac:dyDescent="0.4">
      <c r="A126" s="191" t="s">
        <v>200</v>
      </c>
      <c r="B126" s="202">
        <v>4.5833333333333334E-3</v>
      </c>
      <c r="C126" s="204">
        <f t="shared" si="2"/>
        <v>5.0505050505050502</v>
      </c>
    </row>
    <row r="127" spans="1:3" x14ac:dyDescent="0.4">
      <c r="A127" s="191" t="s">
        <v>201</v>
      </c>
      <c r="B127" s="202">
        <v>4.8263888888888887E-3</v>
      </c>
      <c r="C127" s="204">
        <f t="shared" si="2"/>
        <v>4.7961630695443649</v>
      </c>
    </row>
    <row r="128" spans="1:3" x14ac:dyDescent="0.4">
      <c r="A128" s="191" t="s">
        <v>202</v>
      </c>
      <c r="B128" s="202">
        <v>4.0856481481481481E-3</v>
      </c>
      <c r="C128" s="204">
        <f t="shared" si="2"/>
        <v>5.6657223796033991</v>
      </c>
    </row>
    <row r="129" spans="1:3" x14ac:dyDescent="0.4">
      <c r="A129" s="191" t="s">
        <v>203</v>
      </c>
      <c r="B129" s="202">
        <v>4.2476851851851851E-3</v>
      </c>
      <c r="C129" s="204">
        <f t="shared" si="2"/>
        <v>5.4495912806539506</v>
      </c>
    </row>
    <row r="130" spans="1:3" x14ac:dyDescent="0.4">
      <c r="A130" s="191" t="s">
        <v>204</v>
      </c>
      <c r="B130" s="202">
        <v>4.31712962962963E-3</v>
      </c>
      <c r="C130" s="204">
        <f t="shared" si="2"/>
        <v>5.3619302949061654</v>
      </c>
    </row>
    <row r="131" spans="1:3" x14ac:dyDescent="0.4">
      <c r="A131" s="191" t="s">
        <v>205</v>
      </c>
      <c r="B131" s="202">
        <v>4.4675925925925933E-3</v>
      </c>
      <c r="C131" s="204">
        <f t="shared" si="2"/>
        <v>5.1813471502590662</v>
      </c>
    </row>
    <row r="132" spans="1:3" x14ac:dyDescent="0.4">
      <c r="A132" s="191" t="s">
        <v>206</v>
      </c>
      <c r="B132" s="202">
        <v>4.5601851851851853E-3</v>
      </c>
      <c r="C132" s="204">
        <f t="shared" si="2"/>
        <v>5.0761421319796955</v>
      </c>
    </row>
    <row r="133" spans="1:3" x14ac:dyDescent="0.4">
      <c r="A133" s="191" t="s">
        <v>207</v>
      </c>
      <c r="B133" s="202">
        <v>4.7106481481481478E-3</v>
      </c>
      <c r="C133" s="204">
        <f t="shared" si="2"/>
        <v>4.9140049140049138</v>
      </c>
    </row>
    <row r="134" spans="1:3" x14ac:dyDescent="0.4">
      <c r="A134" s="191" t="s">
        <v>208</v>
      </c>
      <c r="B134" s="202">
        <v>4.9074074074074072E-3</v>
      </c>
      <c r="C134" s="204">
        <f t="shared" si="2"/>
        <v>4.716981132075472</v>
      </c>
    </row>
    <row r="135" spans="1:3" x14ac:dyDescent="0.4">
      <c r="A135" s="194" t="s">
        <v>209</v>
      </c>
      <c r="B135" s="202">
        <v>4.386574074074074E-3</v>
      </c>
      <c r="C135" s="204">
        <f t="shared" si="2"/>
        <v>5.2770448548812663</v>
      </c>
    </row>
    <row r="136" spans="1:3" x14ac:dyDescent="0.4">
      <c r="A136" s="194" t="s">
        <v>210</v>
      </c>
      <c r="B136" s="202">
        <v>4.5486111111111109E-3</v>
      </c>
      <c r="C136" s="204">
        <f t="shared" si="2"/>
        <v>5.0890585241730282</v>
      </c>
    </row>
    <row r="137" spans="1:3" x14ac:dyDescent="0.4">
      <c r="A137" s="194" t="s">
        <v>211</v>
      </c>
      <c r="B137" s="202">
        <v>4.6874999999999998E-3</v>
      </c>
      <c r="C137" s="204">
        <f t="shared" si="2"/>
        <v>4.9382716049382713</v>
      </c>
    </row>
    <row r="138" spans="1:3" x14ac:dyDescent="0.4">
      <c r="A138" s="197" t="s">
        <v>212</v>
      </c>
      <c r="B138" s="202">
        <v>4.8726851851851856E-3</v>
      </c>
      <c r="C138" s="204">
        <f t="shared" si="2"/>
        <v>4.7505938242280275</v>
      </c>
    </row>
    <row r="139" spans="1:3" x14ac:dyDescent="0.4">
      <c r="A139" s="197" t="s">
        <v>213</v>
      </c>
      <c r="B139" s="202">
        <v>4.9305555555555552E-3</v>
      </c>
      <c r="C139" s="204">
        <f t="shared" si="2"/>
        <v>4.694835680751174</v>
      </c>
    </row>
    <row r="140" spans="1:3" x14ac:dyDescent="0.4">
      <c r="A140" s="197" t="s">
        <v>214</v>
      </c>
      <c r="B140" s="202">
        <v>5.1041666666666666E-3</v>
      </c>
      <c r="C140" s="204">
        <f t="shared" si="2"/>
        <v>4.5351473922902494</v>
      </c>
    </row>
    <row r="141" spans="1:3" x14ac:dyDescent="0.4">
      <c r="A141" s="197" t="s">
        <v>215</v>
      </c>
      <c r="B141" s="202">
        <v>5.2546296296296299E-3</v>
      </c>
      <c r="C141" s="204">
        <f t="shared" si="2"/>
        <v>4.4052863436123344</v>
      </c>
    </row>
    <row r="142" spans="1:3" x14ac:dyDescent="0.4">
      <c r="A142" s="197" t="s">
        <v>216</v>
      </c>
      <c r="B142" s="202">
        <v>4.5138888888888893E-3</v>
      </c>
      <c r="C142" s="204">
        <f t="shared" si="2"/>
        <v>5.1282051282051277</v>
      </c>
    </row>
    <row r="143" spans="1:3" x14ac:dyDescent="0.4">
      <c r="A143" s="197" t="s">
        <v>217</v>
      </c>
      <c r="B143" s="202">
        <v>4.6643518518518518E-3</v>
      </c>
      <c r="C143" s="204">
        <f t="shared" si="2"/>
        <v>4.9627791563275432</v>
      </c>
    </row>
    <row r="144" spans="1:3" x14ac:dyDescent="0.4">
      <c r="A144" s="197" t="s">
        <v>218</v>
      </c>
      <c r="B144" s="202">
        <v>4.8379629629629632E-3</v>
      </c>
      <c r="C144" s="204">
        <f t="shared" si="2"/>
        <v>4.7846889952153111</v>
      </c>
    </row>
    <row r="145" spans="1:3" x14ac:dyDescent="0.4">
      <c r="A145" s="197" t="s">
        <v>219</v>
      </c>
      <c r="B145" s="202">
        <v>4.9884259259259265E-3</v>
      </c>
      <c r="C145" s="204">
        <f t="shared" si="2"/>
        <v>4.640371229698375</v>
      </c>
    </row>
    <row r="146" spans="1:3" x14ac:dyDescent="0.4">
      <c r="A146" s="197" t="s">
        <v>220</v>
      </c>
      <c r="B146" s="202">
        <v>5.0578703703703706E-3</v>
      </c>
      <c r="C146" s="204">
        <f t="shared" si="2"/>
        <v>4.5766590389016022</v>
      </c>
    </row>
    <row r="147" spans="1:3" x14ac:dyDescent="0.4">
      <c r="A147" s="197" t="s">
        <v>221</v>
      </c>
      <c r="B147" s="202">
        <v>5.2430555555555555E-3</v>
      </c>
      <c r="C147" s="204">
        <f t="shared" si="2"/>
        <v>4.4150110375275942</v>
      </c>
    </row>
    <row r="148" spans="1:3" x14ac:dyDescent="0.4">
      <c r="A148" s="197" t="s">
        <v>222</v>
      </c>
      <c r="B148" s="202">
        <v>5.3356481481481484E-3</v>
      </c>
      <c r="C148" s="204">
        <f t="shared" si="2"/>
        <v>4.3383947939262475</v>
      </c>
    </row>
    <row r="149" spans="1:3" x14ac:dyDescent="0.4">
      <c r="A149" s="191" t="s">
        <v>223</v>
      </c>
      <c r="B149" s="202">
        <v>2.0370370370370373E-3</v>
      </c>
      <c r="C149" s="204">
        <f>1000/(B149*86400)</f>
        <v>5.6818181818181808</v>
      </c>
    </row>
    <row r="150" spans="1:3" x14ac:dyDescent="0.4">
      <c r="A150" s="191" t="s">
        <v>224</v>
      </c>
      <c r="B150" s="202">
        <v>2.0833333333333333E-3</v>
      </c>
      <c r="C150" s="204">
        <f>1000/(B150*86400)</f>
        <v>5.5555555555555554</v>
      </c>
    </row>
    <row r="151" spans="1:3" x14ac:dyDescent="0.4">
      <c r="A151" s="191" t="s">
        <v>225</v>
      </c>
      <c r="B151" s="202">
        <v>2.1759259259259258E-3</v>
      </c>
      <c r="C151" s="204">
        <f t="shared" ref="C151:C214" si="3">1000/(B151*86400)</f>
        <v>5.3191489361702127</v>
      </c>
    </row>
    <row r="152" spans="1:3" x14ac:dyDescent="0.4">
      <c r="A152" s="191" t="s">
        <v>226</v>
      </c>
      <c r="B152" s="202">
        <v>2.2453703703703702E-3</v>
      </c>
      <c r="C152" s="204">
        <f t="shared" si="3"/>
        <v>5.1546391752577323</v>
      </c>
    </row>
    <row r="153" spans="1:3" x14ac:dyDescent="0.4">
      <c r="A153" s="191" t="s">
        <v>227</v>
      </c>
      <c r="B153" s="202">
        <v>2.2569444444444447E-3</v>
      </c>
      <c r="C153" s="204">
        <f t="shared" si="3"/>
        <v>5.1282051282051277</v>
      </c>
    </row>
    <row r="154" spans="1:3" x14ac:dyDescent="0.4">
      <c r="A154" s="191" t="s">
        <v>228</v>
      </c>
      <c r="B154" s="202">
        <v>2.3726851851851851E-3</v>
      </c>
      <c r="C154" s="204">
        <f t="shared" si="3"/>
        <v>4.8780487804878048</v>
      </c>
    </row>
    <row r="155" spans="1:3" x14ac:dyDescent="0.4">
      <c r="A155" s="191" t="s">
        <v>229</v>
      </c>
      <c r="B155" s="202">
        <v>2.4537037037037036E-3</v>
      </c>
      <c r="C155" s="204">
        <f t="shared" si="3"/>
        <v>4.716981132075472</v>
      </c>
    </row>
    <row r="156" spans="1:3" x14ac:dyDescent="0.4">
      <c r="A156" s="194" t="s">
        <v>230</v>
      </c>
      <c r="B156" s="202">
        <v>2.3263888888888887E-3</v>
      </c>
      <c r="C156" s="204">
        <f t="shared" si="3"/>
        <v>4.9751243781094532</v>
      </c>
    </row>
    <row r="157" spans="1:3" x14ac:dyDescent="0.4">
      <c r="A157" s="194" t="s">
        <v>231</v>
      </c>
      <c r="B157" s="202">
        <v>2.4074074074074076E-3</v>
      </c>
      <c r="C157" s="204">
        <f t="shared" si="3"/>
        <v>4.8076923076923066</v>
      </c>
    </row>
    <row r="158" spans="1:3" x14ac:dyDescent="0.4">
      <c r="A158" s="194" t="s">
        <v>232</v>
      </c>
      <c r="B158" s="202">
        <v>2.4768518518518516E-3</v>
      </c>
      <c r="C158" s="204">
        <f t="shared" si="3"/>
        <v>4.6728971962616832</v>
      </c>
    </row>
    <row r="159" spans="1:3" x14ac:dyDescent="0.4">
      <c r="A159" s="197" t="s">
        <v>233</v>
      </c>
      <c r="B159" s="202">
        <v>2.5694444444444445E-3</v>
      </c>
      <c r="C159" s="204">
        <f t="shared" si="3"/>
        <v>4.5045045045045047</v>
      </c>
    </row>
    <row r="160" spans="1:3" x14ac:dyDescent="0.4">
      <c r="A160" s="197" t="s">
        <v>234</v>
      </c>
      <c r="B160" s="202">
        <v>2.5578703703703705E-3</v>
      </c>
      <c r="C160" s="204">
        <f t="shared" si="3"/>
        <v>4.5248868778280542</v>
      </c>
    </row>
    <row r="161" spans="1:3" x14ac:dyDescent="0.4">
      <c r="A161" s="197" t="s">
        <v>235</v>
      </c>
      <c r="B161" s="202">
        <v>2.6504629629629625E-3</v>
      </c>
      <c r="C161" s="204">
        <f t="shared" si="3"/>
        <v>4.3668122270742362</v>
      </c>
    </row>
    <row r="162" spans="1:3" x14ac:dyDescent="0.4">
      <c r="A162" s="197" t="s">
        <v>236</v>
      </c>
      <c r="B162" s="202">
        <v>2.7430555555555559E-3</v>
      </c>
      <c r="C162" s="204">
        <f t="shared" si="3"/>
        <v>4.219409282700421</v>
      </c>
    </row>
    <row r="163" spans="1:3" x14ac:dyDescent="0.4">
      <c r="A163" s="191" t="s">
        <v>237</v>
      </c>
      <c r="B163" s="202">
        <v>2.0486111111111113E-3</v>
      </c>
      <c r="C163" s="204">
        <f t="shared" si="3"/>
        <v>5.6497175141242932</v>
      </c>
    </row>
    <row r="164" spans="1:3" x14ac:dyDescent="0.4">
      <c r="A164" s="191" t="s">
        <v>238</v>
      </c>
      <c r="B164" s="202">
        <v>2.1180555555555553E-3</v>
      </c>
      <c r="C164" s="204">
        <f t="shared" si="3"/>
        <v>5.4644808743169406</v>
      </c>
    </row>
    <row r="165" spans="1:3" x14ac:dyDescent="0.4">
      <c r="A165" s="191" t="s">
        <v>239</v>
      </c>
      <c r="B165" s="202">
        <v>2.1874999999999998E-3</v>
      </c>
      <c r="C165" s="204">
        <f t="shared" si="3"/>
        <v>5.291005291005292</v>
      </c>
    </row>
    <row r="166" spans="1:3" x14ac:dyDescent="0.4">
      <c r="A166" s="191" t="s">
        <v>240</v>
      </c>
      <c r="B166" s="202">
        <v>2.2685185185185182E-3</v>
      </c>
      <c r="C166" s="204">
        <f t="shared" si="3"/>
        <v>5.1020408163265314</v>
      </c>
    </row>
    <row r="167" spans="1:3" x14ac:dyDescent="0.4">
      <c r="A167" s="191" t="s">
        <v>241</v>
      </c>
      <c r="B167" s="202">
        <v>2.2916666666666667E-3</v>
      </c>
      <c r="C167" s="204">
        <f t="shared" si="3"/>
        <v>5.0505050505050502</v>
      </c>
    </row>
    <row r="168" spans="1:3" x14ac:dyDescent="0.4">
      <c r="A168" s="191" t="s">
        <v>242</v>
      </c>
      <c r="B168" s="202">
        <v>2.3842592592592591E-3</v>
      </c>
      <c r="C168" s="204">
        <f t="shared" si="3"/>
        <v>4.8543689320388346</v>
      </c>
    </row>
    <row r="169" spans="1:3" x14ac:dyDescent="0.4">
      <c r="A169" s="191" t="s">
        <v>243</v>
      </c>
      <c r="B169" s="202">
        <v>2.488425925925926E-3</v>
      </c>
      <c r="C169" s="204">
        <f t="shared" si="3"/>
        <v>4.6511627906976747</v>
      </c>
    </row>
    <row r="170" spans="1:3" x14ac:dyDescent="0.4">
      <c r="A170" s="194" t="s">
        <v>244</v>
      </c>
      <c r="B170" s="202">
        <v>2.3611111111111111E-3</v>
      </c>
      <c r="C170" s="204">
        <f t="shared" si="3"/>
        <v>4.9019607843137258</v>
      </c>
    </row>
    <row r="171" spans="1:3" x14ac:dyDescent="0.4">
      <c r="A171" s="194" t="s">
        <v>245</v>
      </c>
      <c r="B171" s="202">
        <v>2.4305555555555556E-3</v>
      </c>
      <c r="C171" s="204">
        <f t="shared" si="3"/>
        <v>4.7619047619047619</v>
      </c>
    </row>
    <row r="172" spans="1:3" x14ac:dyDescent="0.4">
      <c r="A172" s="194" t="s">
        <v>246</v>
      </c>
      <c r="B172" s="202">
        <v>2.5000000000000001E-3</v>
      </c>
      <c r="C172" s="204">
        <f t="shared" si="3"/>
        <v>4.6296296296296298</v>
      </c>
    </row>
    <row r="173" spans="1:3" x14ac:dyDescent="0.4">
      <c r="A173" s="197" t="s">
        <v>247</v>
      </c>
      <c r="B173" s="202">
        <v>2.5925925925925925E-3</v>
      </c>
      <c r="C173" s="204">
        <f t="shared" si="3"/>
        <v>4.4642857142857144</v>
      </c>
    </row>
    <row r="174" spans="1:3" x14ac:dyDescent="0.4">
      <c r="A174" s="197" t="s">
        <v>248</v>
      </c>
      <c r="B174" s="202">
        <v>2.5694444444444445E-3</v>
      </c>
      <c r="C174" s="204">
        <f t="shared" si="3"/>
        <v>4.5045045045045047</v>
      </c>
    </row>
    <row r="175" spans="1:3" x14ac:dyDescent="0.4">
      <c r="A175" s="197" t="s">
        <v>249</v>
      </c>
      <c r="B175" s="202">
        <v>2.685185185185185E-3</v>
      </c>
      <c r="C175" s="204">
        <f t="shared" si="3"/>
        <v>4.3103448275862073</v>
      </c>
    </row>
    <row r="176" spans="1:3" x14ac:dyDescent="0.4">
      <c r="A176" s="197" t="s">
        <v>250</v>
      </c>
      <c r="B176" s="202">
        <v>2.7546296296296294E-3</v>
      </c>
      <c r="C176" s="204">
        <f t="shared" si="3"/>
        <v>4.2016806722689077</v>
      </c>
    </row>
    <row r="177" spans="1:3" x14ac:dyDescent="0.4">
      <c r="A177" s="191" t="s">
        <v>251</v>
      </c>
      <c r="B177" s="202">
        <v>2.0601851851851853E-3</v>
      </c>
      <c r="C177" s="204">
        <f t="shared" si="3"/>
        <v>5.617977528089888</v>
      </c>
    </row>
    <row r="178" spans="1:3" x14ac:dyDescent="0.4">
      <c r="A178" s="191" t="s">
        <v>252</v>
      </c>
      <c r="B178" s="202">
        <v>2.1412037037037038E-3</v>
      </c>
      <c r="C178" s="204">
        <f t="shared" si="3"/>
        <v>5.4054054054054053</v>
      </c>
    </row>
    <row r="179" spans="1:3" x14ac:dyDescent="0.4">
      <c r="A179" s="191" t="s">
        <v>253</v>
      </c>
      <c r="B179" s="202">
        <v>2.2106481481481478E-3</v>
      </c>
      <c r="C179" s="204">
        <f t="shared" si="3"/>
        <v>5.2356020942408383</v>
      </c>
    </row>
    <row r="180" spans="1:3" x14ac:dyDescent="0.4">
      <c r="A180" s="191" t="s">
        <v>254</v>
      </c>
      <c r="B180" s="202">
        <v>2.2916666666666667E-3</v>
      </c>
      <c r="C180" s="204">
        <f t="shared" si="3"/>
        <v>5.0505050505050502</v>
      </c>
    </row>
    <row r="181" spans="1:3" x14ac:dyDescent="0.4">
      <c r="A181" s="191" t="s">
        <v>255</v>
      </c>
      <c r="B181" s="202">
        <v>2.3263888888888887E-3</v>
      </c>
      <c r="C181" s="204">
        <f t="shared" si="3"/>
        <v>4.9751243781094532</v>
      </c>
    </row>
    <row r="182" spans="1:3" x14ac:dyDescent="0.4">
      <c r="A182" s="191" t="s">
        <v>256</v>
      </c>
      <c r="B182" s="202">
        <v>2.4074074074074076E-3</v>
      </c>
      <c r="C182" s="204">
        <f t="shared" si="3"/>
        <v>4.8076923076923066</v>
      </c>
    </row>
    <row r="183" spans="1:3" x14ac:dyDescent="0.4">
      <c r="A183" s="191" t="s">
        <v>257</v>
      </c>
      <c r="B183" s="202">
        <v>2.5347222222222221E-3</v>
      </c>
      <c r="C183" s="204">
        <f t="shared" si="3"/>
        <v>4.5662100456621006</v>
      </c>
    </row>
    <row r="184" spans="1:3" x14ac:dyDescent="0.4">
      <c r="A184" s="194" t="s">
        <v>258</v>
      </c>
      <c r="B184" s="202">
        <v>2.3958333333333336E-3</v>
      </c>
      <c r="C184" s="204">
        <f t="shared" si="3"/>
        <v>4.8309178743961345</v>
      </c>
    </row>
    <row r="185" spans="1:3" x14ac:dyDescent="0.4">
      <c r="A185" s="194" t="s">
        <v>259</v>
      </c>
      <c r="B185" s="202">
        <v>2.4537037037037036E-3</v>
      </c>
      <c r="C185" s="204">
        <f t="shared" si="3"/>
        <v>4.716981132075472</v>
      </c>
    </row>
    <row r="186" spans="1:3" x14ac:dyDescent="0.4">
      <c r="A186" s="194" t="s">
        <v>260</v>
      </c>
      <c r="B186" s="202">
        <v>2.5347222222222221E-3</v>
      </c>
      <c r="C186" s="204">
        <f t="shared" si="3"/>
        <v>4.5662100456621006</v>
      </c>
    </row>
    <row r="187" spans="1:3" x14ac:dyDescent="0.4">
      <c r="A187" s="197" t="s">
        <v>261</v>
      </c>
      <c r="B187" s="202">
        <v>2.627314814814815E-3</v>
      </c>
      <c r="C187" s="204">
        <f t="shared" si="3"/>
        <v>4.4052863436123344</v>
      </c>
    </row>
    <row r="188" spans="1:3" x14ac:dyDescent="0.4">
      <c r="A188" s="197" t="s">
        <v>262</v>
      </c>
      <c r="B188" s="202">
        <v>2.5925925925925925E-3</v>
      </c>
      <c r="C188" s="204">
        <f t="shared" si="3"/>
        <v>4.4642857142857144</v>
      </c>
    </row>
    <row r="189" spans="1:3" x14ac:dyDescent="0.4">
      <c r="A189" s="197" t="s">
        <v>263</v>
      </c>
      <c r="B189" s="202">
        <v>2.7314814814814819E-3</v>
      </c>
      <c r="C189" s="204">
        <f t="shared" si="3"/>
        <v>4.2372881355932197</v>
      </c>
    </row>
    <row r="190" spans="1:3" x14ac:dyDescent="0.4">
      <c r="A190" s="197" t="s">
        <v>264</v>
      </c>
      <c r="B190" s="202">
        <v>2.7777777777777779E-3</v>
      </c>
      <c r="C190" s="204">
        <f t="shared" si="3"/>
        <v>4.166666666666667</v>
      </c>
    </row>
    <row r="191" spans="1:3" x14ac:dyDescent="0.4">
      <c r="A191" s="191" t="s">
        <v>265</v>
      </c>
      <c r="B191" s="202">
        <v>2.1180555555555553E-3</v>
      </c>
      <c r="C191" s="204">
        <f t="shared" si="3"/>
        <v>5.4644808743169406</v>
      </c>
    </row>
    <row r="192" spans="1:3" x14ac:dyDescent="0.4">
      <c r="A192" s="191" t="s">
        <v>266</v>
      </c>
      <c r="B192" s="202">
        <v>2.1874999999999998E-3</v>
      </c>
      <c r="C192" s="204">
        <f t="shared" si="3"/>
        <v>5.291005291005292</v>
      </c>
    </row>
    <row r="193" spans="1:3" x14ac:dyDescent="0.4">
      <c r="A193" s="191" t="s">
        <v>267</v>
      </c>
      <c r="B193" s="202">
        <v>2.2569444444444447E-3</v>
      </c>
      <c r="C193" s="204">
        <f t="shared" si="3"/>
        <v>5.1282051282051277</v>
      </c>
    </row>
    <row r="194" spans="1:3" x14ac:dyDescent="0.4">
      <c r="A194" s="191" t="s">
        <v>268</v>
      </c>
      <c r="B194" s="202">
        <v>2.3263888888888887E-3</v>
      </c>
      <c r="C194" s="204">
        <f t="shared" si="3"/>
        <v>4.9751243781094532</v>
      </c>
    </row>
    <row r="195" spans="1:3" x14ac:dyDescent="0.4">
      <c r="A195" s="191" t="s">
        <v>269</v>
      </c>
      <c r="B195" s="202">
        <v>2.3611111111111111E-3</v>
      </c>
      <c r="C195" s="204">
        <f t="shared" si="3"/>
        <v>4.9019607843137258</v>
      </c>
    </row>
    <row r="196" spans="1:3" x14ac:dyDescent="0.4">
      <c r="A196" s="191" t="s">
        <v>270</v>
      </c>
      <c r="B196" s="202">
        <v>2.4537037037037036E-3</v>
      </c>
      <c r="C196" s="204">
        <f t="shared" si="3"/>
        <v>4.716981132075472</v>
      </c>
    </row>
    <row r="197" spans="1:3" x14ac:dyDescent="0.4">
      <c r="A197" s="191" t="s">
        <v>271</v>
      </c>
      <c r="B197" s="202">
        <v>2.5925925925925925E-3</v>
      </c>
      <c r="C197" s="204">
        <f t="shared" si="3"/>
        <v>4.4642857142857144</v>
      </c>
    </row>
    <row r="198" spans="1:3" x14ac:dyDescent="0.4">
      <c r="A198" s="194" t="s">
        <v>272</v>
      </c>
      <c r="B198" s="202">
        <v>2.4305555555555556E-3</v>
      </c>
      <c r="C198" s="204">
        <f t="shared" si="3"/>
        <v>4.7619047619047619</v>
      </c>
    </row>
    <row r="199" spans="1:3" x14ac:dyDescent="0.4">
      <c r="A199" s="194" t="s">
        <v>273</v>
      </c>
      <c r="B199" s="202">
        <v>2.488425925925926E-3</v>
      </c>
      <c r="C199" s="204">
        <f t="shared" si="3"/>
        <v>4.6511627906976747</v>
      </c>
    </row>
    <row r="200" spans="1:3" x14ac:dyDescent="0.4">
      <c r="A200" s="194" t="s">
        <v>274</v>
      </c>
      <c r="B200" s="202">
        <v>2.5925925925925925E-3</v>
      </c>
      <c r="C200" s="204">
        <f t="shared" si="3"/>
        <v>4.4642857142857144</v>
      </c>
    </row>
    <row r="201" spans="1:3" x14ac:dyDescent="0.4">
      <c r="A201" s="197" t="s">
        <v>275</v>
      </c>
      <c r="B201" s="202">
        <v>2.685185185185185E-3</v>
      </c>
      <c r="C201" s="204">
        <f t="shared" si="3"/>
        <v>4.3103448275862073</v>
      </c>
    </row>
    <row r="202" spans="1:3" x14ac:dyDescent="0.4">
      <c r="A202" s="197" t="s">
        <v>276</v>
      </c>
      <c r="B202" s="202">
        <v>2.627314814814815E-3</v>
      </c>
      <c r="C202" s="204">
        <f t="shared" si="3"/>
        <v>4.4052863436123344</v>
      </c>
    </row>
    <row r="203" spans="1:3" x14ac:dyDescent="0.4">
      <c r="A203" s="197" t="s">
        <v>277</v>
      </c>
      <c r="B203" s="202">
        <v>2.7893518518518519E-3</v>
      </c>
      <c r="C203" s="204">
        <f t="shared" si="3"/>
        <v>4.1493775933609962</v>
      </c>
    </row>
    <row r="204" spans="1:3" x14ac:dyDescent="0.4">
      <c r="A204" s="197" t="s">
        <v>278</v>
      </c>
      <c r="B204" s="202">
        <v>2.8356481481481479E-3</v>
      </c>
      <c r="C204" s="204">
        <f t="shared" si="3"/>
        <v>4.0816326530612246</v>
      </c>
    </row>
    <row r="205" spans="1:3" x14ac:dyDescent="0.4">
      <c r="A205" s="191" t="s">
        <v>279</v>
      </c>
      <c r="B205" s="202">
        <v>2.1527777777777778E-3</v>
      </c>
      <c r="C205" s="204">
        <f t="shared" si="3"/>
        <v>5.376344086021505</v>
      </c>
    </row>
    <row r="206" spans="1:3" x14ac:dyDescent="0.4">
      <c r="A206" s="191" t="s">
        <v>280</v>
      </c>
      <c r="B206" s="202">
        <v>2.2453703703703702E-3</v>
      </c>
      <c r="C206" s="204">
        <f t="shared" si="3"/>
        <v>5.1546391752577323</v>
      </c>
    </row>
    <row r="207" spans="1:3" x14ac:dyDescent="0.4">
      <c r="A207" s="191" t="s">
        <v>281</v>
      </c>
      <c r="B207" s="202">
        <v>2.3148148148148151E-3</v>
      </c>
      <c r="C207" s="204">
        <f t="shared" si="3"/>
        <v>4.9999999999999991</v>
      </c>
    </row>
    <row r="208" spans="1:3" x14ac:dyDescent="0.4">
      <c r="A208" s="191" t="s">
        <v>282</v>
      </c>
      <c r="B208" s="202">
        <v>2.4074074074074076E-3</v>
      </c>
      <c r="C208" s="204">
        <f t="shared" si="3"/>
        <v>4.8076923076923066</v>
      </c>
    </row>
    <row r="209" spans="1:3" x14ac:dyDescent="0.4">
      <c r="A209" s="191" t="s">
        <v>283</v>
      </c>
      <c r="B209" s="202">
        <v>2.4074074074074076E-3</v>
      </c>
      <c r="C209" s="204">
        <f t="shared" si="3"/>
        <v>4.8076923076923066</v>
      </c>
    </row>
    <row r="210" spans="1:3" x14ac:dyDescent="0.4">
      <c r="A210" s="191" t="s">
        <v>284</v>
      </c>
      <c r="B210" s="202">
        <v>2.5347222222222221E-3</v>
      </c>
      <c r="C210" s="204">
        <f t="shared" si="3"/>
        <v>4.5662100456621006</v>
      </c>
    </row>
    <row r="211" spans="1:3" x14ac:dyDescent="0.4">
      <c r="A211" s="191" t="s">
        <v>285</v>
      </c>
      <c r="B211" s="202">
        <v>2.6620370370370374E-3</v>
      </c>
      <c r="C211" s="204">
        <f t="shared" si="3"/>
        <v>4.3478260869565215</v>
      </c>
    </row>
    <row r="212" spans="1:3" x14ac:dyDescent="0.4">
      <c r="A212" s="194" t="s">
        <v>286</v>
      </c>
      <c r="B212" s="202">
        <v>2.4652777777777776E-3</v>
      </c>
      <c r="C212" s="204">
        <f t="shared" si="3"/>
        <v>4.694835680751174</v>
      </c>
    </row>
    <row r="213" spans="1:3" x14ac:dyDescent="0.4">
      <c r="A213" s="194" t="s">
        <v>287</v>
      </c>
      <c r="B213" s="202">
        <v>2.5462962962962961E-3</v>
      </c>
      <c r="C213" s="204">
        <f t="shared" si="3"/>
        <v>4.5454545454545459</v>
      </c>
    </row>
    <row r="214" spans="1:3" x14ac:dyDescent="0.4">
      <c r="A214" s="194" t="s">
        <v>288</v>
      </c>
      <c r="B214" s="202">
        <v>2.6620370370370374E-3</v>
      </c>
      <c r="C214" s="204">
        <f t="shared" si="3"/>
        <v>4.3478260869565215</v>
      </c>
    </row>
    <row r="215" spans="1:3" x14ac:dyDescent="0.4">
      <c r="A215" s="197" t="s">
        <v>289</v>
      </c>
      <c r="B215" s="202">
        <v>2.7662037037037034E-3</v>
      </c>
      <c r="C215" s="204">
        <f t="shared" ref="C215:C265" si="4">1000/(B215*86400)</f>
        <v>4.1841004184100425</v>
      </c>
    </row>
    <row r="216" spans="1:3" x14ac:dyDescent="0.4">
      <c r="A216" s="197" t="s">
        <v>290</v>
      </c>
      <c r="B216" s="202">
        <v>2.685185185185185E-3</v>
      </c>
      <c r="C216" s="204">
        <f t="shared" si="4"/>
        <v>4.3103448275862073</v>
      </c>
    </row>
    <row r="217" spans="1:3" x14ac:dyDescent="0.4">
      <c r="A217" s="197" t="s">
        <v>291</v>
      </c>
      <c r="B217" s="202">
        <v>2.9282407407407412E-3</v>
      </c>
      <c r="C217" s="204">
        <f t="shared" si="4"/>
        <v>3.9525691699604732</v>
      </c>
    </row>
    <row r="218" spans="1:3" x14ac:dyDescent="0.4">
      <c r="A218" s="197" t="s">
        <v>292</v>
      </c>
      <c r="B218" s="202">
        <v>2.9398148148148148E-3</v>
      </c>
      <c r="C218" s="204">
        <f t="shared" si="4"/>
        <v>3.9370078740157481</v>
      </c>
    </row>
    <row r="219" spans="1:3" x14ac:dyDescent="0.4">
      <c r="A219" s="191" t="s">
        <v>293</v>
      </c>
      <c r="B219" s="202">
        <v>2.2453703703703702E-3</v>
      </c>
      <c r="C219" s="204">
        <f t="shared" si="4"/>
        <v>5.1546391752577323</v>
      </c>
    </row>
    <row r="220" spans="1:3" x14ac:dyDescent="0.4">
      <c r="A220" s="191" t="s">
        <v>294</v>
      </c>
      <c r="B220" s="202">
        <v>2.3263888888888887E-3</v>
      </c>
      <c r="C220" s="204">
        <f t="shared" si="4"/>
        <v>4.9751243781094532</v>
      </c>
    </row>
    <row r="221" spans="1:3" x14ac:dyDescent="0.4">
      <c r="A221" s="191" t="s">
        <v>295</v>
      </c>
      <c r="B221" s="202">
        <v>2.3842592592592591E-3</v>
      </c>
      <c r="C221" s="204">
        <f t="shared" si="4"/>
        <v>4.8543689320388346</v>
      </c>
    </row>
    <row r="222" spans="1:3" x14ac:dyDescent="0.4">
      <c r="A222" s="191" t="s">
        <v>296</v>
      </c>
      <c r="B222" s="202">
        <v>2.4768518518518516E-3</v>
      </c>
      <c r="C222" s="204">
        <f t="shared" si="4"/>
        <v>4.6728971962616832</v>
      </c>
    </row>
    <row r="223" spans="1:3" x14ac:dyDescent="0.4">
      <c r="A223" s="191" t="s">
        <v>297</v>
      </c>
      <c r="B223" s="202">
        <v>2.4652777777777776E-3</v>
      </c>
      <c r="C223" s="204">
        <f t="shared" si="4"/>
        <v>4.694835680751174</v>
      </c>
    </row>
    <row r="224" spans="1:3" x14ac:dyDescent="0.4">
      <c r="A224" s="191" t="s">
        <v>298</v>
      </c>
      <c r="B224" s="202">
        <v>2.627314814814815E-3</v>
      </c>
      <c r="C224" s="204">
        <f t="shared" si="4"/>
        <v>4.4052863436123344</v>
      </c>
    </row>
    <row r="225" spans="1:3" x14ac:dyDescent="0.4">
      <c r="A225" s="191" t="s">
        <v>299</v>
      </c>
      <c r="B225" s="202">
        <v>2.7314814814814819E-3</v>
      </c>
      <c r="C225" s="204">
        <f t="shared" si="4"/>
        <v>4.2372881355932197</v>
      </c>
    </row>
    <row r="226" spans="1:3" x14ac:dyDescent="0.4">
      <c r="A226" s="194" t="s">
        <v>300</v>
      </c>
      <c r="B226" s="202">
        <v>2.5000000000000001E-3</v>
      </c>
      <c r="C226" s="204">
        <f t="shared" si="4"/>
        <v>4.6296296296296298</v>
      </c>
    </row>
    <row r="227" spans="1:3" x14ac:dyDescent="0.4">
      <c r="A227" s="194" t="s">
        <v>301</v>
      </c>
      <c r="B227" s="202">
        <v>2.6504629629629625E-3</v>
      </c>
      <c r="C227" s="204">
        <f t="shared" si="4"/>
        <v>4.3668122270742362</v>
      </c>
    </row>
    <row r="228" spans="1:3" x14ac:dyDescent="0.4">
      <c r="A228" s="194" t="s">
        <v>302</v>
      </c>
      <c r="B228" s="202">
        <v>2.7430555555555559E-3</v>
      </c>
      <c r="C228" s="204">
        <f t="shared" si="4"/>
        <v>4.219409282700421</v>
      </c>
    </row>
    <row r="229" spans="1:3" x14ac:dyDescent="0.4">
      <c r="A229" s="197" t="s">
        <v>303</v>
      </c>
      <c r="B229" s="202">
        <v>2.8819444444444444E-3</v>
      </c>
      <c r="C229" s="204">
        <f t="shared" si="4"/>
        <v>4.0160642570281126</v>
      </c>
    </row>
    <row r="230" spans="1:3" x14ac:dyDescent="0.4">
      <c r="A230" s="197" t="s">
        <v>304</v>
      </c>
      <c r="B230" s="202">
        <v>2.7777777777777779E-3</v>
      </c>
      <c r="C230" s="204">
        <f t="shared" si="4"/>
        <v>4.166666666666667</v>
      </c>
    </row>
    <row r="231" spans="1:3" x14ac:dyDescent="0.4">
      <c r="A231" s="197" t="s">
        <v>305</v>
      </c>
      <c r="B231" s="202">
        <v>3.1018518518518522E-3</v>
      </c>
      <c r="C231" s="204">
        <f t="shared" si="4"/>
        <v>3.7313432835820897</v>
      </c>
    </row>
    <row r="232" spans="1:3" x14ac:dyDescent="0.4">
      <c r="A232" s="197" t="s">
        <v>306</v>
      </c>
      <c r="B232" s="202">
        <v>3.0671296296296297E-3</v>
      </c>
      <c r="C232" s="204">
        <f t="shared" si="4"/>
        <v>3.7735849056603774</v>
      </c>
    </row>
    <row r="233" spans="1:3" x14ac:dyDescent="0.4">
      <c r="A233" s="191" t="s">
        <v>307</v>
      </c>
      <c r="B233" s="202">
        <v>2.5810185185185185E-3</v>
      </c>
      <c r="C233" s="204">
        <f t="shared" si="4"/>
        <v>4.4843049327354256</v>
      </c>
    </row>
    <row r="234" spans="1:3" x14ac:dyDescent="0.4">
      <c r="A234" s="191" t="s">
        <v>308</v>
      </c>
      <c r="B234" s="202">
        <v>2.8009259259259259E-3</v>
      </c>
      <c r="C234" s="204">
        <f t="shared" si="4"/>
        <v>4.1322314049586772</v>
      </c>
    </row>
    <row r="235" spans="1:3" x14ac:dyDescent="0.4">
      <c r="A235" s="197" t="s">
        <v>309</v>
      </c>
      <c r="B235" s="202">
        <v>2.9861111111111113E-3</v>
      </c>
      <c r="C235" s="204">
        <f t="shared" si="4"/>
        <v>3.8759689922480618</v>
      </c>
    </row>
    <row r="236" spans="1:3" x14ac:dyDescent="0.4">
      <c r="A236" s="197" t="s">
        <v>310</v>
      </c>
      <c r="B236" s="202">
        <v>3.2060185185185191E-3</v>
      </c>
      <c r="C236" s="204">
        <f t="shared" si="4"/>
        <v>3.6101083032490968</v>
      </c>
    </row>
    <row r="237" spans="1:3" x14ac:dyDescent="0.4">
      <c r="A237" s="191" t="s">
        <v>311</v>
      </c>
      <c r="B237" s="202">
        <v>2.685185185185185E-3</v>
      </c>
      <c r="C237" s="204">
        <f t="shared" si="4"/>
        <v>4.3103448275862073</v>
      </c>
    </row>
    <row r="238" spans="1:3" x14ac:dyDescent="0.4">
      <c r="A238" s="191" t="s">
        <v>312</v>
      </c>
      <c r="B238" s="202">
        <v>2.9050925925925928E-3</v>
      </c>
      <c r="C238" s="204">
        <f t="shared" si="4"/>
        <v>3.9840637450199199</v>
      </c>
    </row>
    <row r="239" spans="1:3" x14ac:dyDescent="0.4">
      <c r="A239" s="197" t="s">
        <v>313</v>
      </c>
      <c r="B239" s="202">
        <v>3.1944444444444442E-3</v>
      </c>
      <c r="C239" s="204">
        <f t="shared" si="4"/>
        <v>3.6231884057971016</v>
      </c>
    </row>
    <row r="240" spans="1:3" x14ac:dyDescent="0.4">
      <c r="A240" s="197" t="s">
        <v>314</v>
      </c>
      <c r="B240" s="202">
        <v>3.3449074074074071E-3</v>
      </c>
      <c r="C240" s="204">
        <f t="shared" si="4"/>
        <v>3.4602076124567476</v>
      </c>
    </row>
    <row r="241" spans="1:3" x14ac:dyDescent="0.4">
      <c r="A241" s="191" t="s">
        <v>315</v>
      </c>
      <c r="B241" s="202">
        <v>2.8356481481481479E-3</v>
      </c>
      <c r="C241" s="204">
        <f t="shared" si="4"/>
        <v>4.0816326530612246</v>
      </c>
    </row>
    <row r="242" spans="1:3" x14ac:dyDescent="0.4">
      <c r="A242" s="191" t="s">
        <v>308</v>
      </c>
      <c r="B242" s="202">
        <v>3.0555555555555557E-3</v>
      </c>
      <c r="C242" s="204">
        <f t="shared" si="4"/>
        <v>3.7878787878787881</v>
      </c>
    </row>
    <row r="243" spans="1:3" x14ac:dyDescent="0.4">
      <c r="A243" s="197" t="s">
        <v>309</v>
      </c>
      <c r="B243" s="202">
        <v>3.4375E-3</v>
      </c>
      <c r="C243" s="204">
        <f t="shared" si="4"/>
        <v>3.3670033670033672</v>
      </c>
    </row>
    <row r="244" spans="1:3" x14ac:dyDescent="0.4">
      <c r="A244" s="197" t="s">
        <v>310</v>
      </c>
      <c r="B244" s="202">
        <v>3.5763888888888894E-3</v>
      </c>
      <c r="C244" s="204">
        <f t="shared" si="4"/>
        <v>3.2362459546925559</v>
      </c>
    </row>
    <row r="245" spans="1:3" x14ac:dyDescent="0.4">
      <c r="A245" s="205" t="s">
        <v>316</v>
      </c>
      <c r="B245" s="202">
        <v>2.2685185185185182E-3</v>
      </c>
      <c r="C245" s="204">
        <f t="shared" si="4"/>
        <v>5.1020408163265314</v>
      </c>
    </row>
    <row r="246" spans="1:3" x14ac:dyDescent="0.4">
      <c r="A246" s="205" t="s">
        <v>317</v>
      </c>
      <c r="B246" s="202">
        <v>2.2800925925925927E-3</v>
      </c>
      <c r="C246" s="204">
        <f t="shared" si="4"/>
        <v>5.0761421319796955</v>
      </c>
    </row>
    <row r="247" spans="1:3" x14ac:dyDescent="0.4">
      <c r="A247" s="205" t="s">
        <v>318</v>
      </c>
      <c r="B247" s="202">
        <v>2.5462962962962961E-3</v>
      </c>
      <c r="C247" s="204">
        <f t="shared" si="4"/>
        <v>4.5454545454545459</v>
      </c>
    </row>
    <row r="248" spans="1:3" x14ac:dyDescent="0.4">
      <c r="A248" s="205" t="s">
        <v>319</v>
      </c>
      <c r="B248" s="202">
        <v>2.2800925925925927E-3</v>
      </c>
      <c r="C248" s="204">
        <f t="shared" si="4"/>
        <v>5.0761421319796955</v>
      </c>
    </row>
    <row r="249" spans="1:3" x14ac:dyDescent="0.4">
      <c r="A249" s="205" t="s">
        <v>320</v>
      </c>
      <c r="B249" s="202">
        <v>2.3148148148148151E-3</v>
      </c>
      <c r="C249" s="204">
        <f t="shared" si="4"/>
        <v>4.9999999999999991</v>
      </c>
    </row>
    <row r="250" spans="1:3" x14ac:dyDescent="0.4">
      <c r="A250" s="205" t="s">
        <v>321</v>
      </c>
      <c r="B250" s="202">
        <v>2.5694444444444445E-3</v>
      </c>
      <c r="C250" s="204">
        <f t="shared" si="4"/>
        <v>4.5045045045045047</v>
      </c>
    </row>
    <row r="251" spans="1:3" x14ac:dyDescent="0.4">
      <c r="A251" s="205" t="s">
        <v>322</v>
      </c>
      <c r="B251" s="202">
        <v>2.2916666666666667E-3</v>
      </c>
      <c r="C251" s="204">
        <f t="shared" si="4"/>
        <v>5.0505050505050502</v>
      </c>
    </row>
    <row r="252" spans="1:3" x14ac:dyDescent="0.4">
      <c r="A252" s="205" t="s">
        <v>323</v>
      </c>
      <c r="B252" s="202">
        <v>2.3495370370370371E-3</v>
      </c>
      <c r="C252" s="204">
        <f t="shared" si="4"/>
        <v>4.9261083743842367</v>
      </c>
    </row>
    <row r="253" spans="1:3" x14ac:dyDescent="0.4">
      <c r="A253" s="205" t="s">
        <v>324</v>
      </c>
      <c r="B253" s="202">
        <v>2.6041666666666665E-3</v>
      </c>
      <c r="C253" s="204">
        <f t="shared" si="4"/>
        <v>4.4444444444444446</v>
      </c>
    </row>
    <row r="254" spans="1:3" x14ac:dyDescent="0.4">
      <c r="A254" s="205" t="s">
        <v>325</v>
      </c>
      <c r="B254" s="202">
        <v>2.3611111111111111E-3</v>
      </c>
      <c r="C254" s="204">
        <f t="shared" si="4"/>
        <v>4.9019607843137258</v>
      </c>
    </row>
    <row r="255" spans="1:3" x14ac:dyDescent="0.4">
      <c r="A255" s="205" t="s">
        <v>326</v>
      </c>
      <c r="B255" s="202">
        <v>2.4074074074074076E-3</v>
      </c>
      <c r="C255" s="204">
        <f t="shared" si="4"/>
        <v>4.8076923076923066</v>
      </c>
    </row>
    <row r="256" spans="1:3" x14ac:dyDescent="0.4">
      <c r="A256" s="205" t="s">
        <v>327</v>
      </c>
      <c r="B256" s="202">
        <v>2.6388888888888885E-3</v>
      </c>
      <c r="C256" s="204">
        <f t="shared" si="4"/>
        <v>4.3859649122807021</v>
      </c>
    </row>
    <row r="257" spans="1:3" x14ac:dyDescent="0.4">
      <c r="A257" s="205" t="s">
        <v>328</v>
      </c>
      <c r="B257" s="202">
        <v>2.4421296296296296E-3</v>
      </c>
      <c r="C257" s="204">
        <f t="shared" si="4"/>
        <v>4.7393364928909953</v>
      </c>
    </row>
    <row r="258" spans="1:3" x14ac:dyDescent="0.4">
      <c r="A258" s="205" t="s">
        <v>329</v>
      </c>
      <c r="B258" s="202">
        <v>2.4421296296296296E-3</v>
      </c>
      <c r="C258" s="204">
        <f t="shared" si="4"/>
        <v>4.7393364928909953</v>
      </c>
    </row>
    <row r="259" spans="1:3" x14ac:dyDescent="0.4">
      <c r="A259" s="205" t="s">
        <v>330</v>
      </c>
      <c r="B259" s="202">
        <v>2.685185185185185E-3</v>
      </c>
      <c r="C259" s="204">
        <f t="shared" si="4"/>
        <v>4.3103448275862073</v>
      </c>
    </row>
    <row r="260" spans="1:3" x14ac:dyDescent="0.4">
      <c r="A260" s="205" t="s">
        <v>331</v>
      </c>
      <c r="B260" s="202">
        <v>2.5347222222222221E-3</v>
      </c>
      <c r="C260" s="204">
        <f t="shared" si="4"/>
        <v>4.5662100456621006</v>
      </c>
    </row>
    <row r="261" spans="1:3" x14ac:dyDescent="0.4">
      <c r="A261" s="205" t="s">
        <v>332</v>
      </c>
      <c r="B261" s="202">
        <v>2.5462962962962961E-3</v>
      </c>
      <c r="C261" s="204">
        <f t="shared" si="4"/>
        <v>4.5454545454545459</v>
      </c>
    </row>
    <row r="262" spans="1:3" x14ac:dyDescent="0.4">
      <c r="A262" s="205" t="s">
        <v>333</v>
      </c>
      <c r="B262" s="202">
        <v>2.7430555555555559E-3</v>
      </c>
      <c r="C262" s="204">
        <f t="shared" si="4"/>
        <v>4.219409282700421</v>
      </c>
    </row>
    <row r="263" spans="1:3" x14ac:dyDescent="0.4">
      <c r="A263" s="205" t="s">
        <v>334</v>
      </c>
      <c r="B263" s="202">
        <v>2.8472222222222219E-3</v>
      </c>
      <c r="C263" s="204">
        <f t="shared" si="4"/>
        <v>4.0650406504065044</v>
      </c>
    </row>
    <row r="264" spans="1:3" x14ac:dyDescent="0.4">
      <c r="A264" s="205" t="s">
        <v>335</v>
      </c>
      <c r="B264" s="202">
        <v>3.0787037037037037E-3</v>
      </c>
      <c r="C264" s="204">
        <f t="shared" si="4"/>
        <v>3.7593984962406015</v>
      </c>
    </row>
    <row r="265" spans="1:3" x14ac:dyDescent="0.4">
      <c r="A265" s="205" t="s">
        <v>336</v>
      </c>
      <c r="B265" s="202">
        <v>3.4953703703703705E-3</v>
      </c>
      <c r="C265" s="204">
        <f t="shared" si="4"/>
        <v>3.3112582781456954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3 Pairs 6 Athletes</vt:lpstr>
      <vt:lpstr>GMS</vt:lpstr>
      <vt:lpstr>'3 Pairs 6 Athletes'!Print_Area</vt:lpstr>
    </vt:vector>
  </TitlesOfParts>
  <Company>Niagara Region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purcer</dc:creator>
  <cp:lastModifiedBy>Mike Purcer</cp:lastModifiedBy>
  <cp:lastPrinted>2024-09-01T12:15:12Z</cp:lastPrinted>
  <dcterms:created xsi:type="dcterms:W3CDTF">2011-11-02T16:51:28Z</dcterms:created>
  <dcterms:modified xsi:type="dcterms:W3CDTF">2025-05-25T19:32:58Z</dcterms:modified>
</cp:coreProperties>
</file>