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53f092d0545632c/Desktop/MIS Finance/"/>
    </mc:Choice>
  </mc:AlternateContent>
  <xr:revisionPtr revIDLastSave="1499" documentId="8_{DAF61557-69AE-4EB8-9598-8F5A4287679F}" xr6:coauthVersionLast="47" xr6:coauthVersionMax="47" xr10:uidLastSave="{5C6FF5DA-DC76-4A85-B3E2-22B93F3A9310}"/>
  <bookViews>
    <workbookView xWindow="28680" yWindow="-75" windowWidth="29040" windowHeight="15720" activeTab="2" xr2:uid="{5AD8D4B9-942C-4D04-AF19-674C27308234}"/>
  </bookViews>
  <sheets>
    <sheet name="LCOE Model" sheetId="4" r:id="rId1"/>
    <sheet name="LCOE" sheetId="1" r:id="rId2"/>
    <sheet name="Python Graphs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9" i="4" l="1"/>
  <c r="C238" i="4"/>
  <c r="C237" i="4"/>
  <c r="C236" i="4"/>
  <c r="C235" i="4"/>
  <c r="C234" i="4"/>
  <c r="D238" i="4"/>
  <c r="D239" i="4"/>
  <c r="D237" i="4"/>
  <c r="D235" i="4"/>
  <c r="D236" i="4"/>
  <c r="D234" i="4"/>
  <c r="D233" i="4"/>
  <c r="C233" i="4"/>
  <c r="D232" i="4"/>
  <c r="C232" i="4"/>
  <c r="D231" i="4"/>
  <c r="C231" i="4"/>
  <c r="B237" i="4"/>
  <c r="B238" i="4"/>
  <c r="B239" i="4"/>
  <c r="B235" i="4"/>
  <c r="B236" i="4"/>
  <c r="B234" i="4"/>
  <c r="B233" i="4"/>
  <c r="B232" i="4"/>
  <c r="B231" i="4"/>
  <c r="C230" i="4"/>
  <c r="D230" i="4"/>
  <c r="B230" i="4"/>
  <c r="D136" i="4"/>
  <c r="D137" i="4"/>
  <c r="D135" i="4"/>
  <c r="D133" i="4"/>
  <c r="D134" i="4"/>
  <c r="D132" i="4"/>
  <c r="C137" i="4"/>
  <c r="C136" i="4"/>
  <c r="C135" i="4"/>
  <c r="C134" i="4"/>
  <c r="C133" i="4"/>
  <c r="C132" i="4"/>
  <c r="B135" i="4"/>
  <c r="B136" i="4"/>
  <c r="B137" i="4"/>
  <c r="B133" i="4"/>
  <c r="B134" i="4"/>
  <c r="B132" i="4"/>
  <c r="D131" i="4"/>
  <c r="D130" i="4"/>
  <c r="D129" i="4"/>
  <c r="C131" i="4"/>
  <c r="C130" i="4"/>
  <c r="C129" i="4"/>
  <c r="B131" i="4"/>
  <c r="B130" i="4"/>
  <c r="B129" i="4"/>
  <c r="E28" i="4"/>
  <c r="C16" i="4"/>
  <c r="D16" i="4"/>
  <c r="E16" i="4"/>
  <c r="E17" i="4"/>
  <c r="E27" i="4"/>
  <c r="E29" i="4"/>
  <c r="E30" i="4"/>
  <c r="C19" i="4"/>
  <c r="C23" i="4"/>
  <c r="D17" i="4"/>
  <c r="D22" i="4"/>
  <c r="D23" i="4"/>
  <c r="E20" i="4"/>
  <c r="E21" i="4"/>
  <c r="E22" i="4"/>
  <c r="E23" i="4"/>
  <c r="F20" i="4"/>
  <c r="F21" i="4"/>
  <c r="F16" i="4"/>
  <c r="F17" i="4"/>
  <c r="F22" i="4"/>
  <c r="F23" i="4"/>
  <c r="G20" i="4"/>
  <c r="G21" i="4"/>
  <c r="G16" i="4"/>
  <c r="G17" i="4"/>
  <c r="G22" i="4"/>
  <c r="G23" i="4"/>
  <c r="H20" i="4"/>
  <c r="H21" i="4"/>
  <c r="H16" i="4"/>
  <c r="H17" i="4"/>
  <c r="H22" i="4"/>
  <c r="H23" i="4"/>
  <c r="I20" i="4"/>
  <c r="I21" i="4"/>
  <c r="I16" i="4"/>
  <c r="I17" i="4"/>
  <c r="I22" i="4"/>
  <c r="I23" i="4"/>
  <c r="J20" i="4"/>
  <c r="J21" i="4"/>
  <c r="J16" i="4"/>
  <c r="J17" i="4"/>
  <c r="J22" i="4"/>
  <c r="J23" i="4"/>
  <c r="K20" i="4"/>
  <c r="K21" i="4"/>
  <c r="K16" i="4"/>
  <c r="K17" i="4"/>
  <c r="K22" i="4"/>
  <c r="K23" i="4"/>
  <c r="L20" i="4"/>
  <c r="L21" i="4"/>
  <c r="L16" i="4"/>
  <c r="L17" i="4"/>
  <c r="L22" i="4"/>
  <c r="L23" i="4"/>
  <c r="M20" i="4"/>
  <c r="M21" i="4"/>
  <c r="M16" i="4"/>
  <c r="M17" i="4"/>
  <c r="M22" i="4"/>
  <c r="M23" i="4"/>
  <c r="N20" i="4"/>
  <c r="N21" i="4"/>
  <c r="N16" i="4"/>
  <c r="N17" i="4"/>
  <c r="N22" i="4"/>
  <c r="N23" i="4"/>
  <c r="O20" i="4"/>
  <c r="O21" i="4"/>
  <c r="O16" i="4"/>
  <c r="O17" i="4"/>
  <c r="O22" i="4"/>
  <c r="O23" i="4"/>
  <c r="P20" i="4"/>
  <c r="P21" i="4"/>
  <c r="P16" i="4"/>
  <c r="P17" i="4"/>
  <c r="P22" i="4"/>
  <c r="P23" i="4"/>
  <c r="Q20" i="4"/>
  <c r="Q21" i="4"/>
  <c r="Q16" i="4"/>
  <c r="Q17" i="4"/>
  <c r="Q22" i="4"/>
  <c r="Q23" i="4"/>
  <c r="R20" i="4"/>
  <c r="R21" i="4"/>
  <c r="R16" i="4"/>
  <c r="R17" i="4"/>
  <c r="R22" i="4"/>
  <c r="R23" i="4"/>
  <c r="S20" i="4"/>
  <c r="S21" i="4"/>
  <c r="S16" i="4"/>
  <c r="S17" i="4"/>
  <c r="S22" i="4"/>
  <c r="S23" i="4"/>
  <c r="T20" i="4"/>
  <c r="T21" i="4"/>
  <c r="T16" i="4"/>
  <c r="T17" i="4"/>
  <c r="T22" i="4"/>
  <c r="T23" i="4"/>
  <c r="U20" i="4"/>
  <c r="U21" i="4"/>
  <c r="U16" i="4"/>
  <c r="U17" i="4"/>
  <c r="U22" i="4"/>
  <c r="U23" i="4"/>
  <c r="V20" i="4"/>
  <c r="V21" i="4"/>
  <c r="V16" i="4"/>
  <c r="V17" i="4"/>
  <c r="V22" i="4"/>
  <c r="V23" i="4"/>
  <c r="W20" i="4"/>
  <c r="W21" i="4"/>
  <c r="W16" i="4"/>
  <c r="W17" i="4"/>
  <c r="W22" i="4"/>
  <c r="W23" i="4"/>
  <c r="X20" i="4"/>
  <c r="X21" i="4"/>
  <c r="X16" i="4"/>
  <c r="X17" i="4"/>
  <c r="X22" i="4"/>
  <c r="X23" i="4"/>
  <c r="Y20" i="4"/>
  <c r="Y21" i="4"/>
  <c r="Y16" i="4"/>
  <c r="Y17" i="4"/>
  <c r="Y22" i="4"/>
  <c r="Y23" i="4"/>
  <c r="Z20" i="4"/>
  <c r="Z21" i="4"/>
  <c r="Z16" i="4"/>
  <c r="Z17" i="4"/>
  <c r="Z22" i="4"/>
  <c r="Z23" i="4"/>
  <c r="AA20" i="4"/>
  <c r="AA21" i="4"/>
  <c r="AA16" i="4"/>
  <c r="AA17" i="4"/>
  <c r="AA22" i="4"/>
  <c r="AA23" i="4"/>
  <c r="AB20" i="4"/>
  <c r="AB21" i="4"/>
  <c r="AB16" i="4"/>
  <c r="AB17" i="4"/>
  <c r="AB22" i="4"/>
  <c r="AB23" i="4"/>
  <c r="AC20" i="4"/>
  <c r="AC21" i="4"/>
  <c r="AC16" i="4"/>
  <c r="AC17" i="4"/>
  <c r="AC22" i="4"/>
  <c r="AC23" i="4"/>
  <c r="AD20" i="4"/>
  <c r="AD21" i="4"/>
  <c r="AD16" i="4"/>
  <c r="AD17" i="4"/>
  <c r="AD22" i="4"/>
  <c r="AD23" i="4"/>
  <c r="AE20" i="4"/>
  <c r="AE21" i="4"/>
  <c r="AE16" i="4"/>
  <c r="AE17" i="4"/>
  <c r="AE22" i="4"/>
  <c r="AE23" i="4"/>
  <c r="AF20" i="4"/>
  <c r="AF21" i="4"/>
  <c r="AF16" i="4"/>
  <c r="AF17" i="4"/>
  <c r="AF22" i="4"/>
  <c r="AF23" i="4"/>
  <c r="AG20" i="4"/>
  <c r="AG21" i="4"/>
  <c r="AG16" i="4"/>
  <c r="AG17" i="4"/>
  <c r="AG22" i="4"/>
  <c r="AG23" i="4"/>
  <c r="C24" i="4"/>
  <c r="D27" i="4"/>
  <c r="D29" i="4"/>
  <c r="D30" i="4"/>
  <c r="F27" i="4"/>
  <c r="F29" i="4"/>
  <c r="F28" i="4"/>
  <c r="F30" i="4"/>
  <c r="G27" i="4"/>
  <c r="G29" i="4"/>
  <c r="G28" i="4"/>
  <c r="G30" i="4"/>
  <c r="H27" i="4"/>
  <c r="H29" i="4"/>
  <c r="H28" i="4"/>
  <c r="H30" i="4"/>
  <c r="I27" i="4"/>
  <c r="I29" i="4"/>
  <c r="I28" i="4"/>
  <c r="I30" i="4"/>
  <c r="J27" i="4"/>
  <c r="J29" i="4"/>
  <c r="J28" i="4"/>
  <c r="J30" i="4"/>
  <c r="K27" i="4"/>
  <c r="K29" i="4"/>
  <c r="K28" i="4"/>
  <c r="K30" i="4"/>
  <c r="L27" i="4"/>
  <c r="L29" i="4"/>
  <c r="L28" i="4"/>
  <c r="L30" i="4"/>
  <c r="M27" i="4"/>
  <c r="M29" i="4"/>
  <c r="M28" i="4"/>
  <c r="M30" i="4"/>
  <c r="N27" i="4"/>
  <c r="N29" i="4"/>
  <c r="N28" i="4"/>
  <c r="N30" i="4"/>
  <c r="O27" i="4"/>
  <c r="O29" i="4"/>
  <c r="O28" i="4"/>
  <c r="O30" i="4"/>
  <c r="P27" i="4"/>
  <c r="P29" i="4"/>
  <c r="P28" i="4"/>
  <c r="P30" i="4"/>
  <c r="Q27" i="4"/>
  <c r="Q29" i="4"/>
  <c r="Q28" i="4"/>
  <c r="Q30" i="4"/>
  <c r="R27" i="4"/>
  <c r="R29" i="4"/>
  <c r="R28" i="4"/>
  <c r="R30" i="4"/>
  <c r="S27" i="4"/>
  <c r="S29" i="4"/>
  <c r="S28" i="4"/>
  <c r="S30" i="4"/>
  <c r="T27" i="4"/>
  <c r="T29" i="4"/>
  <c r="T28" i="4"/>
  <c r="T30" i="4"/>
  <c r="U27" i="4"/>
  <c r="U29" i="4"/>
  <c r="U28" i="4"/>
  <c r="U30" i="4"/>
  <c r="V27" i="4"/>
  <c r="V29" i="4"/>
  <c r="V28" i="4"/>
  <c r="V30" i="4"/>
  <c r="W27" i="4"/>
  <c r="W29" i="4"/>
  <c r="W28" i="4"/>
  <c r="W30" i="4"/>
  <c r="X27" i="4"/>
  <c r="X29" i="4"/>
  <c r="X28" i="4"/>
  <c r="X30" i="4"/>
  <c r="Y27" i="4"/>
  <c r="Y29" i="4"/>
  <c r="Y28" i="4"/>
  <c r="Y30" i="4"/>
  <c r="Z27" i="4"/>
  <c r="Z29" i="4"/>
  <c r="Z28" i="4"/>
  <c r="Z30" i="4"/>
  <c r="AA27" i="4"/>
  <c r="AA29" i="4"/>
  <c r="AA28" i="4"/>
  <c r="AA30" i="4"/>
  <c r="AB27" i="4"/>
  <c r="AB29" i="4"/>
  <c r="AB28" i="4"/>
  <c r="AB30" i="4"/>
  <c r="AC27" i="4"/>
  <c r="AC29" i="4"/>
  <c r="AC28" i="4"/>
  <c r="AC30" i="4"/>
  <c r="AD27" i="4"/>
  <c r="AD29" i="4"/>
  <c r="AD28" i="4"/>
  <c r="AD30" i="4"/>
  <c r="AE27" i="4"/>
  <c r="AE29" i="4"/>
  <c r="AE28" i="4"/>
  <c r="AE30" i="4"/>
  <c r="AF27" i="4"/>
  <c r="AF29" i="4"/>
  <c r="AF28" i="4"/>
  <c r="AF30" i="4"/>
  <c r="AG27" i="4"/>
  <c r="AG29" i="4"/>
  <c r="AG28" i="4"/>
  <c r="AG30" i="4"/>
  <c r="C31" i="4"/>
  <c r="C33" i="4"/>
  <c r="C34" i="4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196" i="1"/>
  <c r="C27" i="4"/>
  <c r="I27" i="1"/>
  <c r="I8" i="1"/>
  <c r="I217" i="1"/>
  <c r="I28" i="1"/>
  <c r="I29" i="1"/>
  <c r="I9" i="1"/>
  <c r="I218" i="1"/>
  <c r="I30" i="1"/>
  <c r="I10" i="1"/>
  <c r="I219" i="1"/>
  <c r="I31" i="1"/>
  <c r="I11" i="1"/>
  <c r="I220" i="1"/>
  <c r="I32" i="1"/>
  <c r="I12" i="1"/>
  <c r="I221" i="1"/>
  <c r="I34" i="1"/>
  <c r="I14" i="1"/>
  <c r="I223" i="1"/>
  <c r="I35" i="1"/>
  <c r="I15" i="1"/>
  <c r="I224" i="1"/>
  <c r="I36" i="1"/>
  <c r="I16" i="1"/>
  <c r="I225" i="1"/>
  <c r="I38" i="1"/>
  <c r="I17" i="1"/>
  <c r="I226" i="1"/>
  <c r="B34" i="1"/>
  <c r="B14" i="1"/>
  <c r="B223" i="1"/>
  <c r="C34" i="1"/>
  <c r="C14" i="1"/>
  <c r="C223" i="1"/>
  <c r="D34" i="1"/>
  <c r="D14" i="1"/>
  <c r="D223" i="1"/>
  <c r="E34" i="1"/>
  <c r="E14" i="1"/>
  <c r="E223" i="1"/>
  <c r="F34" i="1"/>
  <c r="F14" i="1"/>
  <c r="F223" i="1"/>
  <c r="G34" i="1"/>
  <c r="G14" i="1"/>
  <c r="G223" i="1"/>
  <c r="H34" i="1"/>
  <c r="H14" i="1"/>
  <c r="H223" i="1"/>
  <c r="B35" i="1"/>
  <c r="B15" i="1"/>
  <c r="B224" i="1"/>
  <c r="C35" i="1"/>
  <c r="C15" i="1"/>
  <c r="C224" i="1"/>
  <c r="D35" i="1"/>
  <c r="D15" i="1"/>
  <c r="D224" i="1"/>
  <c r="E35" i="1"/>
  <c r="E15" i="1"/>
  <c r="E224" i="1"/>
  <c r="F35" i="1"/>
  <c r="F15" i="1"/>
  <c r="F224" i="1"/>
  <c r="G35" i="1"/>
  <c r="G15" i="1"/>
  <c r="G224" i="1"/>
  <c r="H35" i="1"/>
  <c r="H15" i="1"/>
  <c r="H224" i="1"/>
  <c r="B36" i="1"/>
  <c r="B16" i="1"/>
  <c r="B225" i="1"/>
  <c r="C36" i="1"/>
  <c r="C16" i="1"/>
  <c r="C225" i="1"/>
  <c r="D36" i="1"/>
  <c r="D16" i="1"/>
  <c r="D225" i="1"/>
  <c r="E36" i="1"/>
  <c r="E16" i="1"/>
  <c r="E225" i="1"/>
  <c r="F36" i="1"/>
  <c r="F16" i="1"/>
  <c r="F225" i="1"/>
  <c r="G36" i="1"/>
  <c r="G16" i="1"/>
  <c r="G225" i="1"/>
  <c r="H36" i="1"/>
  <c r="H16" i="1"/>
  <c r="H225" i="1"/>
  <c r="B38" i="1"/>
  <c r="B17" i="1"/>
  <c r="B226" i="1"/>
  <c r="C38" i="1"/>
  <c r="C17" i="1"/>
  <c r="C226" i="1"/>
  <c r="D38" i="1"/>
  <c r="D17" i="1"/>
  <c r="D226" i="1"/>
  <c r="E38" i="1"/>
  <c r="E17" i="1"/>
  <c r="E226" i="1"/>
  <c r="F38" i="1"/>
  <c r="F17" i="1"/>
  <c r="F226" i="1"/>
  <c r="G38" i="1"/>
  <c r="G17" i="1"/>
  <c r="G226" i="1"/>
  <c r="H38" i="1"/>
  <c r="H17" i="1"/>
  <c r="H226" i="1"/>
  <c r="B40" i="1"/>
  <c r="B19" i="1"/>
  <c r="B228" i="1"/>
  <c r="C40" i="1"/>
  <c r="C19" i="1"/>
  <c r="C228" i="1"/>
  <c r="D40" i="1"/>
  <c r="D19" i="1"/>
  <c r="D228" i="1"/>
  <c r="B41" i="1"/>
  <c r="B20" i="1"/>
  <c r="B229" i="1"/>
  <c r="C41" i="1"/>
  <c r="C20" i="1"/>
  <c r="C229" i="1"/>
  <c r="C28" i="1"/>
  <c r="C29" i="1"/>
  <c r="C9" i="1"/>
  <c r="C218" i="1"/>
  <c r="D28" i="1"/>
  <c r="D29" i="1"/>
  <c r="D9" i="1"/>
  <c r="D218" i="1"/>
  <c r="C30" i="1"/>
  <c r="C10" i="1"/>
  <c r="C219" i="1"/>
  <c r="D30" i="1"/>
  <c r="D10" i="1"/>
  <c r="D219" i="1"/>
  <c r="E30" i="1"/>
  <c r="E10" i="1"/>
  <c r="E219" i="1"/>
  <c r="F30" i="1"/>
  <c r="F10" i="1"/>
  <c r="F219" i="1"/>
  <c r="G30" i="1"/>
  <c r="G10" i="1"/>
  <c r="G219" i="1"/>
  <c r="H30" i="1"/>
  <c r="H10" i="1"/>
  <c r="H219" i="1"/>
  <c r="C31" i="1"/>
  <c r="C11" i="1"/>
  <c r="C220" i="1"/>
  <c r="D31" i="1"/>
  <c r="D11" i="1"/>
  <c r="D220" i="1"/>
  <c r="E31" i="1"/>
  <c r="E11" i="1"/>
  <c r="E220" i="1"/>
  <c r="F31" i="1"/>
  <c r="F11" i="1"/>
  <c r="F220" i="1"/>
  <c r="G31" i="1"/>
  <c r="G11" i="1"/>
  <c r="G220" i="1"/>
  <c r="H31" i="1"/>
  <c r="H11" i="1"/>
  <c r="H220" i="1"/>
  <c r="C32" i="1"/>
  <c r="C12" i="1"/>
  <c r="C221" i="1"/>
  <c r="D32" i="1"/>
  <c r="D12" i="1"/>
  <c r="D221" i="1"/>
  <c r="E32" i="1"/>
  <c r="E12" i="1"/>
  <c r="E221" i="1"/>
  <c r="F32" i="1"/>
  <c r="F12" i="1"/>
  <c r="F221" i="1"/>
  <c r="G32" i="1"/>
  <c r="G12" i="1"/>
  <c r="G221" i="1"/>
  <c r="H32" i="1"/>
  <c r="H12" i="1"/>
  <c r="H221" i="1"/>
  <c r="B32" i="1"/>
  <c r="B12" i="1"/>
  <c r="B221" i="1"/>
  <c r="B28" i="1"/>
  <c r="B29" i="1"/>
  <c r="B9" i="1"/>
  <c r="B218" i="1"/>
  <c r="B30" i="1"/>
  <c r="B10" i="1"/>
  <c r="B219" i="1"/>
  <c r="B31" i="1"/>
  <c r="B11" i="1"/>
  <c r="B220" i="1"/>
  <c r="C24" i="1"/>
  <c r="C8" i="1"/>
  <c r="C217" i="1"/>
  <c r="D24" i="1"/>
  <c r="D8" i="1"/>
  <c r="D217" i="1"/>
  <c r="B24" i="1"/>
  <c r="B8" i="1"/>
  <c r="B217" i="1"/>
  <c r="F154" i="1"/>
  <c r="F28" i="1"/>
  <c r="F29" i="1"/>
  <c r="F9" i="1"/>
  <c r="F218" i="1"/>
  <c r="G154" i="1"/>
  <c r="G28" i="1"/>
  <c r="G29" i="1"/>
  <c r="G9" i="1"/>
  <c r="G218" i="1"/>
  <c r="H154" i="1"/>
  <c r="H28" i="1"/>
  <c r="H29" i="1"/>
  <c r="H9" i="1"/>
  <c r="H218" i="1"/>
  <c r="E154" i="1"/>
  <c r="E28" i="1"/>
  <c r="E29" i="1"/>
  <c r="E9" i="1"/>
  <c r="E218" i="1"/>
  <c r="H153" i="1"/>
  <c r="H27" i="1"/>
  <c r="H8" i="1"/>
  <c r="H217" i="1"/>
  <c r="F153" i="1"/>
  <c r="F26" i="1"/>
  <c r="F8" i="1"/>
  <c r="F217" i="1"/>
  <c r="G153" i="1"/>
  <c r="G26" i="1"/>
  <c r="G8" i="1"/>
  <c r="G217" i="1"/>
  <c r="E153" i="1"/>
  <c r="E26" i="1"/>
  <c r="E8" i="1"/>
  <c r="E217" i="1"/>
  <c r="E27" i="1"/>
  <c r="F27" i="1"/>
  <c r="G27" i="1"/>
  <c r="G25" i="1"/>
  <c r="I24" i="1"/>
  <c r="I25" i="1"/>
  <c r="I26" i="1"/>
  <c r="I37" i="1"/>
  <c r="I40" i="1"/>
  <c r="I19" i="1"/>
  <c r="I41" i="1"/>
  <c r="I20" i="1"/>
  <c r="E25" i="1"/>
  <c r="F25" i="1"/>
  <c r="H25" i="1"/>
  <c r="H26" i="1"/>
  <c r="E24" i="1"/>
  <c r="F24" i="1"/>
  <c r="G24" i="1"/>
  <c r="H24" i="1"/>
  <c r="C37" i="1"/>
  <c r="D37" i="1"/>
  <c r="E37" i="1"/>
  <c r="F37" i="1"/>
  <c r="G37" i="1"/>
  <c r="H37" i="1"/>
  <c r="E40" i="1"/>
  <c r="E19" i="1"/>
  <c r="F40" i="1"/>
  <c r="F19" i="1"/>
  <c r="G40" i="1"/>
  <c r="G19" i="1"/>
  <c r="H40" i="1"/>
  <c r="H19" i="1"/>
  <c r="D41" i="1"/>
  <c r="D20" i="1"/>
  <c r="E41" i="1"/>
  <c r="E20" i="1"/>
  <c r="F41" i="1"/>
  <c r="F20" i="1"/>
  <c r="G41" i="1"/>
  <c r="G20" i="1"/>
  <c r="H41" i="1"/>
  <c r="H20" i="1"/>
  <c r="B37" i="1"/>
  <c r="J9" i="1"/>
  <c r="J16" i="1"/>
  <c r="J8" i="1"/>
  <c r="J15" i="1"/>
  <c r="J14" i="1"/>
  <c r="J12" i="1"/>
  <c r="J11" i="1"/>
  <c r="J10" i="1"/>
  <c r="J17" i="1"/>
  <c r="C3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Curtis</author>
  </authors>
  <commentList>
    <comment ref="A25" authorId="0" shapeId="0" xr:uid="{0FBE55FC-BE7D-4C1A-AC34-232FDE13C3D2}">
      <text>
        <r>
          <rPr>
            <b/>
            <sz val="9"/>
            <color indexed="81"/>
            <rFont val="Tahoma"/>
            <family val="2"/>
          </rPr>
          <t>Eric Curtis:</t>
        </r>
        <r>
          <rPr>
            <sz val="9"/>
            <color indexed="81"/>
            <rFont val="Tahoma"/>
            <family val="2"/>
          </rPr>
          <t xml:space="preserve">
Contains a 3% cost increase to account for the risk in policy change. 90% is above the standard</t>
        </r>
      </text>
    </comment>
    <comment ref="A46" authorId="0" shapeId="0" xr:uid="{96F756C2-12EA-4B72-8063-94F44DD68B28}">
      <text>
        <r>
          <rPr>
            <b/>
            <sz val="9"/>
            <color indexed="81"/>
            <rFont val="Tahoma"/>
            <family val="2"/>
          </rPr>
          <t>Eric Curtis:</t>
        </r>
        <r>
          <rPr>
            <sz val="9"/>
            <color indexed="81"/>
            <rFont val="Tahoma"/>
            <family val="2"/>
          </rPr>
          <t xml:space="preserve">
Contains a 3% cost increase to account for the risk in policy change. 90% is above the standard</t>
        </r>
      </text>
    </comment>
    <comment ref="E52" authorId="0" shapeId="0" xr:uid="{E5A9264C-3F3E-4A0B-923B-D7EFE47F9EB9}">
      <text>
        <r>
          <rPr>
            <b/>
            <sz val="9"/>
            <color indexed="81"/>
            <rFont val="Tahoma"/>
            <family val="2"/>
          </rPr>
          <t>Eric Curtis:</t>
        </r>
        <r>
          <rPr>
            <sz val="9"/>
            <color indexed="81"/>
            <rFont val="Tahoma"/>
            <family val="2"/>
          </rPr>
          <t xml:space="preserve">
Accounting adjustment made. EIA changed accounting method</t>
        </r>
      </text>
    </comment>
    <comment ref="A67" authorId="0" shapeId="0" xr:uid="{82FCB95E-9133-44BA-A08A-1592A4C32D85}">
      <text>
        <r>
          <rPr>
            <b/>
            <sz val="9"/>
            <color indexed="81"/>
            <rFont val="Tahoma"/>
            <family val="2"/>
          </rPr>
          <t>Eric Curtis:</t>
        </r>
        <r>
          <rPr>
            <sz val="9"/>
            <color indexed="81"/>
            <rFont val="Tahoma"/>
            <family val="2"/>
          </rPr>
          <t xml:space="preserve">
Contains a 3% cost increase to account for the risk in policy change. 90% is above the standard</t>
        </r>
      </text>
    </comment>
    <comment ref="A88" authorId="0" shapeId="0" xr:uid="{6229FDD8-FA20-425D-88E5-1E11263925DC}">
      <text>
        <r>
          <rPr>
            <b/>
            <sz val="9"/>
            <color indexed="81"/>
            <rFont val="Tahoma"/>
            <family val="2"/>
          </rPr>
          <t>Eric Curtis:</t>
        </r>
        <r>
          <rPr>
            <sz val="9"/>
            <color indexed="81"/>
            <rFont val="Tahoma"/>
            <family val="2"/>
          </rPr>
          <t xml:space="preserve">
Contains a 3% cost increase to account for the risk in policy change. 90% is above the standard</t>
        </r>
      </text>
    </comment>
    <comment ref="E94" authorId="0" shapeId="0" xr:uid="{8FA2B7EC-A6B1-48A8-A4F1-3B71C2B3C4B3}">
      <text>
        <r>
          <rPr>
            <b/>
            <sz val="9"/>
            <color indexed="81"/>
            <rFont val="Tahoma"/>
            <family val="2"/>
          </rPr>
          <t>Eric Curtis:</t>
        </r>
        <r>
          <rPr>
            <sz val="9"/>
            <color indexed="81"/>
            <rFont val="Tahoma"/>
            <family val="2"/>
          </rPr>
          <t xml:space="preserve">
Adjustment taken out of fixed cost. EIA changed their accounting method.</t>
        </r>
      </text>
    </comment>
    <comment ref="A109" authorId="0" shapeId="0" xr:uid="{8D62344E-9B06-4E5A-A9BD-DB7FC24524D8}">
      <text>
        <r>
          <rPr>
            <b/>
            <sz val="9"/>
            <color indexed="81"/>
            <rFont val="Tahoma"/>
            <family val="2"/>
          </rPr>
          <t>Eric Curtis:</t>
        </r>
        <r>
          <rPr>
            <sz val="9"/>
            <color indexed="81"/>
            <rFont val="Tahoma"/>
            <family val="2"/>
          </rPr>
          <t xml:space="preserve">
Contains a 3% cost increase to account for the risk in policy change. 90% is above the standard</t>
        </r>
      </text>
    </comment>
    <comment ref="A130" authorId="0" shapeId="0" xr:uid="{58AD7463-1571-452D-9086-7DAD5133B6DB}">
      <text>
        <r>
          <rPr>
            <b/>
            <sz val="9"/>
            <color indexed="81"/>
            <rFont val="Tahoma"/>
            <family val="2"/>
          </rPr>
          <t>Eric Curtis:</t>
        </r>
        <r>
          <rPr>
            <sz val="9"/>
            <color indexed="81"/>
            <rFont val="Tahoma"/>
            <family val="2"/>
          </rPr>
          <t xml:space="preserve">
Contains a 3% cost increase to account for the risk in policy change. 90% is above the standard</t>
        </r>
      </text>
    </comment>
    <comment ref="A173" authorId="0" shapeId="0" xr:uid="{144EA09F-8F45-46AB-8A0F-CA4DC6BE22B0}">
      <text>
        <r>
          <rPr>
            <b/>
            <sz val="9"/>
            <color indexed="81"/>
            <rFont val="Tahoma"/>
            <family val="2"/>
          </rPr>
          <t>Eric Curtis:</t>
        </r>
        <r>
          <rPr>
            <sz val="9"/>
            <color indexed="81"/>
            <rFont val="Tahoma"/>
            <family val="2"/>
          </rPr>
          <t xml:space="preserve">
Contains a 3% cost increase to account for the risk in policy change. 90% is above the standard</t>
        </r>
      </text>
    </comment>
  </commentList>
</comments>
</file>

<file path=xl/sharedStrings.xml><?xml version="1.0" encoding="utf-8"?>
<sst xmlns="http://schemas.openxmlformats.org/spreadsheetml/2006/main" count="762" uniqueCount="104">
  <si>
    <t>CAGR</t>
  </si>
  <si>
    <t>Geothermal Project</t>
  </si>
  <si>
    <t>Projects Entering Service In</t>
  </si>
  <si>
    <t>Dollars per Megawatthour</t>
  </si>
  <si>
    <t>Plant Type</t>
  </si>
  <si>
    <t>Dispatchable Technologies</t>
  </si>
  <si>
    <t>Ultra-Supercritical Coal</t>
  </si>
  <si>
    <t>Combined Cycle</t>
  </si>
  <si>
    <t>Advanced Nuclear</t>
  </si>
  <si>
    <t>Geothermal</t>
  </si>
  <si>
    <t>Biomass</t>
  </si>
  <si>
    <t>Resource-Constrained Technologies</t>
  </si>
  <si>
    <t>Wind, onshore</t>
  </si>
  <si>
    <t>Wind, offshore</t>
  </si>
  <si>
    <t>Solar, standalone</t>
  </si>
  <si>
    <t>Solar, hybrid</t>
  </si>
  <si>
    <t>Hydroelectric</t>
  </si>
  <si>
    <t>Capacity Resource Technologies</t>
  </si>
  <si>
    <t>Combustion Turbine</t>
  </si>
  <si>
    <t>Battery Storage</t>
  </si>
  <si>
    <t>Capital Cost</t>
  </si>
  <si>
    <t>Fixed O&amp;M</t>
  </si>
  <si>
    <t>Total</t>
  </si>
  <si>
    <t>Transmission Cost</t>
  </si>
  <si>
    <t>Tax Credit</t>
  </si>
  <si>
    <t>Data pulled from: https://www.eia.gov/ Annual Energy Outlook who provides long-term projections of energy production and consumption</t>
  </si>
  <si>
    <t>Key Assumptions</t>
  </si>
  <si>
    <t>Life: 30 Year</t>
  </si>
  <si>
    <t>Calculations include a WACC from 5.6% - 6.5% depending on the year.</t>
  </si>
  <si>
    <t>Tax Rate: 21%</t>
  </si>
  <si>
    <t>Adjustments That need to be made for our project</t>
  </si>
  <si>
    <t>Capacity factor includes new techonology coming online that increase efficiency</t>
  </si>
  <si>
    <t>Unweighted Levelized Avoided Cost of Electricity (Average)</t>
  </si>
  <si>
    <t>Unweighted Levelized Cost of Electricity (Range)</t>
  </si>
  <si>
    <t>Maximum</t>
  </si>
  <si>
    <t>Minimum</t>
  </si>
  <si>
    <t>Simple Average</t>
  </si>
  <si>
    <t xml:space="preserve"> - </t>
  </si>
  <si>
    <t>With Tax Credits</t>
  </si>
  <si>
    <t>Production Tax Credit</t>
  </si>
  <si>
    <t>Investment Tax Credit</t>
  </si>
  <si>
    <t>Federal</t>
  </si>
  <si>
    <t>State Tax Credits that may be applicable</t>
  </si>
  <si>
    <t>Coal with 90% CCS</t>
  </si>
  <si>
    <t>Coal with 30% CCS</t>
  </si>
  <si>
    <t>Advanced CC</t>
  </si>
  <si>
    <t>7 Year</t>
  </si>
  <si>
    <t>LCOE - Simple Average</t>
  </si>
  <si>
    <t>LACE - Simple Average</t>
  </si>
  <si>
    <t>Advanced Coal</t>
  </si>
  <si>
    <t>Variable O&amp;M</t>
  </si>
  <si>
    <t xml:space="preserve">Reclassified </t>
  </si>
  <si>
    <t>Reclassified</t>
  </si>
  <si>
    <t>Unweighted Levelized Cost of Electricity AC Power</t>
  </si>
  <si>
    <t>LACE to LCOE Ratio - Provides A Reasonable Comparison of First-Order Economic Competitiveness</t>
  </si>
  <si>
    <t>As Reported</t>
  </si>
  <si>
    <t>Date Reported</t>
  </si>
  <si>
    <t>Forecast</t>
  </si>
  <si>
    <t>Initial Investment</t>
  </si>
  <si>
    <t>O&amp;M</t>
  </si>
  <si>
    <t>O&amp;M Growth Rate</t>
  </si>
  <si>
    <t>Annual Fuel Costs</t>
  </si>
  <si>
    <t>Project Lifespan (years)</t>
  </si>
  <si>
    <t>Start Date</t>
  </si>
  <si>
    <t>Discount Rate (%)</t>
  </si>
  <si>
    <t>Project Name</t>
  </si>
  <si>
    <t>:</t>
  </si>
  <si>
    <t>WVU Geothermal Project</t>
  </si>
  <si>
    <t>LEVELIZED COST OF ENERGY (LCOE) MODEL</t>
  </si>
  <si>
    <t>Total Costs</t>
  </si>
  <si>
    <t>Date</t>
  </si>
  <si>
    <t>O&amp;M Costs</t>
  </si>
  <si>
    <t>Fuel Costs</t>
  </si>
  <si>
    <t>Discount Factor</t>
  </si>
  <si>
    <t>NPV of Total Costs</t>
  </si>
  <si>
    <t>Entry</t>
  </si>
  <si>
    <t>Construction</t>
  </si>
  <si>
    <t>Operations</t>
  </si>
  <si>
    <t>Year From Start</t>
  </si>
  <si>
    <t>PV of Costs</t>
  </si>
  <si>
    <t>Total Energy Output</t>
  </si>
  <si>
    <t>Yearly Output</t>
  </si>
  <si>
    <t>NPV of Total Output</t>
  </si>
  <si>
    <t>LCOE</t>
  </si>
  <si>
    <t>MWh</t>
  </si>
  <si>
    <t>Annual Electrical Output (kWh)</t>
  </si>
  <si>
    <t>kWh</t>
  </si>
  <si>
    <t>NPV</t>
  </si>
  <si>
    <t>Annual Output kWh</t>
  </si>
  <si>
    <t>73.86 - 82.61 - 101.25</t>
  </si>
  <si>
    <t>34.3 - 39.94 - 50.09</t>
  </si>
  <si>
    <t>76.23 - 88.24 - 92.25</t>
  </si>
  <si>
    <t>34.98 - 39.82 - 39.25</t>
  </si>
  <si>
    <t>79.87 - 90.17 - 141.03</t>
  </si>
  <si>
    <t/>
  </si>
  <si>
    <t>30.01 - 40.23 - 65.65</t>
  </si>
  <si>
    <t>86.34 - 136.51 - 128.93</t>
  </si>
  <si>
    <t>27.93 - 36.49 - 44.95</t>
  </si>
  <si>
    <t>40.3 - 52.53 - 63.3</t>
  </si>
  <si>
    <t>48.96 - 64.27 - 82.65</t>
  </si>
  <si>
    <t>106.02 - 117.86 - 145.46</t>
  </si>
  <si>
    <t>114.7 - 128.55 - 141.06</t>
  </si>
  <si>
    <t>WVU Geothermal</t>
  </si>
  <si>
    <t>22.33 - 32.75 - 45.48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</si>
</sst>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_);_(* \(#,##0.00\);_(* &quot;-&quot;_);_(@_)"/>
    <numFmt numFmtId="167" formatCode="_(* #,##0.000_);_(* \(#,##0.0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F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164" fontId="2" fillId="3" borderId="0" xfId="1" applyNumberFormat="1" applyFont="1" applyFill="1"/>
    <xf numFmtId="0" fontId="2" fillId="3" borderId="0" xfId="1" applyNumberFormat="1" applyFont="1" applyFill="1" applyBorder="1"/>
    <xf numFmtId="164" fontId="2" fillId="3" borderId="0" xfId="1" applyNumberFormat="1" applyFont="1" applyFill="1" applyBorder="1"/>
    <xf numFmtId="164" fontId="2" fillId="3" borderId="0" xfId="1" applyNumberFormat="1" applyFont="1" applyFill="1" applyBorder="1" applyAlignment="1">
      <alignment horizontal="right"/>
    </xf>
    <xf numFmtId="164" fontId="3" fillId="3" borderId="0" xfId="1" applyNumberFormat="1" applyFont="1" applyFill="1" applyBorder="1" applyAlignment="1">
      <alignment horizontal="right"/>
    </xf>
    <xf numFmtId="0" fontId="2" fillId="3" borderId="0" xfId="1" applyNumberFormat="1" applyFont="1" applyFill="1" applyBorder="1" applyAlignment="1">
      <alignment horizontal="left"/>
    </xf>
    <xf numFmtId="0" fontId="3" fillId="0" borderId="0" xfId="0" applyFont="1"/>
    <xf numFmtId="164" fontId="2" fillId="3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164" fontId="2" fillId="3" borderId="0" xfId="1" applyNumberFormat="1" applyFont="1" applyFill="1" applyAlignment="1">
      <alignment horizontal="center"/>
    </xf>
    <xf numFmtId="0" fontId="3" fillId="2" borderId="0" xfId="3" applyFont="1"/>
    <xf numFmtId="0" fontId="3" fillId="2" borderId="0" xfId="3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0" fontId="2" fillId="3" borderId="0" xfId="1" applyNumberFormat="1" applyFont="1" applyFill="1" applyBorder="1" applyAlignment="1">
      <alignment horizontal="center"/>
    </xf>
    <xf numFmtId="41" fontId="0" fillId="0" borderId="0" xfId="0" applyNumberFormat="1"/>
    <xf numFmtId="41" fontId="3" fillId="2" borderId="0" xfId="3" applyNumberFormat="1" applyFont="1"/>
    <xf numFmtId="165" fontId="0" fillId="0" borderId="0" xfId="2" applyNumberFormat="1" applyFont="1"/>
    <xf numFmtId="166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2" borderId="0" xfId="3"/>
    <xf numFmtId="0" fontId="2" fillId="2" borderId="0" xfId="3" applyFont="1"/>
    <xf numFmtId="14" fontId="0" fillId="0" borderId="0" xfId="0" applyNumberFormat="1"/>
    <xf numFmtId="0" fontId="0" fillId="0" borderId="9" xfId="0" applyBorder="1"/>
    <xf numFmtId="41" fontId="0" fillId="0" borderId="9" xfId="0" applyNumberFormat="1" applyBorder="1"/>
    <xf numFmtId="167" fontId="0" fillId="0" borderId="0" xfId="0" applyNumberFormat="1"/>
    <xf numFmtId="0" fontId="0" fillId="0" borderId="10" xfId="0" applyBorder="1"/>
    <xf numFmtId="41" fontId="0" fillId="0" borderId="11" xfId="0" applyNumberFormat="1" applyBorder="1"/>
    <xf numFmtId="167" fontId="0" fillId="0" borderId="9" xfId="0" applyNumberFormat="1" applyBorder="1"/>
    <xf numFmtId="41" fontId="0" fillId="0" borderId="12" xfId="0" applyNumberFormat="1" applyBorder="1"/>
    <xf numFmtId="0" fontId="0" fillId="0" borderId="12" xfId="0" applyBorder="1"/>
    <xf numFmtId="44" fontId="0" fillId="0" borderId="10" xfId="5" applyFont="1" applyBorder="1"/>
    <xf numFmtId="44" fontId="0" fillId="0" borderId="0" xfId="0" applyNumberFormat="1"/>
    <xf numFmtId="14" fontId="7" fillId="0" borderId="7" xfId="0" applyNumberFormat="1" applyFont="1" applyBorder="1" applyAlignment="1">
      <alignment horizontal="right"/>
    </xf>
    <xf numFmtId="14" fontId="7" fillId="0" borderId="8" xfId="0" applyNumberFormat="1" applyFont="1" applyBorder="1" applyAlignment="1">
      <alignment horizontal="right"/>
    </xf>
    <xf numFmtId="10" fontId="7" fillId="0" borderId="0" xfId="0" applyNumberFormat="1" applyFont="1" applyAlignment="1">
      <alignment horizontal="right"/>
    </xf>
    <xf numFmtId="10" fontId="7" fillId="0" borderId="5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166" fontId="7" fillId="0" borderId="5" xfId="0" applyNumberFormat="1" applyFont="1" applyBorder="1" applyAlignment="1">
      <alignment horizontal="right"/>
    </xf>
    <xf numFmtId="41" fontId="7" fillId="0" borderId="0" xfId="0" applyNumberFormat="1" applyFont="1" applyAlignment="1">
      <alignment horizontal="right"/>
    </xf>
    <xf numFmtId="41" fontId="7" fillId="0" borderId="5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4" fontId="7" fillId="0" borderId="0" xfId="5" applyFont="1" applyAlignment="1">
      <alignment horizontal="right"/>
    </xf>
    <xf numFmtId="44" fontId="7" fillId="0" borderId="5" xfId="5" applyFont="1" applyBorder="1" applyAlignment="1">
      <alignment horizontal="right"/>
    </xf>
  </cellXfs>
  <cellStyles count="6">
    <cellStyle name="20% - Accent6" xfId="3" builtinId="50"/>
    <cellStyle name="Comma" xfId="1" builtinId="3"/>
    <cellStyle name="Currency" xfId="5" builtinId="4"/>
    <cellStyle name="Normal" xfId="0" builtinId="0"/>
    <cellStyle name="Normal 2 2 2" xfId="4" xr:uid="{57B21E23-753B-4B16-A4FA-6C930F29F7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564251</xdr:colOff>
      <xdr:row>21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91B49C-F2CD-AFD4-434F-7455D106C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50651" cy="401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</xdr:colOff>
      <xdr:row>1</xdr:row>
      <xdr:rowOff>1</xdr:rowOff>
    </xdr:from>
    <xdr:to>
      <xdr:col>20</xdr:col>
      <xdr:colOff>285750</xdr:colOff>
      <xdr:row>21</xdr:row>
      <xdr:rowOff>23543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9A20F8-C443-263B-2115-EE56C66D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1" y="190501"/>
          <a:ext cx="5772149" cy="3833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95250</xdr:rowOff>
    </xdr:from>
    <xdr:to>
      <xdr:col>9</xdr:col>
      <xdr:colOff>592655</xdr:colOff>
      <xdr:row>46</xdr:row>
      <xdr:rowOff>132122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58DEEEB-A83F-4213-4454-3CB337D53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0"/>
          <a:ext cx="6079055" cy="4037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</xdr:colOff>
      <xdr:row>23</xdr:row>
      <xdr:rowOff>2</xdr:rowOff>
    </xdr:from>
    <xdr:to>
      <xdr:col>21</xdr:col>
      <xdr:colOff>390525</xdr:colOff>
      <xdr:row>47</xdr:row>
      <xdr:rowOff>47229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D13E97-D636-D77B-1214-401CDD2CC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1" y="4381502"/>
          <a:ext cx="6486524" cy="4619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123826</xdr:colOff>
      <xdr:row>48</xdr:row>
      <xdr:rowOff>1</xdr:rowOff>
    </xdr:from>
    <xdr:to>
      <xdr:col>10</xdr:col>
      <xdr:colOff>125971</xdr:colOff>
      <xdr:row>66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D23A08-A382-47FF-FD56-0FCF253D1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9144001"/>
          <a:ext cx="6098145" cy="3467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419100</xdr:colOff>
      <xdr:row>48</xdr:row>
      <xdr:rowOff>28575</xdr:rowOff>
    </xdr:from>
    <xdr:to>
      <xdr:col>21</xdr:col>
      <xdr:colOff>333375</xdr:colOff>
      <xdr:row>72</xdr:row>
      <xdr:rowOff>180975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A8CA6E9-82AD-BA8F-03B5-CD75D5EEC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9172575"/>
          <a:ext cx="6619875" cy="472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7FB3-87C9-4943-8402-650B1D78AD73}">
  <dimension ref="B1:AG239"/>
  <sheetViews>
    <sheetView showGridLines="0" zoomScaleNormal="100" workbookViewId="0">
      <selection activeCell="G235" sqref="G235"/>
    </sheetView>
  </sheetViews>
  <sheetFormatPr defaultRowHeight="15" x14ac:dyDescent="0.25"/>
  <cols>
    <col min="1" max="1" width="3.28515625" customWidth="1"/>
    <col min="2" max="2" width="39.42578125" bestFit="1" customWidth="1"/>
    <col min="3" max="3" width="18.42578125" bestFit="1" customWidth="1"/>
    <col min="4" max="4" width="20.140625" bestFit="1" customWidth="1"/>
    <col min="5" max="5" width="15.28515625" bestFit="1" customWidth="1"/>
    <col min="6" max="9" width="12.5703125" bestFit="1" customWidth="1"/>
    <col min="10" max="10" width="13.7109375" customWidth="1"/>
    <col min="11" max="11" width="15.28515625" bestFit="1" customWidth="1"/>
    <col min="12" max="33" width="12.5703125" bestFit="1" customWidth="1"/>
  </cols>
  <sheetData>
    <row r="1" spans="2:33" s="27" customFormat="1" x14ac:dyDescent="0.25">
      <c r="B1" s="28" t="s">
        <v>68</v>
      </c>
    </row>
    <row r="2" spans="2:33" ht="15.75" thickBot="1" x14ac:dyDescent="0.3"/>
    <row r="3" spans="2:33" x14ac:dyDescent="0.25">
      <c r="B3" s="22" t="s">
        <v>65</v>
      </c>
      <c r="C3" s="23" t="s">
        <v>66</v>
      </c>
      <c r="D3" s="48" t="s">
        <v>67</v>
      </c>
      <c r="E3" s="48"/>
      <c r="F3" s="48"/>
      <c r="G3" s="48"/>
      <c r="H3" s="48"/>
      <c r="I3" s="49"/>
    </row>
    <row r="4" spans="2:33" x14ac:dyDescent="0.25">
      <c r="B4" s="24" t="s">
        <v>58</v>
      </c>
      <c r="C4" t="s">
        <v>66</v>
      </c>
      <c r="D4" s="50">
        <v>110000000</v>
      </c>
      <c r="E4" s="50"/>
      <c r="F4" s="50"/>
      <c r="G4" s="50"/>
      <c r="H4" s="50"/>
      <c r="I4" s="51"/>
    </row>
    <row r="5" spans="2:33" x14ac:dyDescent="0.25">
      <c r="B5" s="24" t="s">
        <v>59</v>
      </c>
      <c r="C5" t="s">
        <v>66</v>
      </c>
      <c r="D5" s="50">
        <v>600000</v>
      </c>
      <c r="E5" s="50"/>
      <c r="F5" s="50"/>
      <c r="G5" s="50"/>
      <c r="H5" s="50"/>
      <c r="I5" s="51"/>
    </row>
    <row r="6" spans="2:33" x14ac:dyDescent="0.25">
      <c r="B6" s="24" t="s">
        <v>60</v>
      </c>
      <c r="C6" t="s">
        <v>66</v>
      </c>
      <c r="D6" s="42">
        <v>0.02</v>
      </c>
      <c r="E6" s="42"/>
      <c r="F6" s="42"/>
      <c r="G6" s="42"/>
      <c r="H6" s="42"/>
      <c r="I6" s="43"/>
    </row>
    <row r="7" spans="2:33" x14ac:dyDescent="0.25">
      <c r="B7" s="24" t="s">
        <v>61</v>
      </c>
      <c r="C7" t="s">
        <v>66</v>
      </c>
      <c r="D7" s="44">
        <v>0</v>
      </c>
      <c r="E7" s="44"/>
      <c r="F7" s="44"/>
      <c r="G7" s="44"/>
      <c r="H7" s="44"/>
      <c r="I7" s="45"/>
    </row>
    <row r="8" spans="2:33" x14ac:dyDescent="0.25">
      <c r="B8" s="24" t="s">
        <v>85</v>
      </c>
      <c r="C8" t="s">
        <v>66</v>
      </c>
      <c r="D8" s="46">
        <v>260000000</v>
      </c>
      <c r="E8" s="46"/>
      <c r="F8" s="46"/>
      <c r="G8" s="46"/>
      <c r="H8" s="46"/>
      <c r="I8" s="47"/>
    </row>
    <row r="9" spans="2:33" x14ac:dyDescent="0.25">
      <c r="B9" s="24" t="s">
        <v>62</v>
      </c>
      <c r="C9" t="s">
        <v>66</v>
      </c>
      <c r="D9" s="46">
        <v>30</v>
      </c>
      <c r="E9" s="46"/>
      <c r="F9" s="46"/>
      <c r="G9" s="46"/>
      <c r="H9" s="46"/>
      <c r="I9" s="47"/>
    </row>
    <row r="10" spans="2:33" x14ac:dyDescent="0.25">
      <c r="B10" s="24" t="s">
        <v>64</v>
      </c>
      <c r="C10" t="s">
        <v>66</v>
      </c>
      <c r="D10" s="42">
        <v>0.05</v>
      </c>
      <c r="E10" s="42"/>
      <c r="F10" s="42"/>
      <c r="G10" s="42"/>
      <c r="H10" s="42"/>
      <c r="I10" s="43"/>
    </row>
    <row r="11" spans="2:33" ht="15.75" thickBot="1" x14ac:dyDescent="0.3">
      <c r="B11" s="25" t="s">
        <v>63</v>
      </c>
      <c r="C11" s="26" t="s">
        <v>66</v>
      </c>
      <c r="D11" s="40">
        <v>45292</v>
      </c>
      <c r="E11" s="40"/>
      <c r="F11" s="40"/>
      <c r="G11" s="40"/>
      <c r="H11" s="40"/>
      <c r="I11" s="41"/>
    </row>
    <row r="15" spans="2:33" ht="15.75" thickBot="1" x14ac:dyDescent="0.3">
      <c r="B15" s="26" t="s">
        <v>69</v>
      </c>
      <c r="C15" s="26" t="s">
        <v>75</v>
      </c>
      <c r="D15" s="26" t="s">
        <v>76</v>
      </c>
      <c r="E15" s="26" t="s">
        <v>77</v>
      </c>
      <c r="F15" s="26" t="s">
        <v>77</v>
      </c>
      <c r="G15" s="26" t="s">
        <v>77</v>
      </c>
      <c r="H15" s="26" t="s">
        <v>77</v>
      </c>
      <c r="I15" s="26" t="s">
        <v>77</v>
      </c>
      <c r="J15" s="26" t="s">
        <v>77</v>
      </c>
      <c r="K15" s="26" t="s">
        <v>77</v>
      </c>
      <c r="L15" s="26" t="s">
        <v>77</v>
      </c>
      <c r="M15" s="26" t="s">
        <v>77</v>
      </c>
      <c r="N15" s="26" t="s">
        <v>77</v>
      </c>
      <c r="O15" s="26" t="s">
        <v>77</v>
      </c>
      <c r="P15" s="26" t="s">
        <v>77</v>
      </c>
      <c r="Q15" s="26" t="s">
        <v>77</v>
      </c>
      <c r="R15" s="26" t="s">
        <v>77</v>
      </c>
      <c r="S15" s="26" t="s">
        <v>77</v>
      </c>
      <c r="T15" s="26" t="s">
        <v>77</v>
      </c>
      <c r="U15" s="26" t="s">
        <v>77</v>
      </c>
      <c r="V15" s="26" t="s">
        <v>77</v>
      </c>
      <c r="W15" s="26" t="s">
        <v>77</v>
      </c>
      <c r="X15" s="26" t="s">
        <v>77</v>
      </c>
      <c r="Y15" s="26" t="s">
        <v>77</v>
      </c>
      <c r="Z15" s="26" t="s">
        <v>77</v>
      </c>
      <c r="AA15" s="26" t="s">
        <v>77</v>
      </c>
      <c r="AB15" s="26" t="s">
        <v>77</v>
      </c>
      <c r="AC15" s="26" t="s">
        <v>77</v>
      </c>
      <c r="AD15" s="26" t="s">
        <v>77</v>
      </c>
      <c r="AE15" s="26" t="s">
        <v>77</v>
      </c>
      <c r="AF15" s="26" t="s">
        <v>77</v>
      </c>
      <c r="AG15" s="26" t="s">
        <v>77</v>
      </c>
    </row>
    <row r="16" spans="2:33" x14ac:dyDescent="0.25">
      <c r="B16" t="s">
        <v>70</v>
      </c>
      <c r="C16" s="29">
        <f>D11</f>
        <v>45292</v>
      </c>
      <c r="D16" s="29">
        <f>DATE(YEAR(C16)+1,MONTH(C16),DAY(C16))</f>
        <v>45658</v>
      </c>
      <c r="E16" s="29">
        <f t="shared" ref="E16:AB16" si="0">DATE(YEAR(D16)+1,MONTH(D16),DAY(D16))</f>
        <v>46023</v>
      </c>
      <c r="F16" s="29">
        <f t="shared" si="0"/>
        <v>46388</v>
      </c>
      <c r="G16" s="29">
        <f t="shared" si="0"/>
        <v>46753</v>
      </c>
      <c r="H16" s="29">
        <f t="shared" si="0"/>
        <v>47119</v>
      </c>
      <c r="I16" s="29">
        <f t="shared" si="0"/>
        <v>47484</v>
      </c>
      <c r="J16" s="29">
        <f t="shared" si="0"/>
        <v>47849</v>
      </c>
      <c r="K16" s="29">
        <f t="shared" si="0"/>
        <v>48214</v>
      </c>
      <c r="L16" s="29">
        <f t="shared" si="0"/>
        <v>48580</v>
      </c>
      <c r="M16" s="29">
        <f t="shared" si="0"/>
        <v>48945</v>
      </c>
      <c r="N16" s="29">
        <f t="shared" si="0"/>
        <v>49310</v>
      </c>
      <c r="O16" s="29">
        <f t="shared" si="0"/>
        <v>49675</v>
      </c>
      <c r="P16" s="29">
        <f t="shared" si="0"/>
        <v>50041</v>
      </c>
      <c r="Q16" s="29">
        <f t="shared" si="0"/>
        <v>50406</v>
      </c>
      <c r="R16" s="29">
        <f t="shared" si="0"/>
        <v>50771</v>
      </c>
      <c r="S16" s="29">
        <f t="shared" si="0"/>
        <v>51136</v>
      </c>
      <c r="T16" s="29">
        <f t="shared" si="0"/>
        <v>51502</v>
      </c>
      <c r="U16" s="29">
        <f t="shared" si="0"/>
        <v>51867</v>
      </c>
      <c r="V16" s="29">
        <f t="shared" si="0"/>
        <v>52232</v>
      </c>
      <c r="W16" s="29">
        <f t="shared" si="0"/>
        <v>52597</v>
      </c>
      <c r="X16" s="29">
        <f t="shared" si="0"/>
        <v>52963</v>
      </c>
      <c r="Y16" s="29">
        <f t="shared" si="0"/>
        <v>53328</v>
      </c>
      <c r="Z16" s="29">
        <f t="shared" si="0"/>
        <v>53693</v>
      </c>
      <c r="AA16" s="29">
        <f t="shared" si="0"/>
        <v>54058</v>
      </c>
      <c r="AB16" s="29">
        <f t="shared" si="0"/>
        <v>54424</v>
      </c>
      <c r="AC16" s="29">
        <f t="shared" ref="AC16:AG16" si="1">DATE(YEAR(AB16)+1,MONTH(AB16),DAY(AB16))</f>
        <v>54789</v>
      </c>
      <c r="AD16" s="29">
        <f t="shared" si="1"/>
        <v>55154</v>
      </c>
      <c r="AE16" s="29">
        <f t="shared" si="1"/>
        <v>55519</v>
      </c>
      <c r="AF16" s="29">
        <f t="shared" si="1"/>
        <v>55885</v>
      </c>
      <c r="AG16" s="29">
        <f t="shared" si="1"/>
        <v>56250</v>
      </c>
    </row>
    <row r="17" spans="2:33" x14ac:dyDescent="0.25">
      <c r="B17" t="s">
        <v>78</v>
      </c>
      <c r="D17">
        <f>YEARFRAC($C$16,D16)</f>
        <v>1</v>
      </c>
      <c r="E17">
        <f t="shared" ref="E17:AA17" si="2">YEARFRAC($C$16,E16)</f>
        <v>2</v>
      </c>
      <c r="F17">
        <f t="shared" si="2"/>
        <v>3</v>
      </c>
      <c r="G17">
        <f t="shared" si="2"/>
        <v>4</v>
      </c>
      <c r="H17">
        <f t="shared" si="2"/>
        <v>5</v>
      </c>
      <c r="I17">
        <f t="shared" si="2"/>
        <v>6</v>
      </c>
      <c r="J17">
        <f t="shared" si="2"/>
        <v>7</v>
      </c>
      <c r="K17">
        <f t="shared" si="2"/>
        <v>8</v>
      </c>
      <c r="L17">
        <f t="shared" si="2"/>
        <v>9</v>
      </c>
      <c r="M17">
        <f t="shared" si="2"/>
        <v>10</v>
      </c>
      <c r="N17">
        <f t="shared" si="2"/>
        <v>11</v>
      </c>
      <c r="O17">
        <f t="shared" si="2"/>
        <v>12</v>
      </c>
      <c r="P17">
        <f t="shared" si="2"/>
        <v>13</v>
      </c>
      <c r="Q17">
        <f t="shared" si="2"/>
        <v>14</v>
      </c>
      <c r="R17">
        <f t="shared" si="2"/>
        <v>15</v>
      </c>
      <c r="S17">
        <f t="shared" si="2"/>
        <v>16</v>
      </c>
      <c r="T17">
        <f t="shared" si="2"/>
        <v>17</v>
      </c>
      <c r="U17">
        <f t="shared" si="2"/>
        <v>18</v>
      </c>
      <c r="V17">
        <f t="shared" si="2"/>
        <v>19</v>
      </c>
      <c r="W17">
        <f t="shared" si="2"/>
        <v>20</v>
      </c>
      <c r="X17">
        <f t="shared" si="2"/>
        <v>21</v>
      </c>
      <c r="Y17">
        <f t="shared" si="2"/>
        <v>22</v>
      </c>
      <c r="Z17">
        <f t="shared" si="2"/>
        <v>23</v>
      </c>
      <c r="AA17">
        <f t="shared" si="2"/>
        <v>24</v>
      </c>
      <c r="AB17">
        <f>YEARFRAC($C$16,AB16)</f>
        <v>25</v>
      </c>
      <c r="AC17">
        <f t="shared" ref="AC17:AG17" si="3">YEARFRAC($C$16,AC16)</f>
        <v>26</v>
      </c>
      <c r="AD17">
        <f t="shared" si="3"/>
        <v>27</v>
      </c>
      <c r="AE17">
        <f t="shared" si="3"/>
        <v>28</v>
      </c>
      <c r="AF17">
        <f t="shared" si="3"/>
        <v>29</v>
      </c>
      <c r="AG17">
        <f t="shared" si="3"/>
        <v>30</v>
      </c>
    </row>
    <row r="19" spans="2:33" x14ac:dyDescent="0.25">
      <c r="B19" t="s">
        <v>58</v>
      </c>
      <c r="C19" s="18">
        <f>D4</f>
        <v>110000000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</row>
    <row r="20" spans="2:33" x14ac:dyDescent="0.25">
      <c r="B20" t="s">
        <v>71</v>
      </c>
      <c r="C20" s="18">
        <v>0</v>
      </c>
      <c r="D20" s="18">
        <v>0</v>
      </c>
      <c r="E20" s="18">
        <f>D5</f>
        <v>600000</v>
      </c>
      <c r="F20" s="18">
        <f>E20*(1+$D$6)</f>
        <v>612000</v>
      </c>
      <c r="G20" s="18">
        <f t="shared" ref="G20:AG20" si="4">F20*(1+$D$6)</f>
        <v>624240</v>
      </c>
      <c r="H20" s="18">
        <f t="shared" si="4"/>
        <v>636724.80000000005</v>
      </c>
      <c r="I20" s="18">
        <f t="shared" si="4"/>
        <v>649459.29600000009</v>
      </c>
      <c r="J20" s="18">
        <f t="shared" si="4"/>
        <v>662448.48192000005</v>
      </c>
      <c r="K20" s="18">
        <f t="shared" si="4"/>
        <v>675697.45155840006</v>
      </c>
      <c r="L20" s="18">
        <f t="shared" si="4"/>
        <v>689211.40058956807</v>
      </c>
      <c r="M20" s="18">
        <f t="shared" si="4"/>
        <v>702995.62860135944</v>
      </c>
      <c r="N20" s="18">
        <f t="shared" si="4"/>
        <v>717055.54117338662</v>
      </c>
      <c r="O20" s="18">
        <f t="shared" si="4"/>
        <v>731396.65199685434</v>
      </c>
      <c r="P20" s="18">
        <f t="shared" si="4"/>
        <v>746024.5850367914</v>
      </c>
      <c r="Q20" s="18">
        <f t="shared" si="4"/>
        <v>760945.07673752727</v>
      </c>
      <c r="R20" s="18">
        <f t="shared" si="4"/>
        <v>776163.97827227786</v>
      </c>
      <c r="S20" s="18">
        <f t="shared" si="4"/>
        <v>791687.25783772347</v>
      </c>
      <c r="T20" s="18">
        <f t="shared" si="4"/>
        <v>807521.00299447798</v>
      </c>
      <c r="U20" s="18">
        <f t="shared" si="4"/>
        <v>823671.42305436754</v>
      </c>
      <c r="V20" s="18">
        <f t="shared" si="4"/>
        <v>840144.85151545494</v>
      </c>
      <c r="W20" s="18">
        <f t="shared" si="4"/>
        <v>856947.74854576401</v>
      </c>
      <c r="X20" s="18">
        <f t="shared" si="4"/>
        <v>874086.70351667935</v>
      </c>
      <c r="Y20" s="18">
        <f t="shared" si="4"/>
        <v>891568.437587013</v>
      </c>
      <c r="Z20" s="18">
        <f t="shared" si="4"/>
        <v>909399.80633875332</v>
      </c>
      <c r="AA20" s="18">
        <f t="shared" si="4"/>
        <v>927587.80246552837</v>
      </c>
      <c r="AB20" s="18">
        <f t="shared" si="4"/>
        <v>946139.55851483892</v>
      </c>
      <c r="AC20" s="18">
        <f t="shared" si="4"/>
        <v>965062.34968513576</v>
      </c>
      <c r="AD20" s="18">
        <f t="shared" si="4"/>
        <v>984363.59667883848</v>
      </c>
      <c r="AE20" s="18">
        <f t="shared" si="4"/>
        <v>1004050.8686124153</v>
      </c>
      <c r="AF20" s="18">
        <f t="shared" si="4"/>
        <v>1024131.8859846636</v>
      </c>
      <c r="AG20" s="18">
        <f t="shared" si="4"/>
        <v>1044614.5237043569</v>
      </c>
    </row>
    <row r="21" spans="2:33" x14ac:dyDescent="0.25">
      <c r="B21" t="s">
        <v>72</v>
      </c>
      <c r="C21" s="18">
        <v>0</v>
      </c>
      <c r="D21" s="18">
        <v>0</v>
      </c>
      <c r="E21" s="18">
        <f>D7</f>
        <v>0</v>
      </c>
      <c r="F21" s="18">
        <f>E7</f>
        <v>0</v>
      </c>
      <c r="G21" s="18">
        <f t="shared" ref="G21:AG21" si="5">F7</f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18">
        <f t="shared" si="5"/>
        <v>0</v>
      </c>
      <c r="P21" s="18">
        <f t="shared" si="5"/>
        <v>0</v>
      </c>
      <c r="Q21" s="18">
        <f t="shared" si="5"/>
        <v>0</v>
      </c>
      <c r="R21" s="18">
        <f t="shared" si="5"/>
        <v>0</v>
      </c>
      <c r="S21" s="18">
        <f t="shared" si="5"/>
        <v>0</v>
      </c>
      <c r="T21" s="18">
        <f t="shared" si="5"/>
        <v>0</v>
      </c>
      <c r="U21" s="18">
        <f t="shared" si="5"/>
        <v>0</v>
      </c>
      <c r="V21" s="18">
        <f t="shared" si="5"/>
        <v>0</v>
      </c>
      <c r="W21" s="18">
        <f t="shared" si="5"/>
        <v>0</v>
      </c>
      <c r="X21" s="18">
        <f t="shared" si="5"/>
        <v>0</v>
      </c>
      <c r="Y21" s="18">
        <f t="shared" si="5"/>
        <v>0</v>
      </c>
      <c r="Z21" s="18">
        <f t="shared" si="5"/>
        <v>0</v>
      </c>
      <c r="AA21" s="18">
        <f t="shared" si="5"/>
        <v>0</v>
      </c>
      <c r="AB21" s="18">
        <f t="shared" si="5"/>
        <v>0</v>
      </c>
      <c r="AC21" s="18">
        <f t="shared" si="5"/>
        <v>0</v>
      </c>
      <c r="AD21" s="18">
        <f t="shared" si="5"/>
        <v>0</v>
      </c>
      <c r="AE21" s="18">
        <f t="shared" si="5"/>
        <v>0</v>
      </c>
      <c r="AF21" s="18">
        <f t="shared" si="5"/>
        <v>0</v>
      </c>
      <c r="AG21" s="18">
        <f t="shared" si="5"/>
        <v>0</v>
      </c>
    </row>
    <row r="22" spans="2:33" x14ac:dyDescent="0.25">
      <c r="B22" t="s">
        <v>73</v>
      </c>
      <c r="C22" s="18"/>
      <c r="D22" s="32">
        <f>1/(1+$D$10)^D17</f>
        <v>0.95238095238095233</v>
      </c>
      <c r="E22" s="32">
        <f>1/(1+$D$10)^E17</f>
        <v>0.90702947845804982</v>
      </c>
      <c r="F22" s="32">
        <f>1/(1+$D$10)^F17</f>
        <v>0.86383759853147601</v>
      </c>
      <c r="G22" s="32">
        <f t="shared" ref="G22:AG22" si="6">1/(1+$D$10)^G17</f>
        <v>0.82270247479188197</v>
      </c>
      <c r="H22" s="32">
        <f t="shared" si="6"/>
        <v>0.78352616646845896</v>
      </c>
      <c r="I22" s="32">
        <f t="shared" si="6"/>
        <v>0.74621539663662761</v>
      </c>
      <c r="J22" s="32">
        <f t="shared" si="6"/>
        <v>0.71068133013012147</v>
      </c>
      <c r="K22" s="32">
        <f t="shared" si="6"/>
        <v>0.67683936202868722</v>
      </c>
      <c r="L22" s="32">
        <f t="shared" si="6"/>
        <v>0.64460891621779726</v>
      </c>
      <c r="M22" s="32">
        <f t="shared" si="6"/>
        <v>0.61391325354075932</v>
      </c>
      <c r="N22" s="32">
        <f t="shared" si="6"/>
        <v>0.5846792890864374</v>
      </c>
      <c r="O22" s="32">
        <f t="shared" si="6"/>
        <v>0.5568374181775595</v>
      </c>
      <c r="P22" s="32">
        <f t="shared" si="6"/>
        <v>0.53032135064529462</v>
      </c>
      <c r="Q22" s="32">
        <f t="shared" si="6"/>
        <v>0.50506795299551888</v>
      </c>
      <c r="R22" s="32">
        <f t="shared" si="6"/>
        <v>0.48101709809097021</v>
      </c>
      <c r="S22" s="32">
        <f t="shared" si="6"/>
        <v>0.45811152199140021</v>
      </c>
      <c r="T22" s="32">
        <f t="shared" si="6"/>
        <v>0.43629668761085727</v>
      </c>
      <c r="U22" s="32">
        <f t="shared" si="6"/>
        <v>0.41552065486748313</v>
      </c>
      <c r="V22" s="32">
        <f t="shared" si="6"/>
        <v>0.39573395701665059</v>
      </c>
      <c r="W22" s="32">
        <f t="shared" si="6"/>
        <v>0.37688948287300061</v>
      </c>
      <c r="X22" s="32">
        <f t="shared" si="6"/>
        <v>0.35894236464095297</v>
      </c>
      <c r="Y22" s="32">
        <f t="shared" si="6"/>
        <v>0.3418498710866219</v>
      </c>
      <c r="Z22" s="32">
        <f t="shared" si="6"/>
        <v>0.32557130579678267</v>
      </c>
      <c r="AA22" s="32">
        <f t="shared" si="6"/>
        <v>0.31006791028265024</v>
      </c>
      <c r="AB22" s="32">
        <f t="shared" si="6"/>
        <v>0.29530277169776209</v>
      </c>
      <c r="AC22" s="32">
        <f t="shared" si="6"/>
        <v>0.28124073495024959</v>
      </c>
      <c r="AD22" s="32">
        <f t="shared" si="6"/>
        <v>0.2678483190002377</v>
      </c>
      <c r="AE22" s="32">
        <f t="shared" si="6"/>
        <v>0.25509363714308358</v>
      </c>
      <c r="AF22" s="32">
        <f t="shared" si="6"/>
        <v>0.24294632108865097</v>
      </c>
      <c r="AG22" s="32">
        <f t="shared" si="6"/>
        <v>0.23137744865585813</v>
      </c>
    </row>
    <row r="23" spans="2:33" x14ac:dyDescent="0.25">
      <c r="B23" t="s">
        <v>79</v>
      </c>
      <c r="C23" s="18">
        <f>C19</f>
        <v>110000000</v>
      </c>
      <c r="D23" s="31">
        <f>SUM(D20:D21)*D22</f>
        <v>0</v>
      </c>
      <c r="E23" s="31">
        <f>SUM(E20:E21)*E22</f>
        <v>544217.68707482994</v>
      </c>
      <c r="F23" s="31">
        <f>SUM(F20:F21)*F22</f>
        <v>528668.61030126328</v>
      </c>
      <c r="G23" s="31">
        <f t="shared" ref="G23:AG23" si="7">SUM(G20:G21)*G22</f>
        <v>513563.79286408442</v>
      </c>
      <c r="H23" s="31">
        <f t="shared" si="7"/>
        <v>498890.54163939628</v>
      </c>
      <c r="I23" s="31">
        <f t="shared" si="7"/>
        <v>484636.52616398502</v>
      </c>
      <c r="J23" s="31">
        <f>SUM(J20:J21)*J22</f>
        <v>470789.76827358536</v>
      </c>
      <c r="K23" s="31">
        <f>SUM(K20:K21)*K22</f>
        <v>457338.6320371973</v>
      </c>
      <c r="L23" s="31">
        <f t="shared" si="7"/>
        <v>444271.81397899159</v>
      </c>
      <c r="M23" s="31">
        <f t="shared" si="7"/>
        <v>431578.33357959182</v>
      </c>
      <c r="N23" s="31">
        <f t="shared" si="7"/>
        <v>419247.52404874633</v>
      </c>
      <c r="O23" s="31">
        <f t="shared" si="7"/>
        <v>407269.02336163935</v>
      </c>
      <c r="P23" s="31">
        <f t="shared" si="7"/>
        <v>395632.76555130666</v>
      </c>
      <c r="Q23" s="31">
        <f t="shared" si="7"/>
        <v>384328.97224984091</v>
      </c>
      <c r="R23" s="31">
        <f t="shared" si="7"/>
        <v>373348.14447127393</v>
      </c>
      <c r="S23" s="31">
        <f t="shared" si="7"/>
        <v>362681.05462923757</v>
      </c>
      <c r="T23" s="31">
        <f t="shared" si="7"/>
        <v>352318.73878268787</v>
      </c>
      <c r="U23" s="31">
        <f t="shared" si="7"/>
        <v>342252.48910318257</v>
      </c>
      <c r="V23" s="31">
        <f t="shared" si="7"/>
        <v>332473.84655737731</v>
      </c>
      <c r="W23" s="31">
        <f t="shared" si="7"/>
        <v>322974.59379859519</v>
      </c>
      <c r="X23" s="31">
        <f t="shared" si="7"/>
        <v>313746.74826149247</v>
      </c>
      <c r="Y23" s="31">
        <f t="shared" si="7"/>
        <v>304782.55545402132</v>
      </c>
      <c r="Z23" s="31">
        <f t="shared" si="7"/>
        <v>296074.48244104919</v>
      </c>
      <c r="AA23" s="31">
        <f t="shared" si="7"/>
        <v>287615.21151416213</v>
      </c>
      <c r="AB23" s="31">
        <f t="shared" si="7"/>
        <v>279397.63404232892</v>
      </c>
      <c r="AC23" s="31">
        <f t="shared" si="7"/>
        <v>271414.84449826233</v>
      </c>
      <c r="AD23" s="31">
        <f t="shared" si="7"/>
        <v>263660.13465545484</v>
      </c>
      <c r="AE23" s="31">
        <f t="shared" si="7"/>
        <v>256126.98795101335</v>
      </c>
      <c r="AF23" s="31">
        <f t="shared" si="7"/>
        <v>248809.07400955577</v>
      </c>
      <c r="AG23" s="31">
        <f t="shared" si="7"/>
        <v>241700.24332356852</v>
      </c>
    </row>
    <row r="24" spans="2:33" x14ac:dyDescent="0.25">
      <c r="B24" s="37" t="s">
        <v>74</v>
      </c>
      <c r="C24" s="36">
        <f>SUM(C23:AG23)</f>
        <v>120829810.77461769</v>
      </c>
      <c r="D24" s="3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</row>
    <row r="27" spans="2:33" ht="15.75" thickBot="1" x14ac:dyDescent="0.3">
      <c r="B27" s="26" t="s">
        <v>80</v>
      </c>
      <c r="C27" s="26" t="str">
        <f>C15</f>
        <v>Entry</v>
      </c>
      <c r="D27" s="26">
        <f>D17</f>
        <v>1</v>
      </c>
      <c r="E27" s="26">
        <f t="shared" ref="E27:AG27" si="8">E17</f>
        <v>2</v>
      </c>
      <c r="F27" s="26">
        <f t="shared" si="8"/>
        <v>3</v>
      </c>
      <c r="G27" s="26">
        <f t="shared" si="8"/>
        <v>4</v>
      </c>
      <c r="H27" s="26">
        <f t="shared" si="8"/>
        <v>5</v>
      </c>
      <c r="I27" s="26">
        <f t="shared" si="8"/>
        <v>6</v>
      </c>
      <c r="J27" s="26">
        <f t="shared" si="8"/>
        <v>7</v>
      </c>
      <c r="K27" s="26">
        <f t="shared" si="8"/>
        <v>8</v>
      </c>
      <c r="L27" s="26">
        <f t="shared" si="8"/>
        <v>9</v>
      </c>
      <c r="M27" s="26">
        <f t="shared" si="8"/>
        <v>10</v>
      </c>
      <c r="N27" s="26">
        <f t="shared" si="8"/>
        <v>11</v>
      </c>
      <c r="O27" s="26">
        <f t="shared" si="8"/>
        <v>12</v>
      </c>
      <c r="P27" s="26">
        <f t="shared" si="8"/>
        <v>13</v>
      </c>
      <c r="Q27" s="26">
        <f t="shared" si="8"/>
        <v>14</v>
      </c>
      <c r="R27" s="26">
        <f t="shared" si="8"/>
        <v>15</v>
      </c>
      <c r="S27" s="26">
        <f t="shared" si="8"/>
        <v>16</v>
      </c>
      <c r="T27" s="26">
        <f t="shared" si="8"/>
        <v>17</v>
      </c>
      <c r="U27" s="26">
        <f t="shared" si="8"/>
        <v>18</v>
      </c>
      <c r="V27" s="26">
        <f t="shared" si="8"/>
        <v>19</v>
      </c>
      <c r="W27" s="26">
        <f t="shared" si="8"/>
        <v>20</v>
      </c>
      <c r="X27" s="26">
        <f t="shared" si="8"/>
        <v>21</v>
      </c>
      <c r="Y27" s="26">
        <f t="shared" si="8"/>
        <v>22</v>
      </c>
      <c r="Z27" s="26">
        <f t="shared" si="8"/>
        <v>23</v>
      </c>
      <c r="AA27" s="26">
        <f t="shared" si="8"/>
        <v>24</v>
      </c>
      <c r="AB27" s="26">
        <f t="shared" si="8"/>
        <v>25</v>
      </c>
      <c r="AC27" s="26">
        <f t="shared" si="8"/>
        <v>26</v>
      </c>
      <c r="AD27" s="26">
        <f t="shared" si="8"/>
        <v>27</v>
      </c>
      <c r="AE27" s="26">
        <f t="shared" si="8"/>
        <v>28</v>
      </c>
      <c r="AF27" s="26">
        <f t="shared" si="8"/>
        <v>29</v>
      </c>
      <c r="AG27" s="26">
        <f t="shared" si="8"/>
        <v>30</v>
      </c>
    </row>
    <row r="28" spans="2:33" x14ac:dyDescent="0.25">
      <c r="B28" t="s">
        <v>81</v>
      </c>
      <c r="C28" s="18">
        <v>0</v>
      </c>
      <c r="D28" s="18">
        <v>0</v>
      </c>
      <c r="E28" s="18">
        <f>$D$8</f>
        <v>260000000</v>
      </c>
      <c r="F28" s="18">
        <f t="shared" ref="F28:AG28" si="9">$D$8</f>
        <v>260000000</v>
      </c>
      <c r="G28" s="18">
        <f t="shared" si="9"/>
        <v>260000000</v>
      </c>
      <c r="H28" s="18">
        <f t="shared" si="9"/>
        <v>260000000</v>
      </c>
      <c r="I28" s="18">
        <f t="shared" si="9"/>
        <v>260000000</v>
      </c>
      <c r="J28" s="18">
        <f t="shared" si="9"/>
        <v>260000000</v>
      </c>
      <c r="K28" s="18">
        <f t="shared" si="9"/>
        <v>260000000</v>
      </c>
      <c r="L28" s="18">
        <f t="shared" si="9"/>
        <v>260000000</v>
      </c>
      <c r="M28" s="18">
        <f t="shared" si="9"/>
        <v>260000000</v>
      </c>
      <c r="N28" s="18">
        <f t="shared" si="9"/>
        <v>260000000</v>
      </c>
      <c r="O28" s="18">
        <f t="shared" si="9"/>
        <v>260000000</v>
      </c>
      <c r="P28" s="18">
        <f t="shared" si="9"/>
        <v>260000000</v>
      </c>
      <c r="Q28" s="18">
        <f t="shared" si="9"/>
        <v>260000000</v>
      </c>
      <c r="R28" s="18">
        <f t="shared" si="9"/>
        <v>260000000</v>
      </c>
      <c r="S28" s="18">
        <f t="shared" si="9"/>
        <v>260000000</v>
      </c>
      <c r="T28" s="18">
        <f t="shared" si="9"/>
        <v>260000000</v>
      </c>
      <c r="U28" s="18">
        <f t="shared" si="9"/>
        <v>260000000</v>
      </c>
      <c r="V28" s="18">
        <f t="shared" si="9"/>
        <v>260000000</v>
      </c>
      <c r="W28" s="18">
        <f t="shared" si="9"/>
        <v>260000000</v>
      </c>
      <c r="X28" s="18">
        <f t="shared" si="9"/>
        <v>260000000</v>
      </c>
      <c r="Y28" s="18">
        <f t="shared" si="9"/>
        <v>260000000</v>
      </c>
      <c r="Z28" s="18">
        <f t="shared" si="9"/>
        <v>260000000</v>
      </c>
      <c r="AA28" s="18">
        <f t="shared" si="9"/>
        <v>260000000</v>
      </c>
      <c r="AB28" s="18">
        <f t="shared" si="9"/>
        <v>260000000</v>
      </c>
      <c r="AC28" s="18">
        <f t="shared" si="9"/>
        <v>260000000</v>
      </c>
      <c r="AD28" s="18">
        <f t="shared" si="9"/>
        <v>260000000</v>
      </c>
      <c r="AE28" s="18">
        <f t="shared" si="9"/>
        <v>260000000</v>
      </c>
      <c r="AF28" s="18">
        <f t="shared" si="9"/>
        <v>260000000</v>
      </c>
      <c r="AG28" s="18">
        <f t="shared" si="9"/>
        <v>260000000</v>
      </c>
    </row>
    <row r="29" spans="2:33" x14ac:dyDescent="0.25">
      <c r="B29" s="30" t="s">
        <v>73</v>
      </c>
      <c r="C29" s="31">
        <v>0</v>
      </c>
      <c r="D29" s="35">
        <f>1/(1+$D$10)^D27</f>
        <v>0.95238095238095233</v>
      </c>
      <c r="E29" s="35">
        <f>1/(1+$D$10)^E27</f>
        <v>0.90702947845804982</v>
      </c>
      <c r="F29" s="35">
        <f t="shared" ref="F29:AG29" si="10">1/(1+$D$10)^F27</f>
        <v>0.86383759853147601</v>
      </c>
      <c r="G29" s="35">
        <f t="shared" si="10"/>
        <v>0.82270247479188197</v>
      </c>
      <c r="H29" s="35">
        <f t="shared" si="10"/>
        <v>0.78352616646845896</v>
      </c>
      <c r="I29" s="35">
        <f t="shared" si="10"/>
        <v>0.74621539663662761</v>
      </c>
      <c r="J29" s="35">
        <f t="shared" si="10"/>
        <v>0.71068133013012147</v>
      </c>
      <c r="K29" s="35">
        <f t="shared" si="10"/>
        <v>0.67683936202868722</v>
      </c>
      <c r="L29" s="35">
        <f t="shared" si="10"/>
        <v>0.64460891621779726</v>
      </c>
      <c r="M29" s="35">
        <f t="shared" si="10"/>
        <v>0.61391325354075932</v>
      </c>
      <c r="N29" s="35">
        <f t="shared" si="10"/>
        <v>0.5846792890864374</v>
      </c>
      <c r="O29" s="35">
        <f t="shared" si="10"/>
        <v>0.5568374181775595</v>
      </c>
      <c r="P29" s="35">
        <f t="shared" si="10"/>
        <v>0.53032135064529462</v>
      </c>
      <c r="Q29" s="35">
        <f t="shared" si="10"/>
        <v>0.50506795299551888</v>
      </c>
      <c r="R29" s="35">
        <f t="shared" si="10"/>
        <v>0.48101709809097021</v>
      </c>
      <c r="S29" s="35">
        <f t="shared" si="10"/>
        <v>0.45811152199140021</v>
      </c>
      <c r="T29" s="35">
        <f t="shared" si="10"/>
        <v>0.43629668761085727</v>
      </c>
      <c r="U29" s="35">
        <f t="shared" si="10"/>
        <v>0.41552065486748313</v>
      </c>
      <c r="V29" s="35">
        <f t="shared" si="10"/>
        <v>0.39573395701665059</v>
      </c>
      <c r="W29" s="35">
        <f t="shared" si="10"/>
        <v>0.37688948287300061</v>
      </c>
      <c r="X29" s="35">
        <f t="shared" si="10"/>
        <v>0.35894236464095297</v>
      </c>
      <c r="Y29" s="35">
        <f t="shared" si="10"/>
        <v>0.3418498710866219</v>
      </c>
      <c r="Z29" s="35">
        <f t="shared" si="10"/>
        <v>0.32557130579678267</v>
      </c>
      <c r="AA29" s="35">
        <f t="shared" si="10"/>
        <v>0.31006791028265024</v>
      </c>
      <c r="AB29" s="35">
        <f t="shared" si="10"/>
        <v>0.29530277169776209</v>
      </c>
      <c r="AC29" s="35">
        <f t="shared" si="10"/>
        <v>0.28124073495024959</v>
      </c>
      <c r="AD29" s="35">
        <f t="shared" si="10"/>
        <v>0.2678483190002377</v>
      </c>
      <c r="AE29" s="35">
        <f t="shared" si="10"/>
        <v>0.25509363714308358</v>
      </c>
      <c r="AF29" s="35">
        <f t="shared" si="10"/>
        <v>0.24294632108865097</v>
      </c>
      <c r="AG29" s="35">
        <f t="shared" si="10"/>
        <v>0.23137744865585813</v>
      </c>
    </row>
    <row r="30" spans="2:33" x14ac:dyDescent="0.25">
      <c r="B30" s="30" t="s">
        <v>79</v>
      </c>
      <c r="C30" s="18"/>
      <c r="D30" s="18">
        <f>D29*D28</f>
        <v>0</v>
      </c>
      <c r="E30" s="18">
        <f>E29*E28</f>
        <v>235827664.39909294</v>
      </c>
      <c r="F30" s="18">
        <f t="shared" ref="F30:AG30" si="11">F29*F28</f>
        <v>224597775.61818376</v>
      </c>
      <c r="G30" s="18">
        <f t="shared" si="11"/>
        <v>213902643.44588932</v>
      </c>
      <c r="H30" s="18">
        <f t="shared" si="11"/>
        <v>203716803.28179932</v>
      </c>
      <c r="I30" s="18">
        <f t="shared" si="11"/>
        <v>194016003.12552318</v>
      </c>
      <c r="J30" s="18">
        <f t="shared" si="11"/>
        <v>184777145.83383158</v>
      </c>
      <c r="K30" s="18">
        <f t="shared" si="11"/>
        <v>175978234.12745869</v>
      </c>
      <c r="L30" s="18">
        <f t="shared" si="11"/>
        <v>167598318.2166273</v>
      </c>
      <c r="M30" s="18">
        <f t="shared" si="11"/>
        <v>159617445.92059743</v>
      </c>
      <c r="N30" s="18">
        <f t="shared" si="11"/>
        <v>152016615.16247374</v>
      </c>
      <c r="O30" s="18">
        <f t="shared" si="11"/>
        <v>144777728.72616547</v>
      </c>
      <c r="P30" s="18">
        <f t="shared" si="11"/>
        <v>137883551.16777661</v>
      </c>
      <c r="Q30" s="18">
        <f t="shared" si="11"/>
        <v>131317667.77883491</v>
      </c>
      <c r="R30" s="18">
        <f t="shared" si="11"/>
        <v>125064445.50365226</v>
      </c>
      <c r="S30" s="18">
        <f t="shared" si="11"/>
        <v>119108995.71776405</v>
      </c>
      <c r="T30" s="18">
        <f t="shared" si="11"/>
        <v>113437138.77882288</v>
      </c>
      <c r="U30" s="18">
        <f t="shared" si="11"/>
        <v>108035370.26554561</v>
      </c>
      <c r="V30" s="18">
        <f t="shared" si="11"/>
        <v>102890828.82432915</v>
      </c>
      <c r="W30" s="18">
        <f t="shared" si="11"/>
        <v>97991265.546980157</v>
      </c>
      <c r="X30" s="18">
        <f t="shared" si="11"/>
        <v>93325014.806647778</v>
      </c>
      <c r="Y30" s="18">
        <f t="shared" si="11"/>
        <v>88880966.482521698</v>
      </c>
      <c r="Z30" s="18">
        <f t="shared" si="11"/>
        <v>84648539.507163495</v>
      </c>
      <c r="AA30" s="18">
        <f t="shared" si="11"/>
        <v>80617656.673489064</v>
      </c>
      <c r="AB30" s="18">
        <f t="shared" si="11"/>
        <v>76778720.641418144</v>
      </c>
      <c r="AC30" s="18">
        <f t="shared" si="11"/>
        <v>73122591.087064892</v>
      </c>
      <c r="AD30" s="18">
        <f t="shared" si="11"/>
        <v>69640562.940061808</v>
      </c>
      <c r="AE30" s="18">
        <f t="shared" si="11"/>
        <v>66324345.65720173</v>
      </c>
      <c r="AF30" s="18">
        <f t="shared" si="11"/>
        <v>63166043.483049251</v>
      </c>
      <c r="AG30" s="18">
        <f t="shared" si="11"/>
        <v>60158136.650523111</v>
      </c>
    </row>
    <row r="31" spans="2:33" x14ac:dyDescent="0.25">
      <c r="B31" s="30" t="s">
        <v>82</v>
      </c>
      <c r="C31" s="36">
        <f>SUM(C30:AG30)</f>
        <v>3749218219.3704891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3" spans="2:12" ht="15.75" thickBot="1" x14ac:dyDescent="0.3">
      <c r="B33" s="33" t="s">
        <v>83</v>
      </c>
      <c r="C33" s="38">
        <f>C24/C31</f>
        <v>3.2228001600532491E-2</v>
      </c>
      <c r="D33" t="s">
        <v>86</v>
      </c>
    </row>
    <row r="34" spans="2:12" ht="15.75" thickTop="1" x14ac:dyDescent="0.25">
      <c r="B34" t="s">
        <v>83</v>
      </c>
      <c r="C34" s="39">
        <f>C33*1000</f>
        <v>32.228001600532494</v>
      </c>
      <c r="D34" t="s">
        <v>84</v>
      </c>
    </row>
    <row r="35" spans="2:12" x14ac:dyDescent="0.25">
      <c r="B35" t="s">
        <v>74</v>
      </c>
      <c r="C35" s="39">
        <f>C24</f>
        <v>120829810.77461769</v>
      </c>
      <c r="D35" t="s">
        <v>87</v>
      </c>
    </row>
    <row r="36" spans="2:12" ht="15.75" thickBot="1" x14ac:dyDescent="0.3">
      <c r="C36" s="39"/>
    </row>
    <row r="37" spans="2:12" x14ac:dyDescent="0.25">
      <c r="B37" s="22" t="s">
        <v>65</v>
      </c>
      <c r="C37" s="23" t="s">
        <v>66</v>
      </c>
      <c r="D37" s="48" t="s">
        <v>67</v>
      </c>
      <c r="E37" s="48"/>
      <c r="F37" s="48"/>
      <c r="G37" s="48"/>
      <c r="H37" s="48"/>
      <c r="I37" s="49"/>
    </row>
    <row r="38" spans="2:12" x14ac:dyDescent="0.25">
      <c r="B38" s="24" t="s">
        <v>58</v>
      </c>
      <c r="C38" t="s">
        <v>66</v>
      </c>
      <c r="D38" s="50">
        <v>30000000</v>
      </c>
      <c r="E38" s="50"/>
      <c r="F38" s="50"/>
      <c r="G38" s="50"/>
      <c r="H38" s="50"/>
      <c r="I38" s="51"/>
    </row>
    <row r="39" spans="2:12" x14ac:dyDescent="0.25">
      <c r="B39" s="24" t="s">
        <v>59</v>
      </c>
      <c r="C39" t="s">
        <v>66</v>
      </c>
      <c r="D39" s="50">
        <v>300000</v>
      </c>
      <c r="E39" s="50"/>
      <c r="F39" s="50"/>
      <c r="G39" s="50"/>
      <c r="H39" s="50"/>
      <c r="I39" s="51"/>
    </row>
    <row r="40" spans="2:12" x14ac:dyDescent="0.25">
      <c r="B40" s="24" t="s">
        <v>60</v>
      </c>
      <c r="C40" t="s">
        <v>66</v>
      </c>
      <c r="D40" s="42">
        <v>0.02</v>
      </c>
      <c r="E40" s="42"/>
      <c r="F40" s="42"/>
      <c r="G40" s="42"/>
      <c r="H40" s="42"/>
      <c r="I40" s="43"/>
    </row>
    <row r="41" spans="2:12" x14ac:dyDescent="0.25">
      <c r="B41" s="24" t="s">
        <v>61</v>
      </c>
      <c r="C41" t="s">
        <v>66</v>
      </c>
      <c r="D41" s="44">
        <v>0</v>
      </c>
      <c r="E41" s="44"/>
      <c r="F41" s="44"/>
      <c r="G41" s="44"/>
      <c r="H41" s="44"/>
      <c r="I41" s="45"/>
      <c r="J41" t="s">
        <v>83</v>
      </c>
      <c r="K41" s="39">
        <v>27.288282700073424</v>
      </c>
      <c r="L41" t="s">
        <v>84</v>
      </c>
    </row>
    <row r="42" spans="2:12" x14ac:dyDescent="0.25">
      <c r="B42" s="24" t="s">
        <v>85</v>
      </c>
      <c r="C42" t="s">
        <v>66</v>
      </c>
      <c r="D42" s="46">
        <v>90000000</v>
      </c>
      <c r="E42" s="46"/>
      <c r="F42" s="46"/>
      <c r="G42" s="46"/>
      <c r="H42" s="46"/>
      <c r="I42" s="47"/>
    </row>
    <row r="43" spans="2:12" x14ac:dyDescent="0.25">
      <c r="B43" s="24" t="s">
        <v>62</v>
      </c>
      <c r="C43" t="s">
        <v>66</v>
      </c>
      <c r="D43" s="46">
        <v>30</v>
      </c>
      <c r="E43" s="46"/>
      <c r="F43" s="46"/>
      <c r="G43" s="46"/>
      <c r="H43" s="46"/>
      <c r="I43" s="47"/>
    </row>
    <row r="44" spans="2:12" x14ac:dyDescent="0.25">
      <c r="B44" s="24" t="s">
        <v>64</v>
      </c>
      <c r="C44" t="s">
        <v>66</v>
      </c>
      <c r="D44" s="42">
        <v>0.05</v>
      </c>
      <c r="E44" s="42"/>
      <c r="F44" s="42"/>
      <c r="G44" s="42"/>
      <c r="H44" s="42"/>
      <c r="I44" s="43"/>
    </row>
    <row r="45" spans="2:12" ht="15.75" thickBot="1" x14ac:dyDescent="0.3">
      <c r="B45" s="25" t="s">
        <v>63</v>
      </c>
      <c r="C45" s="26" t="s">
        <v>66</v>
      </c>
      <c r="D45" s="40">
        <v>45292</v>
      </c>
      <c r="E45" s="40"/>
      <c r="F45" s="40"/>
      <c r="G45" s="40"/>
      <c r="H45" s="40"/>
      <c r="I45" s="41"/>
    </row>
    <row r="46" spans="2:12" ht="15.75" thickBot="1" x14ac:dyDescent="0.3"/>
    <row r="47" spans="2:12" x14ac:dyDescent="0.25">
      <c r="B47" s="22" t="s">
        <v>65</v>
      </c>
      <c r="C47" s="23" t="s">
        <v>66</v>
      </c>
      <c r="D47" s="48" t="s">
        <v>67</v>
      </c>
      <c r="E47" s="48"/>
      <c r="F47" s="48"/>
      <c r="G47" s="48"/>
      <c r="H47" s="48"/>
      <c r="I47" s="49"/>
    </row>
    <row r="48" spans="2:12" x14ac:dyDescent="0.25">
      <c r="B48" s="24" t="s">
        <v>58</v>
      </c>
      <c r="C48" t="s">
        <v>66</v>
      </c>
      <c r="D48" s="50">
        <v>40000000</v>
      </c>
      <c r="E48" s="50"/>
      <c r="F48" s="50"/>
      <c r="G48" s="50"/>
      <c r="H48" s="50"/>
      <c r="I48" s="51"/>
    </row>
    <row r="49" spans="2:12" x14ac:dyDescent="0.25">
      <c r="B49" s="24" t="s">
        <v>59</v>
      </c>
      <c r="C49" t="s">
        <v>66</v>
      </c>
      <c r="D49" s="50">
        <v>400000</v>
      </c>
      <c r="E49" s="50"/>
      <c r="F49" s="50"/>
      <c r="G49" s="50"/>
      <c r="H49" s="50"/>
      <c r="I49" s="51"/>
    </row>
    <row r="50" spans="2:12" x14ac:dyDescent="0.25">
      <c r="B50" s="24" t="s">
        <v>60</v>
      </c>
      <c r="C50" t="s">
        <v>66</v>
      </c>
      <c r="D50" s="42">
        <v>0.02</v>
      </c>
      <c r="E50" s="42"/>
      <c r="F50" s="42"/>
      <c r="G50" s="42"/>
      <c r="H50" s="42"/>
      <c r="I50" s="43"/>
    </row>
    <row r="51" spans="2:12" x14ac:dyDescent="0.25">
      <c r="B51" s="24" t="s">
        <v>61</v>
      </c>
      <c r="C51" t="s">
        <v>66</v>
      </c>
      <c r="D51" s="44">
        <v>0</v>
      </c>
      <c r="E51" s="44"/>
      <c r="F51" s="44"/>
      <c r="G51" s="44"/>
      <c r="H51" s="44"/>
      <c r="I51" s="45"/>
      <c r="J51" t="s">
        <v>83</v>
      </c>
      <c r="K51" s="39">
        <v>36.384376933431234</v>
      </c>
      <c r="L51" t="s">
        <v>84</v>
      </c>
    </row>
    <row r="52" spans="2:12" x14ac:dyDescent="0.25">
      <c r="B52" s="24" t="s">
        <v>85</v>
      </c>
      <c r="C52" t="s">
        <v>66</v>
      </c>
      <c r="D52" s="46">
        <v>90000000</v>
      </c>
      <c r="E52" s="46"/>
      <c r="F52" s="46"/>
      <c r="G52" s="46"/>
      <c r="H52" s="46"/>
      <c r="I52" s="47"/>
    </row>
    <row r="53" spans="2:12" x14ac:dyDescent="0.25">
      <c r="B53" s="24" t="s">
        <v>62</v>
      </c>
      <c r="C53" t="s">
        <v>66</v>
      </c>
      <c r="D53" s="46">
        <v>30</v>
      </c>
      <c r="E53" s="46"/>
      <c r="F53" s="46"/>
      <c r="G53" s="46"/>
      <c r="H53" s="46"/>
      <c r="I53" s="47"/>
    </row>
    <row r="54" spans="2:12" x14ac:dyDescent="0.25">
      <c r="B54" s="24" t="s">
        <v>64</v>
      </c>
      <c r="C54" t="s">
        <v>66</v>
      </c>
      <c r="D54" s="42">
        <v>0.05</v>
      </c>
      <c r="E54" s="42"/>
      <c r="F54" s="42"/>
      <c r="G54" s="42"/>
      <c r="H54" s="42"/>
      <c r="I54" s="43"/>
    </row>
    <row r="55" spans="2:12" ht="15.75" thickBot="1" x14ac:dyDescent="0.3">
      <c r="B55" s="25" t="s">
        <v>63</v>
      </c>
      <c r="C55" s="26" t="s">
        <v>66</v>
      </c>
      <c r="D55" s="40">
        <v>45292</v>
      </c>
      <c r="E55" s="40"/>
      <c r="F55" s="40"/>
      <c r="G55" s="40"/>
      <c r="H55" s="40"/>
      <c r="I55" s="41"/>
    </row>
    <row r="56" spans="2:12" ht="15.75" thickBot="1" x14ac:dyDescent="0.3"/>
    <row r="57" spans="2:12" x14ac:dyDescent="0.25">
      <c r="B57" s="22" t="s">
        <v>65</v>
      </c>
      <c r="C57" s="23" t="s">
        <v>66</v>
      </c>
      <c r="D57" s="48" t="s">
        <v>67</v>
      </c>
      <c r="E57" s="48"/>
      <c r="F57" s="48"/>
      <c r="G57" s="48"/>
      <c r="H57" s="48"/>
      <c r="I57" s="49"/>
    </row>
    <row r="58" spans="2:12" x14ac:dyDescent="0.25">
      <c r="B58" s="24" t="s">
        <v>58</v>
      </c>
      <c r="C58" t="s">
        <v>66</v>
      </c>
      <c r="D58" s="50">
        <v>50000000</v>
      </c>
      <c r="E58" s="50"/>
      <c r="F58" s="50"/>
      <c r="G58" s="50"/>
      <c r="H58" s="50"/>
      <c r="I58" s="51"/>
    </row>
    <row r="59" spans="2:12" x14ac:dyDescent="0.25">
      <c r="B59" s="24" t="s">
        <v>59</v>
      </c>
      <c r="C59" t="s">
        <v>66</v>
      </c>
      <c r="D59" s="50">
        <v>500000</v>
      </c>
      <c r="E59" s="50"/>
      <c r="F59" s="50"/>
      <c r="G59" s="50"/>
      <c r="H59" s="50"/>
      <c r="I59" s="51"/>
    </row>
    <row r="60" spans="2:12" x14ac:dyDescent="0.25">
      <c r="B60" s="24" t="s">
        <v>60</v>
      </c>
      <c r="C60" t="s">
        <v>66</v>
      </c>
      <c r="D60" s="42">
        <v>0.02</v>
      </c>
      <c r="E60" s="42"/>
      <c r="F60" s="42"/>
      <c r="G60" s="42"/>
      <c r="H60" s="42"/>
      <c r="I60" s="43"/>
    </row>
    <row r="61" spans="2:12" x14ac:dyDescent="0.25">
      <c r="B61" s="24" t="s">
        <v>61</v>
      </c>
      <c r="C61" t="s">
        <v>66</v>
      </c>
      <c r="D61" s="44">
        <v>0</v>
      </c>
      <c r="E61" s="44"/>
      <c r="F61" s="44"/>
      <c r="G61" s="44"/>
      <c r="H61" s="44"/>
      <c r="I61" s="45"/>
      <c r="J61" t="s">
        <v>83</v>
      </c>
      <c r="K61" s="39">
        <v>45.480471166789044</v>
      </c>
      <c r="L61" t="s">
        <v>84</v>
      </c>
    </row>
    <row r="62" spans="2:12" x14ac:dyDescent="0.25">
      <c r="B62" s="24" t="s">
        <v>85</v>
      </c>
      <c r="C62" t="s">
        <v>66</v>
      </c>
      <c r="D62" s="46">
        <v>90000000</v>
      </c>
      <c r="E62" s="46"/>
      <c r="F62" s="46"/>
      <c r="G62" s="46"/>
      <c r="H62" s="46"/>
      <c r="I62" s="47"/>
    </row>
    <row r="63" spans="2:12" x14ac:dyDescent="0.25">
      <c r="B63" s="24" t="s">
        <v>62</v>
      </c>
      <c r="C63" t="s">
        <v>66</v>
      </c>
      <c r="D63" s="46">
        <v>30</v>
      </c>
      <c r="E63" s="46"/>
      <c r="F63" s="46"/>
      <c r="G63" s="46"/>
      <c r="H63" s="46"/>
      <c r="I63" s="47"/>
    </row>
    <row r="64" spans="2:12" x14ac:dyDescent="0.25">
      <c r="B64" s="24" t="s">
        <v>64</v>
      </c>
      <c r="C64" t="s">
        <v>66</v>
      </c>
      <c r="D64" s="42">
        <v>0.05</v>
      </c>
      <c r="E64" s="42"/>
      <c r="F64" s="42"/>
      <c r="G64" s="42"/>
      <c r="H64" s="42"/>
      <c r="I64" s="43"/>
    </row>
    <row r="65" spans="2:12" ht="15.75" thickBot="1" x14ac:dyDescent="0.3">
      <c r="B65" s="25" t="s">
        <v>63</v>
      </c>
      <c r="C65" s="26" t="s">
        <v>66</v>
      </c>
      <c r="D65" s="40">
        <v>45292</v>
      </c>
      <c r="E65" s="40"/>
      <c r="F65" s="40"/>
      <c r="G65" s="40"/>
      <c r="H65" s="40"/>
      <c r="I65" s="41"/>
    </row>
    <row r="66" spans="2:12" ht="15.75" thickBot="1" x14ac:dyDescent="0.3"/>
    <row r="67" spans="2:12" x14ac:dyDescent="0.25">
      <c r="B67" s="22" t="s">
        <v>65</v>
      </c>
      <c r="C67" s="23" t="s">
        <v>66</v>
      </c>
      <c r="D67" s="48" t="s">
        <v>67</v>
      </c>
      <c r="E67" s="48"/>
      <c r="F67" s="48"/>
      <c r="G67" s="48"/>
      <c r="H67" s="48"/>
      <c r="I67" s="49"/>
    </row>
    <row r="68" spans="2:12" x14ac:dyDescent="0.25">
      <c r="B68" s="24" t="s">
        <v>58</v>
      </c>
      <c r="C68" t="s">
        <v>66</v>
      </c>
      <c r="D68" s="50">
        <v>30000000</v>
      </c>
      <c r="E68" s="50"/>
      <c r="F68" s="50"/>
      <c r="G68" s="50"/>
      <c r="H68" s="50"/>
      <c r="I68" s="51"/>
    </row>
    <row r="69" spans="2:12" x14ac:dyDescent="0.25">
      <c r="B69" s="24" t="s">
        <v>59</v>
      </c>
      <c r="C69" t="s">
        <v>66</v>
      </c>
      <c r="D69" s="50">
        <v>300000</v>
      </c>
      <c r="E69" s="50"/>
      <c r="F69" s="50"/>
      <c r="G69" s="50"/>
      <c r="H69" s="50"/>
      <c r="I69" s="51"/>
    </row>
    <row r="70" spans="2:12" x14ac:dyDescent="0.25">
      <c r="B70" s="24" t="s">
        <v>60</v>
      </c>
      <c r="C70" t="s">
        <v>66</v>
      </c>
      <c r="D70" s="42">
        <v>0.02</v>
      </c>
      <c r="E70" s="42"/>
      <c r="F70" s="42"/>
      <c r="G70" s="42"/>
      <c r="H70" s="42"/>
      <c r="I70" s="43"/>
    </row>
    <row r="71" spans="2:12" x14ac:dyDescent="0.25">
      <c r="B71" s="24" t="s">
        <v>61</v>
      </c>
      <c r="C71" t="s">
        <v>66</v>
      </c>
      <c r="D71" s="44">
        <v>0</v>
      </c>
      <c r="E71" s="44"/>
      <c r="F71" s="44"/>
      <c r="G71" s="44"/>
      <c r="H71" s="44"/>
      <c r="I71" s="45"/>
      <c r="J71" t="s">
        <v>83</v>
      </c>
      <c r="K71" s="39">
        <v>24.55945443006609</v>
      </c>
      <c r="L71" t="s">
        <v>84</v>
      </c>
    </row>
    <row r="72" spans="2:12" x14ac:dyDescent="0.25">
      <c r="B72" s="24" t="s">
        <v>85</v>
      </c>
      <c r="C72" t="s">
        <v>66</v>
      </c>
      <c r="D72" s="46">
        <v>100000000</v>
      </c>
      <c r="E72" s="46"/>
      <c r="F72" s="46"/>
      <c r="G72" s="46"/>
      <c r="H72" s="46"/>
      <c r="I72" s="47"/>
    </row>
    <row r="73" spans="2:12" x14ac:dyDescent="0.25">
      <c r="B73" s="24" t="s">
        <v>62</v>
      </c>
      <c r="C73" t="s">
        <v>66</v>
      </c>
      <c r="D73" s="46">
        <v>30</v>
      </c>
      <c r="E73" s="46"/>
      <c r="F73" s="46"/>
      <c r="G73" s="46"/>
      <c r="H73" s="46"/>
      <c r="I73" s="47"/>
    </row>
    <row r="74" spans="2:12" x14ac:dyDescent="0.25">
      <c r="B74" s="24" t="s">
        <v>64</v>
      </c>
      <c r="C74" t="s">
        <v>66</v>
      </c>
      <c r="D74" s="42">
        <v>0.05</v>
      </c>
      <c r="E74" s="42"/>
      <c r="F74" s="42"/>
      <c r="G74" s="42"/>
      <c r="H74" s="42"/>
      <c r="I74" s="43"/>
    </row>
    <row r="75" spans="2:12" ht="15.75" thickBot="1" x14ac:dyDescent="0.3">
      <c r="B75" s="25" t="s">
        <v>63</v>
      </c>
      <c r="C75" s="26" t="s">
        <v>66</v>
      </c>
      <c r="D75" s="40">
        <v>45292</v>
      </c>
      <c r="E75" s="40"/>
      <c r="F75" s="40"/>
      <c r="G75" s="40"/>
      <c r="H75" s="40"/>
      <c r="I75" s="41"/>
    </row>
    <row r="76" spans="2:12" ht="15.75" thickBot="1" x14ac:dyDescent="0.3"/>
    <row r="77" spans="2:12" x14ac:dyDescent="0.25">
      <c r="B77" s="22" t="s">
        <v>65</v>
      </c>
      <c r="C77" s="23" t="s">
        <v>66</v>
      </c>
      <c r="D77" s="48" t="s">
        <v>67</v>
      </c>
      <c r="E77" s="48"/>
      <c r="F77" s="48"/>
      <c r="G77" s="48"/>
      <c r="H77" s="48"/>
      <c r="I77" s="49"/>
    </row>
    <row r="78" spans="2:12" x14ac:dyDescent="0.25">
      <c r="B78" s="24" t="s">
        <v>58</v>
      </c>
      <c r="C78" t="s">
        <v>66</v>
      </c>
      <c r="D78" s="50">
        <v>40000000</v>
      </c>
      <c r="E78" s="50"/>
      <c r="F78" s="50"/>
      <c r="G78" s="50"/>
      <c r="H78" s="50"/>
      <c r="I78" s="51"/>
    </row>
    <row r="79" spans="2:12" x14ac:dyDescent="0.25">
      <c r="B79" s="24" t="s">
        <v>59</v>
      </c>
      <c r="C79" t="s">
        <v>66</v>
      </c>
      <c r="D79" s="50">
        <v>400000</v>
      </c>
      <c r="E79" s="50"/>
      <c r="F79" s="50"/>
      <c r="G79" s="50"/>
      <c r="H79" s="50"/>
      <c r="I79" s="51"/>
    </row>
    <row r="80" spans="2:12" x14ac:dyDescent="0.25">
      <c r="B80" s="24" t="s">
        <v>60</v>
      </c>
      <c r="C80" t="s">
        <v>66</v>
      </c>
      <c r="D80" s="42">
        <v>0.02</v>
      </c>
      <c r="E80" s="42"/>
      <c r="F80" s="42"/>
      <c r="G80" s="42"/>
      <c r="H80" s="42"/>
      <c r="I80" s="43"/>
    </row>
    <row r="81" spans="2:12" x14ac:dyDescent="0.25">
      <c r="B81" s="24" t="s">
        <v>61</v>
      </c>
      <c r="C81" t="s">
        <v>66</v>
      </c>
      <c r="D81" s="44">
        <v>0</v>
      </c>
      <c r="E81" s="44"/>
      <c r="F81" s="44"/>
      <c r="G81" s="44"/>
      <c r="H81" s="44"/>
      <c r="I81" s="45"/>
      <c r="J81" t="s">
        <v>83</v>
      </c>
      <c r="K81" s="39">
        <v>32.74593924008812</v>
      </c>
      <c r="L81" t="s">
        <v>84</v>
      </c>
    </row>
    <row r="82" spans="2:12" x14ac:dyDescent="0.25">
      <c r="B82" s="24" t="s">
        <v>85</v>
      </c>
      <c r="C82" t="s">
        <v>66</v>
      </c>
      <c r="D82" s="46">
        <v>100000000</v>
      </c>
      <c r="E82" s="46"/>
      <c r="F82" s="46"/>
      <c r="G82" s="46"/>
      <c r="H82" s="46"/>
      <c r="I82" s="47"/>
    </row>
    <row r="83" spans="2:12" x14ac:dyDescent="0.25">
      <c r="B83" s="24" t="s">
        <v>62</v>
      </c>
      <c r="C83" t="s">
        <v>66</v>
      </c>
      <c r="D83" s="46">
        <v>30</v>
      </c>
      <c r="E83" s="46"/>
      <c r="F83" s="46"/>
      <c r="G83" s="46"/>
      <c r="H83" s="46"/>
      <c r="I83" s="47"/>
    </row>
    <row r="84" spans="2:12" x14ac:dyDescent="0.25">
      <c r="B84" s="24" t="s">
        <v>64</v>
      </c>
      <c r="C84" t="s">
        <v>66</v>
      </c>
      <c r="D84" s="42">
        <v>0.05</v>
      </c>
      <c r="E84" s="42"/>
      <c r="F84" s="42"/>
      <c r="G84" s="42"/>
      <c r="H84" s="42"/>
      <c r="I84" s="43"/>
    </row>
    <row r="85" spans="2:12" ht="15.75" thickBot="1" x14ac:dyDescent="0.3">
      <c r="B85" s="25" t="s">
        <v>63</v>
      </c>
      <c r="C85" s="26" t="s">
        <v>66</v>
      </c>
      <c r="D85" s="40">
        <v>45292</v>
      </c>
      <c r="E85" s="40"/>
      <c r="F85" s="40"/>
      <c r="G85" s="40"/>
      <c r="H85" s="40"/>
      <c r="I85" s="41"/>
    </row>
    <row r="86" spans="2:12" ht="15.75" thickBot="1" x14ac:dyDescent="0.3"/>
    <row r="87" spans="2:12" x14ac:dyDescent="0.25">
      <c r="B87" s="22" t="s">
        <v>65</v>
      </c>
      <c r="C87" s="23" t="s">
        <v>66</v>
      </c>
      <c r="D87" s="48" t="s">
        <v>67</v>
      </c>
      <c r="E87" s="48"/>
      <c r="F87" s="48"/>
      <c r="G87" s="48"/>
      <c r="H87" s="48"/>
      <c r="I87" s="49"/>
    </row>
    <row r="88" spans="2:12" x14ac:dyDescent="0.25">
      <c r="B88" s="24" t="s">
        <v>58</v>
      </c>
      <c r="C88" t="s">
        <v>66</v>
      </c>
      <c r="D88" s="50">
        <v>50000000</v>
      </c>
      <c r="E88" s="50"/>
      <c r="F88" s="50"/>
      <c r="G88" s="50"/>
      <c r="H88" s="50"/>
      <c r="I88" s="51"/>
    </row>
    <row r="89" spans="2:12" x14ac:dyDescent="0.25">
      <c r="B89" s="24" t="s">
        <v>59</v>
      </c>
      <c r="C89" t="s">
        <v>66</v>
      </c>
      <c r="D89" s="50">
        <v>500000</v>
      </c>
      <c r="E89" s="50"/>
      <c r="F89" s="50"/>
      <c r="G89" s="50"/>
      <c r="H89" s="50"/>
      <c r="I89" s="51"/>
    </row>
    <row r="90" spans="2:12" x14ac:dyDescent="0.25">
      <c r="B90" s="24" t="s">
        <v>60</v>
      </c>
      <c r="C90" t="s">
        <v>66</v>
      </c>
      <c r="D90" s="42">
        <v>0.02</v>
      </c>
      <c r="E90" s="42"/>
      <c r="F90" s="42"/>
      <c r="G90" s="42"/>
      <c r="H90" s="42"/>
      <c r="I90" s="43"/>
    </row>
    <row r="91" spans="2:12" x14ac:dyDescent="0.25">
      <c r="B91" s="24" t="s">
        <v>61</v>
      </c>
      <c r="C91" t="s">
        <v>66</v>
      </c>
      <c r="D91" s="44">
        <v>0</v>
      </c>
      <c r="E91" s="44"/>
      <c r="F91" s="44"/>
      <c r="G91" s="44"/>
      <c r="H91" s="44"/>
      <c r="I91" s="45"/>
      <c r="J91" t="s">
        <v>83</v>
      </c>
      <c r="K91" s="39">
        <v>40.93242405011015</v>
      </c>
      <c r="L91" t="s">
        <v>84</v>
      </c>
    </row>
    <row r="92" spans="2:12" x14ac:dyDescent="0.25">
      <c r="B92" s="24" t="s">
        <v>85</v>
      </c>
      <c r="C92" t="s">
        <v>66</v>
      </c>
      <c r="D92" s="46">
        <v>100000000</v>
      </c>
      <c r="E92" s="46"/>
      <c r="F92" s="46"/>
      <c r="G92" s="46"/>
      <c r="H92" s="46"/>
      <c r="I92" s="47"/>
    </row>
    <row r="93" spans="2:12" x14ac:dyDescent="0.25">
      <c r="B93" s="24" t="s">
        <v>62</v>
      </c>
      <c r="C93" t="s">
        <v>66</v>
      </c>
      <c r="D93" s="46">
        <v>30</v>
      </c>
      <c r="E93" s="46"/>
      <c r="F93" s="46"/>
      <c r="G93" s="46"/>
      <c r="H93" s="46"/>
      <c r="I93" s="47"/>
    </row>
    <row r="94" spans="2:12" x14ac:dyDescent="0.25">
      <c r="B94" s="24" t="s">
        <v>64</v>
      </c>
      <c r="C94" t="s">
        <v>66</v>
      </c>
      <c r="D94" s="42">
        <v>0.05</v>
      </c>
      <c r="E94" s="42"/>
      <c r="F94" s="42"/>
      <c r="G94" s="42"/>
      <c r="H94" s="42"/>
      <c r="I94" s="43"/>
    </row>
    <row r="95" spans="2:12" ht="15.75" thickBot="1" x14ac:dyDescent="0.3">
      <c r="B95" s="25" t="s">
        <v>63</v>
      </c>
      <c r="C95" s="26" t="s">
        <v>66</v>
      </c>
      <c r="D95" s="40">
        <v>45292</v>
      </c>
      <c r="E95" s="40"/>
      <c r="F95" s="40"/>
      <c r="G95" s="40"/>
      <c r="H95" s="40"/>
      <c r="I95" s="41"/>
    </row>
    <row r="96" spans="2:12" ht="15.75" thickBot="1" x14ac:dyDescent="0.3"/>
    <row r="97" spans="2:12" x14ac:dyDescent="0.25">
      <c r="B97" s="22" t="s">
        <v>65</v>
      </c>
      <c r="C97" s="23" t="s">
        <v>66</v>
      </c>
      <c r="D97" s="48" t="s">
        <v>67</v>
      </c>
      <c r="E97" s="48"/>
      <c r="F97" s="48"/>
      <c r="G97" s="48"/>
      <c r="H97" s="48"/>
      <c r="I97" s="49"/>
    </row>
    <row r="98" spans="2:12" x14ac:dyDescent="0.25">
      <c r="B98" s="24" t="s">
        <v>58</v>
      </c>
      <c r="C98" t="s">
        <v>66</v>
      </c>
      <c r="D98" s="50">
        <v>30000000</v>
      </c>
      <c r="E98" s="50"/>
      <c r="F98" s="50"/>
      <c r="G98" s="50"/>
      <c r="H98" s="50"/>
      <c r="I98" s="51"/>
    </row>
    <row r="99" spans="2:12" x14ac:dyDescent="0.25">
      <c r="B99" s="24" t="s">
        <v>59</v>
      </c>
      <c r="C99" t="s">
        <v>66</v>
      </c>
      <c r="D99" s="50">
        <v>300000</v>
      </c>
      <c r="E99" s="50"/>
      <c r="F99" s="50"/>
      <c r="G99" s="50"/>
      <c r="H99" s="50"/>
      <c r="I99" s="51"/>
    </row>
    <row r="100" spans="2:12" x14ac:dyDescent="0.25">
      <c r="B100" s="24" t="s">
        <v>60</v>
      </c>
      <c r="C100" t="s">
        <v>66</v>
      </c>
      <c r="D100" s="42">
        <v>0.02</v>
      </c>
      <c r="E100" s="42"/>
      <c r="F100" s="42"/>
      <c r="G100" s="42"/>
      <c r="H100" s="42"/>
      <c r="I100" s="43"/>
    </row>
    <row r="101" spans="2:12" x14ac:dyDescent="0.25">
      <c r="B101" s="24" t="s">
        <v>61</v>
      </c>
      <c r="C101" t="s">
        <v>66</v>
      </c>
      <c r="D101" s="44">
        <v>0</v>
      </c>
      <c r="E101" s="44"/>
      <c r="F101" s="44"/>
      <c r="G101" s="44"/>
      <c r="H101" s="44"/>
      <c r="I101" s="45"/>
      <c r="J101" t="s">
        <v>83</v>
      </c>
      <c r="K101" s="39">
        <v>22.326776754605529</v>
      </c>
      <c r="L101" t="s">
        <v>84</v>
      </c>
    </row>
    <row r="102" spans="2:12" x14ac:dyDescent="0.25">
      <c r="B102" s="24" t="s">
        <v>85</v>
      </c>
      <c r="C102" t="s">
        <v>66</v>
      </c>
      <c r="D102" s="46">
        <v>110000000</v>
      </c>
      <c r="E102" s="46"/>
      <c r="F102" s="46"/>
      <c r="G102" s="46"/>
      <c r="H102" s="46"/>
      <c r="I102" s="47"/>
    </row>
    <row r="103" spans="2:12" x14ac:dyDescent="0.25">
      <c r="B103" s="24" t="s">
        <v>62</v>
      </c>
      <c r="C103" t="s">
        <v>66</v>
      </c>
      <c r="D103" s="46">
        <v>30</v>
      </c>
      <c r="E103" s="46"/>
      <c r="F103" s="46"/>
      <c r="G103" s="46"/>
      <c r="H103" s="46"/>
      <c r="I103" s="47"/>
    </row>
    <row r="104" spans="2:12" x14ac:dyDescent="0.25">
      <c r="B104" s="24" t="s">
        <v>64</v>
      </c>
      <c r="C104" t="s">
        <v>66</v>
      </c>
      <c r="D104" s="42">
        <v>0.05</v>
      </c>
      <c r="E104" s="42"/>
      <c r="F104" s="42"/>
      <c r="G104" s="42"/>
      <c r="H104" s="42"/>
      <c r="I104" s="43"/>
    </row>
    <row r="105" spans="2:12" ht="15.75" thickBot="1" x14ac:dyDescent="0.3">
      <c r="B105" s="25" t="s">
        <v>63</v>
      </c>
      <c r="C105" s="26" t="s">
        <v>66</v>
      </c>
      <c r="D105" s="40">
        <v>45292</v>
      </c>
      <c r="E105" s="40"/>
      <c r="F105" s="40"/>
      <c r="G105" s="40"/>
      <c r="H105" s="40"/>
      <c r="I105" s="41"/>
    </row>
    <row r="106" spans="2:12" ht="15.75" thickBot="1" x14ac:dyDescent="0.3"/>
    <row r="107" spans="2:12" x14ac:dyDescent="0.25">
      <c r="B107" s="22" t="s">
        <v>65</v>
      </c>
      <c r="C107" s="23" t="s">
        <v>66</v>
      </c>
      <c r="D107" s="48" t="s">
        <v>67</v>
      </c>
      <c r="E107" s="48"/>
      <c r="F107" s="48"/>
      <c r="G107" s="48"/>
      <c r="H107" s="48"/>
      <c r="I107" s="49"/>
    </row>
    <row r="108" spans="2:12" x14ac:dyDescent="0.25">
      <c r="B108" s="24" t="s">
        <v>58</v>
      </c>
      <c r="C108" t="s">
        <v>66</v>
      </c>
      <c r="D108" s="50">
        <v>40000000</v>
      </c>
      <c r="E108" s="50"/>
      <c r="F108" s="50"/>
      <c r="G108" s="50"/>
      <c r="H108" s="50"/>
      <c r="I108" s="51"/>
    </row>
    <row r="109" spans="2:12" x14ac:dyDescent="0.25">
      <c r="B109" s="24" t="s">
        <v>59</v>
      </c>
      <c r="C109" t="s">
        <v>66</v>
      </c>
      <c r="D109" s="50">
        <v>400000</v>
      </c>
      <c r="E109" s="50"/>
      <c r="F109" s="50"/>
      <c r="G109" s="50"/>
      <c r="H109" s="50"/>
      <c r="I109" s="51"/>
    </row>
    <row r="110" spans="2:12" x14ac:dyDescent="0.25">
      <c r="B110" s="24" t="s">
        <v>60</v>
      </c>
      <c r="C110" t="s">
        <v>66</v>
      </c>
      <c r="D110" s="42">
        <v>0.02</v>
      </c>
      <c r="E110" s="42"/>
      <c r="F110" s="42"/>
      <c r="G110" s="42"/>
      <c r="H110" s="42"/>
      <c r="I110" s="43"/>
    </row>
    <row r="111" spans="2:12" x14ac:dyDescent="0.25">
      <c r="B111" s="24" t="s">
        <v>61</v>
      </c>
      <c r="C111" t="s">
        <v>66</v>
      </c>
      <c r="D111" s="44">
        <v>0</v>
      </c>
      <c r="E111" s="44"/>
      <c r="F111" s="44"/>
      <c r="G111" s="44"/>
      <c r="H111" s="44"/>
      <c r="I111" s="45"/>
      <c r="J111" t="s">
        <v>83</v>
      </c>
      <c r="K111" s="39">
        <v>29.769035672807377</v>
      </c>
      <c r="L111" t="s">
        <v>84</v>
      </c>
    </row>
    <row r="112" spans="2:12" x14ac:dyDescent="0.25">
      <c r="B112" s="24" t="s">
        <v>85</v>
      </c>
      <c r="C112" t="s">
        <v>66</v>
      </c>
      <c r="D112" s="46">
        <v>110000000</v>
      </c>
      <c r="E112" s="46"/>
      <c r="F112" s="46"/>
      <c r="G112" s="46"/>
      <c r="H112" s="46"/>
      <c r="I112" s="47"/>
    </row>
    <row r="113" spans="2:12" x14ac:dyDescent="0.25">
      <c r="B113" s="24" t="s">
        <v>62</v>
      </c>
      <c r="C113" t="s">
        <v>66</v>
      </c>
      <c r="D113" s="46">
        <v>30</v>
      </c>
      <c r="E113" s="46"/>
      <c r="F113" s="46"/>
      <c r="G113" s="46"/>
      <c r="H113" s="46"/>
      <c r="I113" s="47"/>
    </row>
    <row r="114" spans="2:12" x14ac:dyDescent="0.25">
      <c r="B114" s="24" t="s">
        <v>64</v>
      </c>
      <c r="C114" t="s">
        <v>66</v>
      </c>
      <c r="D114" s="42">
        <v>0.05</v>
      </c>
      <c r="E114" s="42"/>
      <c r="F114" s="42"/>
      <c r="G114" s="42"/>
      <c r="H114" s="42"/>
      <c r="I114" s="43"/>
    </row>
    <row r="115" spans="2:12" ht="15.75" thickBot="1" x14ac:dyDescent="0.3">
      <c r="B115" s="25" t="s">
        <v>63</v>
      </c>
      <c r="C115" s="26" t="s">
        <v>66</v>
      </c>
      <c r="D115" s="40">
        <v>45292</v>
      </c>
      <c r="E115" s="40"/>
      <c r="F115" s="40"/>
      <c r="G115" s="40"/>
      <c r="H115" s="40"/>
      <c r="I115" s="41"/>
    </row>
    <row r="116" spans="2:12" ht="15.75" thickBot="1" x14ac:dyDescent="0.3"/>
    <row r="117" spans="2:12" x14ac:dyDescent="0.25">
      <c r="B117" s="22" t="s">
        <v>65</v>
      </c>
      <c r="C117" s="23" t="s">
        <v>66</v>
      </c>
      <c r="D117" s="48" t="s">
        <v>67</v>
      </c>
      <c r="E117" s="48"/>
      <c r="F117" s="48"/>
      <c r="G117" s="48"/>
      <c r="H117" s="48"/>
      <c r="I117" s="49"/>
    </row>
    <row r="118" spans="2:12" x14ac:dyDescent="0.25">
      <c r="B118" s="24" t="s">
        <v>58</v>
      </c>
      <c r="C118" t="s">
        <v>66</v>
      </c>
      <c r="D118" s="50">
        <v>50000000</v>
      </c>
      <c r="E118" s="50"/>
      <c r="F118" s="50"/>
      <c r="G118" s="50"/>
      <c r="H118" s="50"/>
      <c r="I118" s="51"/>
    </row>
    <row r="119" spans="2:12" x14ac:dyDescent="0.25">
      <c r="B119" s="24" t="s">
        <v>59</v>
      </c>
      <c r="C119" t="s">
        <v>66</v>
      </c>
      <c r="D119" s="50">
        <v>500000</v>
      </c>
      <c r="E119" s="50"/>
      <c r="F119" s="50"/>
      <c r="G119" s="50"/>
      <c r="H119" s="50"/>
      <c r="I119" s="51"/>
    </row>
    <row r="120" spans="2:12" x14ac:dyDescent="0.25">
      <c r="B120" s="24" t="s">
        <v>60</v>
      </c>
      <c r="C120" t="s">
        <v>66</v>
      </c>
      <c r="D120" s="42">
        <v>0.02</v>
      </c>
      <c r="E120" s="42"/>
      <c r="F120" s="42"/>
      <c r="G120" s="42"/>
      <c r="H120" s="42"/>
      <c r="I120" s="43"/>
    </row>
    <row r="121" spans="2:12" x14ac:dyDescent="0.25">
      <c r="B121" s="24" t="s">
        <v>61</v>
      </c>
      <c r="C121" t="s">
        <v>66</v>
      </c>
      <c r="D121" s="44">
        <v>0</v>
      </c>
      <c r="E121" s="44"/>
      <c r="F121" s="44"/>
      <c r="G121" s="44"/>
      <c r="H121" s="44"/>
      <c r="I121" s="45"/>
      <c r="J121" t="s">
        <v>83</v>
      </c>
      <c r="K121" s="39">
        <v>37.211294591009221</v>
      </c>
      <c r="L121" t="s">
        <v>84</v>
      </c>
    </row>
    <row r="122" spans="2:12" x14ac:dyDescent="0.25">
      <c r="B122" s="24" t="s">
        <v>85</v>
      </c>
      <c r="C122" t="s">
        <v>66</v>
      </c>
      <c r="D122" s="46">
        <v>110000000</v>
      </c>
      <c r="E122" s="46"/>
      <c r="F122" s="46"/>
      <c r="G122" s="46"/>
      <c r="H122" s="46"/>
      <c r="I122" s="47"/>
    </row>
    <row r="123" spans="2:12" x14ac:dyDescent="0.25">
      <c r="B123" s="24" t="s">
        <v>62</v>
      </c>
      <c r="C123" t="s">
        <v>66</v>
      </c>
      <c r="D123" s="46">
        <v>30</v>
      </c>
      <c r="E123" s="46"/>
      <c r="F123" s="46"/>
      <c r="G123" s="46"/>
      <c r="H123" s="46"/>
      <c r="I123" s="47"/>
    </row>
    <row r="124" spans="2:12" x14ac:dyDescent="0.25">
      <c r="B124" s="24" t="s">
        <v>64</v>
      </c>
      <c r="C124" t="s">
        <v>66</v>
      </c>
      <c r="D124" s="42">
        <v>0.05</v>
      </c>
      <c r="E124" s="42"/>
      <c r="F124" s="42"/>
      <c r="G124" s="42"/>
      <c r="H124" s="42"/>
      <c r="I124" s="43"/>
    </row>
    <row r="125" spans="2:12" ht="15.75" thickBot="1" x14ac:dyDescent="0.3">
      <c r="B125" s="25" t="s">
        <v>63</v>
      </c>
      <c r="C125" s="26" t="s">
        <v>66</v>
      </c>
      <c r="D125" s="40">
        <v>45292</v>
      </c>
      <c r="E125" s="40"/>
      <c r="F125" s="40"/>
      <c r="G125" s="40"/>
      <c r="H125" s="40"/>
      <c r="I125" s="41"/>
    </row>
    <row r="128" spans="2:12" x14ac:dyDescent="0.25">
      <c r="B128" t="s">
        <v>58</v>
      </c>
      <c r="C128" t="s">
        <v>83</v>
      </c>
      <c r="D128" t="s">
        <v>88</v>
      </c>
    </row>
    <row r="129" spans="2:12" x14ac:dyDescent="0.25">
      <c r="B129" s="39">
        <f>D38</f>
        <v>30000000</v>
      </c>
      <c r="C129" s="39">
        <f>K41</f>
        <v>27.288282700073424</v>
      </c>
      <c r="D129" s="18">
        <f>D42</f>
        <v>90000000</v>
      </c>
    </row>
    <row r="130" spans="2:12" x14ac:dyDescent="0.25">
      <c r="B130" s="39">
        <f>D108</f>
        <v>40000000</v>
      </c>
      <c r="C130" s="39">
        <f>K51</f>
        <v>36.384376933431234</v>
      </c>
      <c r="D130" s="18">
        <f>$D$42</f>
        <v>90000000</v>
      </c>
    </row>
    <row r="131" spans="2:12" x14ac:dyDescent="0.25">
      <c r="B131" s="39">
        <f>D118</f>
        <v>50000000</v>
      </c>
      <c r="C131" s="39">
        <f>K61</f>
        <v>45.480471166789044</v>
      </c>
      <c r="D131" s="18">
        <f>$D$42</f>
        <v>90000000</v>
      </c>
    </row>
    <row r="132" spans="2:12" x14ac:dyDescent="0.25">
      <c r="B132" s="39">
        <f>B129</f>
        <v>30000000</v>
      </c>
      <c r="C132" s="39">
        <f>K71</f>
        <v>24.55945443006609</v>
      </c>
      <c r="D132" s="18">
        <f>$D$82</f>
        <v>100000000</v>
      </c>
    </row>
    <row r="133" spans="2:12" x14ac:dyDescent="0.25">
      <c r="B133" s="39">
        <f t="shared" ref="B133:B137" si="12">B130</f>
        <v>40000000</v>
      </c>
      <c r="C133" s="39">
        <f>K81</f>
        <v>32.74593924008812</v>
      </c>
      <c r="D133" s="18">
        <f t="shared" ref="D133:D134" si="13">$D$82</f>
        <v>100000000</v>
      </c>
    </row>
    <row r="134" spans="2:12" x14ac:dyDescent="0.25">
      <c r="B134" s="39">
        <f t="shared" si="12"/>
        <v>50000000</v>
      </c>
      <c r="C134" s="39">
        <f>K91</f>
        <v>40.93242405011015</v>
      </c>
      <c r="D134" s="18">
        <f t="shared" si="13"/>
        <v>100000000</v>
      </c>
    </row>
    <row r="135" spans="2:12" x14ac:dyDescent="0.25">
      <c r="B135" s="39">
        <f>B132</f>
        <v>30000000</v>
      </c>
      <c r="C135" s="39">
        <f>K101</f>
        <v>22.326776754605529</v>
      </c>
      <c r="D135" s="18">
        <f>$D$122</f>
        <v>110000000</v>
      </c>
    </row>
    <row r="136" spans="2:12" x14ac:dyDescent="0.25">
      <c r="B136" s="39">
        <f t="shared" si="12"/>
        <v>40000000</v>
      </c>
      <c r="C136" s="39">
        <f>K111</f>
        <v>29.769035672807377</v>
      </c>
      <c r="D136" s="18">
        <f t="shared" ref="D136:D137" si="14">$D$122</f>
        <v>110000000</v>
      </c>
    </row>
    <row r="137" spans="2:12" x14ac:dyDescent="0.25">
      <c r="B137" s="39">
        <f t="shared" si="12"/>
        <v>50000000</v>
      </c>
      <c r="C137" s="39">
        <f>K121</f>
        <v>37.211294591009221</v>
      </c>
      <c r="D137" s="18">
        <f t="shared" si="14"/>
        <v>110000000</v>
      </c>
    </row>
    <row r="139" spans="2:12" ht="15.75" thickBot="1" x14ac:dyDescent="0.3"/>
    <row r="140" spans="2:12" x14ac:dyDescent="0.25">
      <c r="B140" s="22" t="s">
        <v>65</v>
      </c>
      <c r="C140" s="23" t="s">
        <v>66</v>
      </c>
      <c r="D140" s="48" t="s">
        <v>67</v>
      </c>
      <c r="E140" s="48"/>
      <c r="F140" s="48"/>
      <c r="G140" s="48"/>
      <c r="H140" s="48"/>
      <c r="I140" s="49"/>
    </row>
    <row r="141" spans="2:12" x14ac:dyDescent="0.25">
      <c r="B141" s="24" t="s">
        <v>58</v>
      </c>
      <c r="C141" t="s">
        <v>66</v>
      </c>
      <c r="D141" s="50">
        <v>90000000</v>
      </c>
      <c r="E141" s="50"/>
      <c r="F141" s="50"/>
      <c r="G141" s="50"/>
      <c r="H141" s="50"/>
      <c r="I141" s="51"/>
    </row>
    <row r="142" spans="2:12" x14ac:dyDescent="0.25">
      <c r="B142" s="24" t="s">
        <v>59</v>
      </c>
      <c r="C142" t="s">
        <v>66</v>
      </c>
      <c r="D142" s="50">
        <v>600000</v>
      </c>
      <c r="E142" s="50"/>
      <c r="F142" s="50"/>
      <c r="G142" s="50"/>
      <c r="H142" s="50"/>
      <c r="I142" s="51"/>
    </row>
    <row r="143" spans="2:12" x14ac:dyDescent="0.25">
      <c r="B143" s="24" t="s">
        <v>60</v>
      </c>
      <c r="C143" t="s">
        <v>66</v>
      </c>
      <c r="D143" s="42">
        <v>0.02</v>
      </c>
      <c r="E143" s="42"/>
      <c r="F143" s="42"/>
      <c r="G143" s="42"/>
      <c r="H143" s="42"/>
      <c r="I143" s="43"/>
    </row>
    <row r="144" spans="2:12" x14ac:dyDescent="0.25">
      <c r="B144" s="24" t="s">
        <v>61</v>
      </c>
      <c r="C144" t="s">
        <v>66</v>
      </c>
      <c r="D144" s="44">
        <v>0</v>
      </c>
      <c r="E144" s="44"/>
      <c r="F144" s="44"/>
      <c r="G144" s="44"/>
      <c r="H144" s="44"/>
      <c r="I144" s="45"/>
      <c r="J144" t="s">
        <v>83</v>
      </c>
      <c r="K144" s="39">
        <v>29.134685850368147</v>
      </c>
      <c r="L144" t="s">
        <v>84</v>
      </c>
    </row>
    <row r="145" spans="2:12" x14ac:dyDescent="0.25">
      <c r="B145" s="24" t="s">
        <v>85</v>
      </c>
      <c r="C145" t="s">
        <v>66</v>
      </c>
      <c r="D145" s="46">
        <v>240000000</v>
      </c>
      <c r="E145" s="46"/>
      <c r="F145" s="46"/>
      <c r="G145" s="46"/>
      <c r="H145" s="46"/>
      <c r="I145" s="47"/>
    </row>
    <row r="146" spans="2:12" x14ac:dyDescent="0.25">
      <c r="B146" s="24" t="s">
        <v>62</v>
      </c>
      <c r="C146" t="s">
        <v>66</v>
      </c>
      <c r="D146" s="46">
        <v>30</v>
      </c>
      <c r="E146" s="46"/>
      <c r="F146" s="46"/>
      <c r="G146" s="46"/>
      <c r="H146" s="46"/>
      <c r="I146" s="47"/>
    </row>
    <row r="147" spans="2:12" x14ac:dyDescent="0.25">
      <c r="B147" s="24" t="s">
        <v>64</v>
      </c>
      <c r="C147" t="s">
        <v>66</v>
      </c>
      <c r="D147" s="42">
        <v>0.05</v>
      </c>
      <c r="E147" s="42"/>
      <c r="F147" s="42"/>
      <c r="G147" s="42"/>
      <c r="H147" s="42"/>
      <c r="I147" s="43"/>
    </row>
    <row r="148" spans="2:12" ht="15.75" thickBot="1" x14ac:dyDescent="0.3">
      <c r="B148" s="25" t="s">
        <v>63</v>
      </c>
      <c r="C148" s="26" t="s">
        <v>66</v>
      </c>
      <c r="D148" s="40">
        <v>45292</v>
      </c>
      <c r="E148" s="40"/>
      <c r="F148" s="40"/>
      <c r="G148" s="40"/>
      <c r="H148" s="40"/>
      <c r="I148" s="41"/>
    </row>
    <row r="149" spans="2:12" ht="15.75" thickBot="1" x14ac:dyDescent="0.3"/>
    <row r="150" spans="2:12" x14ac:dyDescent="0.25">
      <c r="B150" s="22" t="s">
        <v>65</v>
      </c>
      <c r="C150" s="23" t="s">
        <v>66</v>
      </c>
      <c r="D150" s="48" t="s">
        <v>67</v>
      </c>
      <c r="E150" s="48"/>
      <c r="F150" s="48"/>
      <c r="G150" s="48"/>
      <c r="H150" s="48"/>
      <c r="I150" s="49"/>
    </row>
    <row r="151" spans="2:12" x14ac:dyDescent="0.25">
      <c r="B151" s="24" t="s">
        <v>58</v>
      </c>
      <c r="C151" t="s">
        <v>66</v>
      </c>
      <c r="D151" s="50">
        <v>100000000</v>
      </c>
      <c r="E151" s="50"/>
      <c r="F151" s="50"/>
      <c r="G151" s="50"/>
      <c r="H151" s="50"/>
      <c r="I151" s="51"/>
    </row>
    <row r="152" spans="2:12" x14ac:dyDescent="0.25">
      <c r="B152" s="24" t="s">
        <v>59</v>
      </c>
      <c r="C152" t="s">
        <v>66</v>
      </c>
      <c r="D152" s="50">
        <v>600000</v>
      </c>
      <c r="E152" s="50"/>
      <c r="F152" s="50"/>
      <c r="G152" s="50"/>
      <c r="H152" s="50"/>
      <c r="I152" s="51"/>
    </row>
    <row r="153" spans="2:12" x14ac:dyDescent="0.25">
      <c r="B153" s="24" t="s">
        <v>60</v>
      </c>
      <c r="C153" t="s">
        <v>66</v>
      </c>
      <c r="D153" s="42">
        <v>0.02</v>
      </c>
      <c r="E153" s="42"/>
      <c r="F153" s="42"/>
      <c r="G153" s="42"/>
      <c r="H153" s="42"/>
      <c r="I153" s="43"/>
    </row>
    <row r="154" spans="2:12" x14ac:dyDescent="0.25">
      <c r="B154" s="24" t="s">
        <v>61</v>
      </c>
      <c r="C154" t="s">
        <v>66</v>
      </c>
      <c r="D154" s="44">
        <v>0</v>
      </c>
      <c r="E154" s="44"/>
      <c r="F154" s="44"/>
      <c r="G154" s="44"/>
      <c r="H154" s="44"/>
      <c r="I154" s="45"/>
      <c r="J154" t="s">
        <v>83</v>
      </c>
      <c r="K154" s="39">
        <v>32.024177125472505</v>
      </c>
      <c r="L154" t="s">
        <v>84</v>
      </c>
    </row>
    <row r="155" spans="2:12" x14ac:dyDescent="0.25">
      <c r="B155" s="24" t="s">
        <v>85</v>
      </c>
      <c r="C155" t="s">
        <v>66</v>
      </c>
      <c r="D155" s="46">
        <v>240000000</v>
      </c>
      <c r="E155" s="46"/>
      <c r="F155" s="46"/>
      <c r="G155" s="46"/>
      <c r="H155" s="46"/>
      <c r="I155" s="47"/>
    </row>
    <row r="156" spans="2:12" x14ac:dyDescent="0.25">
      <c r="B156" s="24" t="s">
        <v>62</v>
      </c>
      <c r="C156" t="s">
        <v>66</v>
      </c>
      <c r="D156" s="46">
        <v>30</v>
      </c>
      <c r="E156" s="46"/>
      <c r="F156" s="46"/>
      <c r="G156" s="46"/>
      <c r="H156" s="46"/>
      <c r="I156" s="47"/>
    </row>
    <row r="157" spans="2:12" x14ac:dyDescent="0.25">
      <c r="B157" s="24" t="s">
        <v>64</v>
      </c>
      <c r="C157" t="s">
        <v>66</v>
      </c>
      <c r="D157" s="42">
        <v>0.05</v>
      </c>
      <c r="E157" s="42"/>
      <c r="F157" s="42"/>
      <c r="G157" s="42"/>
      <c r="H157" s="42"/>
      <c r="I157" s="43"/>
    </row>
    <row r="158" spans="2:12" ht="15.75" thickBot="1" x14ac:dyDescent="0.3">
      <c r="B158" s="25" t="s">
        <v>63</v>
      </c>
      <c r="C158" s="26" t="s">
        <v>66</v>
      </c>
      <c r="D158" s="40">
        <v>45292</v>
      </c>
      <c r="E158" s="40"/>
      <c r="F158" s="40"/>
      <c r="G158" s="40"/>
      <c r="H158" s="40"/>
      <c r="I158" s="41"/>
    </row>
    <row r="159" spans="2:12" ht="15.75" thickBot="1" x14ac:dyDescent="0.3"/>
    <row r="160" spans="2:12" x14ac:dyDescent="0.25">
      <c r="B160" s="22" t="s">
        <v>65</v>
      </c>
      <c r="C160" s="23" t="s">
        <v>66</v>
      </c>
      <c r="D160" s="48" t="s">
        <v>67</v>
      </c>
      <c r="E160" s="48"/>
      <c r="F160" s="48"/>
      <c r="G160" s="48"/>
      <c r="H160" s="48"/>
      <c r="I160" s="49"/>
    </row>
    <row r="161" spans="2:12" x14ac:dyDescent="0.25">
      <c r="B161" s="24" t="s">
        <v>58</v>
      </c>
      <c r="C161" t="s">
        <v>66</v>
      </c>
      <c r="D161" s="50">
        <v>110000000</v>
      </c>
      <c r="E161" s="50"/>
      <c r="F161" s="50"/>
      <c r="G161" s="50"/>
      <c r="H161" s="50"/>
      <c r="I161" s="51"/>
    </row>
    <row r="162" spans="2:12" x14ac:dyDescent="0.25">
      <c r="B162" s="24" t="s">
        <v>59</v>
      </c>
      <c r="C162" t="s">
        <v>66</v>
      </c>
      <c r="D162" s="50">
        <v>600000</v>
      </c>
      <c r="E162" s="50"/>
      <c r="F162" s="50"/>
      <c r="G162" s="50"/>
      <c r="H162" s="50"/>
      <c r="I162" s="51"/>
    </row>
    <row r="163" spans="2:12" x14ac:dyDescent="0.25">
      <c r="B163" s="24" t="s">
        <v>60</v>
      </c>
      <c r="C163" t="s">
        <v>66</v>
      </c>
      <c r="D163" s="42">
        <v>0.02</v>
      </c>
      <c r="E163" s="42"/>
      <c r="F163" s="42"/>
      <c r="G163" s="42"/>
      <c r="H163" s="42"/>
      <c r="I163" s="43"/>
    </row>
    <row r="164" spans="2:12" x14ac:dyDescent="0.25">
      <c r="B164" s="24" t="s">
        <v>61</v>
      </c>
      <c r="C164" t="s">
        <v>66</v>
      </c>
      <c r="D164" s="44">
        <v>0</v>
      </c>
      <c r="E164" s="44"/>
      <c r="F164" s="44"/>
      <c r="G164" s="44"/>
      <c r="H164" s="44"/>
      <c r="I164" s="45"/>
      <c r="J164" t="s">
        <v>83</v>
      </c>
      <c r="K164" s="39">
        <v>34.913668400576874</v>
      </c>
      <c r="L164" t="s">
        <v>84</v>
      </c>
    </row>
    <row r="165" spans="2:12" x14ac:dyDescent="0.25">
      <c r="B165" s="24" t="s">
        <v>85</v>
      </c>
      <c r="C165" t="s">
        <v>66</v>
      </c>
      <c r="D165" s="46">
        <v>240000000</v>
      </c>
      <c r="E165" s="46"/>
      <c r="F165" s="46"/>
      <c r="G165" s="46"/>
      <c r="H165" s="46"/>
      <c r="I165" s="47"/>
    </row>
    <row r="166" spans="2:12" x14ac:dyDescent="0.25">
      <c r="B166" s="24" t="s">
        <v>62</v>
      </c>
      <c r="C166" t="s">
        <v>66</v>
      </c>
      <c r="D166" s="46">
        <v>30</v>
      </c>
      <c r="E166" s="46"/>
      <c r="F166" s="46"/>
      <c r="G166" s="46"/>
      <c r="H166" s="46"/>
      <c r="I166" s="47"/>
    </row>
    <row r="167" spans="2:12" x14ac:dyDescent="0.25">
      <c r="B167" s="24" t="s">
        <v>64</v>
      </c>
      <c r="C167" t="s">
        <v>66</v>
      </c>
      <c r="D167" s="42">
        <v>0.05</v>
      </c>
      <c r="E167" s="42"/>
      <c r="F167" s="42"/>
      <c r="G167" s="42"/>
      <c r="H167" s="42"/>
      <c r="I167" s="43"/>
    </row>
    <row r="168" spans="2:12" ht="15.75" thickBot="1" x14ac:dyDescent="0.3">
      <c r="B168" s="25" t="s">
        <v>63</v>
      </c>
      <c r="C168" s="26" t="s">
        <v>66</v>
      </c>
      <c r="D168" s="40">
        <v>45292</v>
      </c>
      <c r="E168" s="40"/>
      <c r="F168" s="40"/>
      <c r="G168" s="40"/>
      <c r="H168" s="40"/>
      <c r="I168" s="41"/>
    </row>
    <row r="169" spans="2:12" ht="15.75" thickBot="1" x14ac:dyDescent="0.3"/>
    <row r="170" spans="2:12" x14ac:dyDescent="0.25">
      <c r="B170" s="22" t="s">
        <v>65</v>
      </c>
      <c r="C170" s="23" t="s">
        <v>66</v>
      </c>
      <c r="D170" s="48" t="s">
        <v>67</v>
      </c>
      <c r="E170" s="48"/>
      <c r="F170" s="48"/>
      <c r="G170" s="48"/>
      <c r="H170" s="48"/>
      <c r="I170" s="49"/>
    </row>
    <row r="171" spans="2:12" x14ac:dyDescent="0.25">
      <c r="B171" s="24" t="s">
        <v>58</v>
      </c>
      <c r="C171" t="s">
        <v>66</v>
      </c>
      <c r="D171" s="50">
        <v>90000000</v>
      </c>
      <c r="E171" s="50"/>
      <c r="F171" s="50"/>
      <c r="G171" s="50"/>
      <c r="H171" s="50"/>
      <c r="I171" s="51"/>
    </row>
    <row r="172" spans="2:12" x14ac:dyDescent="0.25">
      <c r="B172" s="24" t="s">
        <v>59</v>
      </c>
      <c r="C172" t="s">
        <v>66</v>
      </c>
      <c r="D172" s="50">
        <v>600000</v>
      </c>
      <c r="E172" s="50"/>
      <c r="F172" s="50"/>
      <c r="G172" s="50"/>
      <c r="H172" s="50"/>
      <c r="I172" s="51"/>
    </row>
    <row r="173" spans="2:12" x14ac:dyDescent="0.25">
      <c r="B173" s="24" t="s">
        <v>60</v>
      </c>
      <c r="C173" t="s">
        <v>66</v>
      </c>
      <c r="D173" s="42">
        <v>0.02</v>
      </c>
      <c r="E173" s="42"/>
      <c r="F173" s="42"/>
      <c r="G173" s="42"/>
      <c r="H173" s="42"/>
      <c r="I173" s="43"/>
    </row>
    <row r="174" spans="2:12" x14ac:dyDescent="0.25">
      <c r="B174" s="24" t="s">
        <v>61</v>
      </c>
      <c r="C174" t="s">
        <v>66</v>
      </c>
      <c r="D174" s="44">
        <v>0</v>
      </c>
      <c r="E174" s="44"/>
      <c r="F174" s="44"/>
      <c r="G174" s="44"/>
      <c r="H174" s="44"/>
      <c r="I174" s="45"/>
      <c r="J174" t="s">
        <v>83</v>
      </c>
      <c r="K174" s="39">
        <v>27.969298416353411</v>
      </c>
      <c r="L174" t="s">
        <v>84</v>
      </c>
    </row>
    <row r="175" spans="2:12" x14ac:dyDescent="0.25">
      <c r="B175" s="24" t="s">
        <v>85</v>
      </c>
      <c r="C175" t="s">
        <v>66</v>
      </c>
      <c r="D175" s="46">
        <v>250000000</v>
      </c>
      <c r="E175" s="46"/>
      <c r="F175" s="46"/>
      <c r="G175" s="46"/>
      <c r="H175" s="46"/>
      <c r="I175" s="47"/>
    </row>
    <row r="176" spans="2:12" x14ac:dyDescent="0.25">
      <c r="B176" s="24" t="s">
        <v>62</v>
      </c>
      <c r="C176" t="s">
        <v>66</v>
      </c>
      <c r="D176" s="46">
        <v>30</v>
      </c>
      <c r="E176" s="46"/>
      <c r="F176" s="46"/>
      <c r="G176" s="46"/>
      <c r="H176" s="46"/>
      <c r="I176" s="47"/>
    </row>
    <row r="177" spans="2:12" x14ac:dyDescent="0.25">
      <c r="B177" s="24" t="s">
        <v>64</v>
      </c>
      <c r="C177" t="s">
        <v>66</v>
      </c>
      <c r="D177" s="42">
        <v>0.05</v>
      </c>
      <c r="E177" s="42"/>
      <c r="F177" s="42"/>
      <c r="G177" s="42"/>
      <c r="H177" s="42"/>
      <c r="I177" s="43"/>
    </row>
    <row r="178" spans="2:12" ht="15.75" thickBot="1" x14ac:dyDescent="0.3">
      <c r="B178" s="25" t="s">
        <v>63</v>
      </c>
      <c r="C178" s="26" t="s">
        <v>66</v>
      </c>
      <c r="D178" s="40">
        <v>45292</v>
      </c>
      <c r="E178" s="40"/>
      <c r="F178" s="40"/>
      <c r="G178" s="40"/>
      <c r="H178" s="40"/>
      <c r="I178" s="41"/>
    </row>
    <row r="179" spans="2:12" ht="15.75" thickBot="1" x14ac:dyDescent="0.3"/>
    <row r="180" spans="2:12" x14ac:dyDescent="0.25">
      <c r="B180" s="22" t="s">
        <v>65</v>
      </c>
      <c r="C180" s="23" t="s">
        <v>66</v>
      </c>
      <c r="D180" s="48" t="s">
        <v>67</v>
      </c>
      <c r="E180" s="48"/>
      <c r="F180" s="48"/>
      <c r="G180" s="48"/>
      <c r="H180" s="48"/>
      <c r="I180" s="49"/>
    </row>
    <row r="181" spans="2:12" x14ac:dyDescent="0.25">
      <c r="B181" s="24" t="s">
        <v>58</v>
      </c>
      <c r="C181" t="s">
        <v>66</v>
      </c>
      <c r="D181" s="50">
        <v>100000000</v>
      </c>
      <c r="E181" s="50"/>
      <c r="F181" s="50"/>
      <c r="G181" s="50"/>
      <c r="H181" s="50"/>
      <c r="I181" s="51"/>
    </row>
    <row r="182" spans="2:12" x14ac:dyDescent="0.25">
      <c r="B182" s="24" t="s">
        <v>59</v>
      </c>
      <c r="C182" t="s">
        <v>66</v>
      </c>
      <c r="D182" s="50">
        <v>600000</v>
      </c>
      <c r="E182" s="50"/>
      <c r="F182" s="50"/>
      <c r="G182" s="50"/>
      <c r="H182" s="50"/>
      <c r="I182" s="51"/>
    </row>
    <row r="183" spans="2:12" x14ac:dyDescent="0.25">
      <c r="B183" s="24" t="s">
        <v>60</v>
      </c>
      <c r="C183" t="s">
        <v>66</v>
      </c>
      <c r="D183" s="42">
        <v>0.02</v>
      </c>
      <c r="E183" s="42"/>
      <c r="F183" s="42"/>
      <c r="G183" s="42"/>
      <c r="H183" s="42"/>
      <c r="I183" s="43"/>
    </row>
    <row r="184" spans="2:12" x14ac:dyDescent="0.25">
      <c r="B184" s="24" t="s">
        <v>61</v>
      </c>
      <c r="C184" t="s">
        <v>66</v>
      </c>
      <c r="D184" s="44">
        <v>0</v>
      </c>
      <c r="E184" s="44"/>
      <c r="F184" s="44"/>
      <c r="G184" s="44"/>
      <c r="H184" s="44"/>
      <c r="I184" s="45"/>
      <c r="J184" t="s">
        <v>83</v>
      </c>
      <c r="K184" s="39">
        <v>30.743210040453594</v>
      </c>
      <c r="L184" t="s">
        <v>84</v>
      </c>
    </row>
    <row r="185" spans="2:12" x14ac:dyDescent="0.25">
      <c r="B185" s="24" t="s">
        <v>85</v>
      </c>
      <c r="C185" t="s">
        <v>66</v>
      </c>
      <c r="D185" s="46">
        <v>250000000</v>
      </c>
      <c r="E185" s="46"/>
      <c r="F185" s="46"/>
      <c r="G185" s="46"/>
      <c r="H185" s="46"/>
      <c r="I185" s="47"/>
    </row>
    <row r="186" spans="2:12" x14ac:dyDescent="0.25">
      <c r="B186" s="24" t="s">
        <v>62</v>
      </c>
      <c r="C186" t="s">
        <v>66</v>
      </c>
      <c r="D186" s="46">
        <v>30</v>
      </c>
      <c r="E186" s="46"/>
      <c r="F186" s="46"/>
      <c r="G186" s="46"/>
      <c r="H186" s="46"/>
      <c r="I186" s="47"/>
    </row>
    <row r="187" spans="2:12" x14ac:dyDescent="0.25">
      <c r="B187" s="24" t="s">
        <v>64</v>
      </c>
      <c r="C187" t="s">
        <v>66</v>
      </c>
      <c r="D187" s="42">
        <v>0.05</v>
      </c>
      <c r="E187" s="42"/>
      <c r="F187" s="42"/>
      <c r="G187" s="42"/>
      <c r="H187" s="42"/>
      <c r="I187" s="43"/>
    </row>
    <row r="188" spans="2:12" ht="15.75" thickBot="1" x14ac:dyDescent="0.3">
      <c r="B188" s="25" t="s">
        <v>63</v>
      </c>
      <c r="C188" s="26" t="s">
        <v>66</v>
      </c>
      <c r="D188" s="40">
        <v>45292</v>
      </c>
      <c r="E188" s="40"/>
      <c r="F188" s="40"/>
      <c r="G188" s="40"/>
      <c r="H188" s="40"/>
      <c r="I188" s="41"/>
    </row>
    <row r="189" spans="2:12" ht="15.75" thickBot="1" x14ac:dyDescent="0.3"/>
    <row r="190" spans="2:12" x14ac:dyDescent="0.25">
      <c r="B190" s="22" t="s">
        <v>65</v>
      </c>
      <c r="C190" s="23" t="s">
        <v>66</v>
      </c>
      <c r="D190" s="48" t="s">
        <v>67</v>
      </c>
      <c r="E190" s="48"/>
      <c r="F190" s="48"/>
      <c r="G190" s="48"/>
      <c r="H190" s="48"/>
      <c r="I190" s="49"/>
    </row>
    <row r="191" spans="2:12" x14ac:dyDescent="0.25">
      <c r="B191" s="24" t="s">
        <v>58</v>
      </c>
      <c r="C191" t="s">
        <v>66</v>
      </c>
      <c r="D191" s="50">
        <v>110000000</v>
      </c>
      <c r="E191" s="50"/>
      <c r="F191" s="50"/>
      <c r="G191" s="50"/>
      <c r="H191" s="50"/>
      <c r="I191" s="51"/>
    </row>
    <row r="192" spans="2:12" x14ac:dyDescent="0.25">
      <c r="B192" s="24" t="s">
        <v>59</v>
      </c>
      <c r="C192" t="s">
        <v>66</v>
      </c>
      <c r="D192" s="50">
        <v>600000</v>
      </c>
      <c r="E192" s="50"/>
      <c r="F192" s="50"/>
      <c r="G192" s="50"/>
      <c r="H192" s="50"/>
      <c r="I192" s="51"/>
    </row>
    <row r="193" spans="2:12" x14ac:dyDescent="0.25">
      <c r="B193" s="24" t="s">
        <v>60</v>
      </c>
      <c r="C193" t="s">
        <v>66</v>
      </c>
      <c r="D193" s="42">
        <v>0.02</v>
      </c>
      <c r="E193" s="42"/>
      <c r="F193" s="42"/>
      <c r="G193" s="42"/>
      <c r="H193" s="42"/>
      <c r="I193" s="43"/>
    </row>
    <row r="194" spans="2:12" x14ac:dyDescent="0.25">
      <c r="B194" s="24" t="s">
        <v>61</v>
      </c>
      <c r="C194" t="s">
        <v>66</v>
      </c>
      <c r="D194" s="44">
        <v>0</v>
      </c>
      <c r="E194" s="44"/>
      <c r="F194" s="44"/>
      <c r="G194" s="44"/>
      <c r="H194" s="44"/>
      <c r="I194" s="45"/>
      <c r="J194" t="s">
        <v>83</v>
      </c>
      <c r="K194" s="39">
        <v>33.517121664553777</v>
      </c>
      <c r="L194" t="s">
        <v>84</v>
      </c>
    </row>
    <row r="195" spans="2:12" x14ac:dyDescent="0.25">
      <c r="B195" s="24" t="s">
        <v>85</v>
      </c>
      <c r="C195" t="s">
        <v>66</v>
      </c>
      <c r="D195" s="46">
        <v>250000000</v>
      </c>
      <c r="E195" s="46"/>
      <c r="F195" s="46"/>
      <c r="G195" s="46"/>
      <c r="H195" s="46"/>
      <c r="I195" s="47"/>
    </row>
    <row r="196" spans="2:12" x14ac:dyDescent="0.25">
      <c r="B196" s="24" t="s">
        <v>62</v>
      </c>
      <c r="C196" t="s">
        <v>66</v>
      </c>
      <c r="D196" s="46">
        <v>30</v>
      </c>
      <c r="E196" s="46"/>
      <c r="F196" s="46"/>
      <c r="G196" s="46"/>
      <c r="H196" s="46"/>
      <c r="I196" s="47"/>
    </row>
    <row r="197" spans="2:12" x14ac:dyDescent="0.25">
      <c r="B197" s="24" t="s">
        <v>64</v>
      </c>
      <c r="C197" t="s">
        <v>66</v>
      </c>
      <c r="D197" s="42">
        <v>0.05</v>
      </c>
      <c r="E197" s="42"/>
      <c r="F197" s="42"/>
      <c r="G197" s="42"/>
      <c r="H197" s="42"/>
      <c r="I197" s="43"/>
    </row>
    <row r="198" spans="2:12" ht="15.75" thickBot="1" x14ac:dyDescent="0.3">
      <c r="B198" s="25" t="s">
        <v>63</v>
      </c>
      <c r="C198" s="26" t="s">
        <v>66</v>
      </c>
      <c r="D198" s="40">
        <v>45292</v>
      </c>
      <c r="E198" s="40"/>
      <c r="F198" s="40"/>
      <c r="G198" s="40"/>
      <c r="H198" s="40"/>
      <c r="I198" s="41"/>
    </row>
    <row r="199" spans="2:12" ht="15.75" thickBot="1" x14ac:dyDescent="0.3"/>
    <row r="200" spans="2:12" x14ac:dyDescent="0.25">
      <c r="B200" s="22" t="s">
        <v>65</v>
      </c>
      <c r="C200" s="23" t="s">
        <v>66</v>
      </c>
      <c r="D200" s="48" t="s">
        <v>67</v>
      </c>
      <c r="E200" s="48"/>
      <c r="F200" s="48"/>
      <c r="G200" s="48"/>
      <c r="H200" s="48"/>
      <c r="I200" s="49"/>
    </row>
    <row r="201" spans="2:12" x14ac:dyDescent="0.25">
      <c r="B201" s="24" t="s">
        <v>58</v>
      </c>
      <c r="C201" t="s">
        <v>66</v>
      </c>
      <c r="D201" s="50">
        <v>90000000</v>
      </c>
      <c r="E201" s="50"/>
      <c r="F201" s="50"/>
      <c r="G201" s="50"/>
      <c r="H201" s="50"/>
      <c r="I201" s="51"/>
    </row>
    <row r="202" spans="2:12" x14ac:dyDescent="0.25">
      <c r="B202" s="24" t="s">
        <v>59</v>
      </c>
      <c r="C202" t="s">
        <v>66</v>
      </c>
      <c r="D202" s="50">
        <v>600000</v>
      </c>
      <c r="E202" s="50"/>
      <c r="F202" s="50"/>
      <c r="G202" s="50"/>
      <c r="H202" s="50"/>
      <c r="I202" s="51"/>
    </row>
    <row r="203" spans="2:12" x14ac:dyDescent="0.25">
      <c r="B203" s="24" t="s">
        <v>60</v>
      </c>
      <c r="C203" t="s">
        <v>66</v>
      </c>
      <c r="D203" s="42">
        <v>0.02</v>
      </c>
      <c r="E203" s="42"/>
      <c r="F203" s="42"/>
      <c r="G203" s="42"/>
      <c r="H203" s="42"/>
      <c r="I203" s="43"/>
    </row>
    <row r="204" spans="2:12" x14ac:dyDescent="0.25">
      <c r="B204" s="24" t="s">
        <v>61</v>
      </c>
      <c r="C204" t="s">
        <v>66</v>
      </c>
      <c r="D204" s="44">
        <v>0</v>
      </c>
      <c r="E204" s="44"/>
      <c r="F204" s="44"/>
      <c r="G204" s="44"/>
      <c r="H204" s="44"/>
      <c r="I204" s="45"/>
      <c r="J204" t="s">
        <v>83</v>
      </c>
      <c r="K204" s="39">
        <v>26.893556169570594</v>
      </c>
      <c r="L204" t="s">
        <v>84</v>
      </c>
    </row>
    <row r="205" spans="2:12" x14ac:dyDescent="0.25">
      <c r="B205" s="24" t="s">
        <v>85</v>
      </c>
      <c r="C205" t="s">
        <v>66</v>
      </c>
      <c r="D205" s="46">
        <v>260000000</v>
      </c>
      <c r="E205" s="46"/>
      <c r="F205" s="46"/>
      <c r="G205" s="46"/>
      <c r="H205" s="46"/>
      <c r="I205" s="47"/>
    </row>
    <row r="206" spans="2:12" x14ac:dyDescent="0.25">
      <c r="B206" s="24" t="s">
        <v>62</v>
      </c>
      <c r="C206" t="s">
        <v>66</v>
      </c>
      <c r="D206" s="46">
        <v>30</v>
      </c>
      <c r="E206" s="46"/>
      <c r="F206" s="46"/>
      <c r="G206" s="46"/>
      <c r="H206" s="46"/>
      <c r="I206" s="47"/>
    </row>
    <row r="207" spans="2:12" x14ac:dyDescent="0.25">
      <c r="B207" s="24" t="s">
        <v>64</v>
      </c>
      <c r="C207" t="s">
        <v>66</v>
      </c>
      <c r="D207" s="42">
        <v>0.05</v>
      </c>
      <c r="E207" s="42"/>
      <c r="F207" s="42"/>
      <c r="G207" s="42"/>
      <c r="H207" s="42"/>
      <c r="I207" s="43"/>
    </row>
    <row r="208" spans="2:12" ht="15.75" thickBot="1" x14ac:dyDescent="0.3">
      <c r="B208" s="25" t="s">
        <v>63</v>
      </c>
      <c r="C208" s="26" t="s">
        <v>66</v>
      </c>
      <c r="D208" s="40">
        <v>45292</v>
      </c>
      <c r="E208" s="40"/>
      <c r="F208" s="40"/>
      <c r="G208" s="40"/>
      <c r="H208" s="40"/>
      <c r="I208" s="41"/>
    </row>
    <row r="209" spans="2:12" ht="15.75" thickBot="1" x14ac:dyDescent="0.3"/>
    <row r="210" spans="2:12" x14ac:dyDescent="0.25">
      <c r="B210" s="22" t="s">
        <v>65</v>
      </c>
      <c r="C210" s="23" t="s">
        <v>66</v>
      </c>
      <c r="D210" s="48" t="s">
        <v>67</v>
      </c>
      <c r="E210" s="48"/>
      <c r="F210" s="48"/>
      <c r="G210" s="48"/>
      <c r="H210" s="48"/>
      <c r="I210" s="49"/>
    </row>
    <row r="211" spans="2:12" x14ac:dyDescent="0.25">
      <c r="B211" s="24" t="s">
        <v>58</v>
      </c>
      <c r="C211" t="s">
        <v>66</v>
      </c>
      <c r="D211" s="50">
        <v>100000000</v>
      </c>
      <c r="E211" s="50"/>
      <c r="F211" s="50"/>
      <c r="G211" s="50"/>
      <c r="H211" s="50"/>
      <c r="I211" s="51"/>
    </row>
    <row r="212" spans="2:12" x14ac:dyDescent="0.25">
      <c r="B212" s="24" t="s">
        <v>59</v>
      </c>
      <c r="C212" t="s">
        <v>66</v>
      </c>
      <c r="D212" s="50">
        <v>600000</v>
      </c>
      <c r="E212" s="50"/>
      <c r="F212" s="50"/>
      <c r="G212" s="50"/>
      <c r="H212" s="50"/>
      <c r="I212" s="51"/>
    </row>
    <row r="213" spans="2:12" x14ac:dyDescent="0.25">
      <c r="B213" s="24" t="s">
        <v>60</v>
      </c>
      <c r="C213" t="s">
        <v>66</v>
      </c>
      <c r="D213" s="42">
        <v>0.02</v>
      </c>
      <c r="E213" s="42"/>
      <c r="F213" s="42"/>
      <c r="G213" s="42"/>
      <c r="H213" s="42"/>
      <c r="I213" s="43"/>
    </row>
    <row r="214" spans="2:12" x14ac:dyDescent="0.25">
      <c r="B214" s="24" t="s">
        <v>61</v>
      </c>
      <c r="C214" t="s">
        <v>66</v>
      </c>
      <c r="D214" s="44">
        <v>0</v>
      </c>
      <c r="E214" s="44"/>
      <c r="F214" s="44"/>
      <c r="G214" s="44"/>
      <c r="H214" s="44"/>
      <c r="I214" s="45"/>
      <c r="J214" t="s">
        <v>83</v>
      </c>
      <c r="K214" s="39">
        <v>29.560778885051537</v>
      </c>
      <c r="L214" t="s">
        <v>84</v>
      </c>
    </row>
    <row r="215" spans="2:12" x14ac:dyDescent="0.25">
      <c r="B215" s="24" t="s">
        <v>85</v>
      </c>
      <c r="C215" t="s">
        <v>66</v>
      </c>
      <c r="D215" s="46">
        <v>260000000</v>
      </c>
      <c r="E215" s="46"/>
      <c r="F215" s="46"/>
      <c r="G215" s="46"/>
      <c r="H215" s="46"/>
      <c r="I215" s="47"/>
    </row>
    <row r="216" spans="2:12" x14ac:dyDescent="0.25">
      <c r="B216" s="24" t="s">
        <v>62</v>
      </c>
      <c r="C216" t="s">
        <v>66</v>
      </c>
      <c r="D216" s="46">
        <v>30</v>
      </c>
      <c r="E216" s="46"/>
      <c r="F216" s="46"/>
      <c r="G216" s="46"/>
      <c r="H216" s="46"/>
      <c r="I216" s="47"/>
    </row>
    <row r="217" spans="2:12" x14ac:dyDescent="0.25">
      <c r="B217" s="24" t="s">
        <v>64</v>
      </c>
      <c r="C217" t="s">
        <v>66</v>
      </c>
      <c r="D217" s="42">
        <v>0.05</v>
      </c>
      <c r="E217" s="42"/>
      <c r="F217" s="42"/>
      <c r="G217" s="42"/>
      <c r="H217" s="42"/>
      <c r="I217" s="43"/>
    </row>
    <row r="218" spans="2:12" ht="15.75" thickBot="1" x14ac:dyDescent="0.3">
      <c r="B218" s="25" t="s">
        <v>63</v>
      </c>
      <c r="C218" s="26" t="s">
        <v>66</v>
      </c>
      <c r="D218" s="40">
        <v>45292</v>
      </c>
      <c r="E218" s="40"/>
      <c r="F218" s="40"/>
      <c r="G218" s="40"/>
      <c r="H218" s="40"/>
      <c r="I218" s="41"/>
    </row>
    <row r="219" spans="2:12" ht="15.75" thickBot="1" x14ac:dyDescent="0.3"/>
    <row r="220" spans="2:12" x14ac:dyDescent="0.25">
      <c r="B220" s="22" t="s">
        <v>65</v>
      </c>
      <c r="C220" s="23" t="s">
        <v>66</v>
      </c>
      <c r="D220" s="48" t="s">
        <v>67</v>
      </c>
      <c r="E220" s="48"/>
      <c r="F220" s="48"/>
      <c r="G220" s="48"/>
      <c r="H220" s="48"/>
      <c r="I220" s="49"/>
    </row>
    <row r="221" spans="2:12" x14ac:dyDescent="0.25">
      <c r="B221" s="24" t="s">
        <v>58</v>
      </c>
      <c r="C221" t="s">
        <v>66</v>
      </c>
      <c r="D221" s="50">
        <v>110000000</v>
      </c>
      <c r="E221" s="50"/>
      <c r="F221" s="50"/>
      <c r="G221" s="50"/>
      <c r="H221" s="50"/>
      <c r="I221" s="51"/>
    </row>
    <row r="222" spans="2:12" x14ac:dyDescent="0.25">
      <c r="B222" s="24" t="s">
        <v>59</v>
      </c>
      <c r="C222" t="s">
        <v>66</v>
      </c>
      <c r="D222" s="50">
        <v>600000</v>
      </c>
      <c r="E222" s="50"/>
      <c r="F222" s="50"/>
      <c r="G222" s="50"/>
      <c r="H222" s="50"/>
      <c r="I222" s="51"/>
    </row>
    <row r="223" spans="2:12" x14ac:dyDescent="0.25">
      <c r="B223" s="24" t="s">
        <v>60</v>
      </c>
      <c r="C223" t="s">
        <v>66</v>
      </c>
      <c r="D223" s="42">
        <v>0.02</v>
      </c>
      <c r="E223" s="42"/>
      <c r="F223" s="42"/>
      <c r="G223" s="42"/>
      <c r="H223" s="42"/>
      <c r="I223" s="43"/>
    </row>
    <row r="224" spans="2:12" x14ac:dyDescent="0.25">
      <c r="B224" s="24" t="s">
        <v>61</v>
      </c>
      <c r="C224" t="s">
        <v>66</v>
      </c>
      <c r="D224" s="44">
        <v>0</v>
      </c>
      <c r="E224" s="44"/>
      <c r="F224" s="44"/>
      <c r="G224" s="44"/>
      <c r="H224" s="44"/>
      <c r="I224" s="45"/>
      <c r="J224" t="s">
        <v>83</v>
      </c>
      <c r="K224" s="39">
        <v>32.228001600532494</v>
      </c>
      <c r="L224" t="s">
        <v>84</v>
      </c>
    </row>
    <row r="225" spans="2:9" x14ac:dyDescent="0.25">
      <c r="B225" s="24" t="s">
        <v>85</v>
      </c>
      <c r="C225" t="s">
        <v>66</v>
      </c>
      <c r="D225" s="46">
        <v>260000000</v>
      </c>
      <c r="E225" s="46"/>
      <c r="F225" s="46"/>
      <c r="G225" s="46"/>
      <c r="H225" s="46"/>
      <c r="I225" s="47"/>
    </row>
    <row r="226" spans="2:9" x14ac:dyDescent="0.25">
      <c r="B226" s="24" t="s">
        <v>62</v>
      </c>
      <c r="C226" t="s">
        <v>66</v>
      </c>
      <c r="D226" s="46">
        <v>30</v>
      </c>
      <c r="E226" s="46"/>
      <c r="F226" s="46"/>
      <c r="G226" s="46"/>
      <c r="H226" s="46"/>
      <c r="I226" s="47"/>
    </row>
    <row r="227" spans="2:9" x14ac:dyDescent="0.25">
      <c r="B227" s="24" t="s">
        <v>64</v>
      </c>
      <c r="C227" t="s">
        <v>66</v>
      </c>
      <c r="D227" s="42">
        <v>0.05</v>
      </c>
      <c r="E227" s="42"/>
      <c r="F227" s="42"/>
      <c r="G227" s="42"/>
      <c r="H227" s="42"/>
      <c r="I227" s="43"/>
    </row>
    <row r="228" spans="2:9" ht="15.75" thickBot="1" x14ac:dyDescent="0.3">
      <c r="B228" s="25" t="s">
        <v>63</v>
      </c>
      <c r="C228" s="26" t="s">
        <v>66</v>
      </c>
      <c r="D228" s="40">
        <v>45292</v>
      </c>
      <c r="E228" s="40"/>
      <c r="F228" s="40"/>
      <c r="G228" s="40"/>
      <c r="H228" s="40"/>
      <c r="I228" s="41"/>
    </row>
    <row r="230" spans="2:9" x14ac:dyDescent="0.25">
      <c r="B230" t="str">
        <f>B128</f>
        <v>Initial Investment</v>
      </c>
      <c r="C230" t="str">
        <f t="shared" ref="C230:D230" si="15">C128</f>
        <v>LCOE</v>
      </c>
      <c r="D230" t="str">
        <f t="shared" si="15"/>
        <v>Annual Output kWh</v>
      </c>
    </row>
    <row r="231" spans="2:9" x14ac:dyDescent="0.25">
      <c r="B231" s="39">
        <f>D201</f>
        <v>90000000</v>
      </c>
      <c r="C231" s="39">
        <f>K144</f>
        <v>29.134685850368147</v>
      </c>
      <c r="D231" s="18">
        <f>D145</f>
        <v>240000000</v>
      </c>
    </row>
    <row r="232" spans="2:9" x14ac:dyDescent="0.25">
      <c r="B232" s="39">
        <f>D211</f>
        <v>100000000</v>
      </c>
      <c r="C232" s="39">
        <f>K154</f>
        <v>32.024177125472505</v>
      </c>
      <c r="D232" s="18">
        <f>D155</f>
        <v>240000000</v>
      </c>
    </row>
    <row r="233" spans="2:9" x14ac:dyDescent="0.25">
      <c r="B233" s="39">
        <f>D221</f>
        <v>110000000</v>
      </c>
      <c r="C233" s="39">
        <f>K164</f>
        <v>34.913668400576874</v>
      </c>
      <c r="D233" s="18">
        <f>D155</f>
        <v>240000000</v>
      </c>
    </row>
    <row r="234" spans="2:9" x14ac:dyDescent="0.25">
      <c r="B234" s="39">
        <f>B231</f>
        <v>90000000</v>
      </c>
      <c r="C234" s="39">
        <f>K174</f>
        <v>27.969298416353411</v>
      </c>
      <c r="D234" s="18">
        <f>$D$195</f>
        <v>250000000</v>
      </c>
    </row>
    <row r="235" spans="2:9" x14ac:dyDescent="0.25">
      <c r="B235" s="39">
        <f t="shared" ref="B235:B239" si="16">B232</f>
        <v>100000000</v>
      </c>
      <c r="C235" s="39">
        <f>K184</f>
        <v>30.743210040453594</v>
      </c>
      <c r="D235" s="18">
        <f t="shared" ref="D235:D236" si="17">$D$195</f>
        <v>250000000</v>
      </c>
    </row>
    <row r="236" spans="2:9" x14ac:dyDescent="0.25">
      <c r="B236" s="39">
        <f t="shared" si="16"/>
        <v>110000000</v>
      </c>
      <c r="C236" s="39">
        <f>K194</f>
        <v>33.517121664553777</v>
      </c>
      <c r="D236" s="18">
        <f t="shared" si="17"/>
        <v>250000000</v>
      </c>
    </row>
    <row r="237" spans="2:9" x14ac:dyDescent="0.25">
      <c r="B237" s="39">
        <f>B234</f>
        <v>90000000</v>
      </c>
      <c r="C237" s="39">
        <f>K204</f>
        <v>26.893556169570594</v>
      </c>
      <c r="D237" s="18">
        <f>$D$225</f>
        <v>260000000</v>
      </c>
    </row>
    <row r="238" spans="2:9" x14ac:dyDescent="0.25">
      <c r="B238" s="39">
        <f t="shared" si="16"/>
        <v>100000000</v>
      </c>
      <c r="C238" s="39">
        <f>K214</f>
        <v>29.560778885051537</v>
      </c>
      <c r="D238" s="18">
        <f t="shared" ref="D238:D239" si="18">$D$225</f>
        <v>260000000</v>
      </c>
    </row>
    <row r="239" spans="2:9" x14ac:dyDescent="0.25">
      <c r="B239" s="39">
        <f t="shared" si="16"/>
        <v>110000000</v>
      </c>
      <c r="C239" s="39">
        <f>K224</f>
        <v>32.228001600532494</v>
      </c>
      <c r="D239" s="18">
        <f t="shared" si="18"/>
        <v>260000000</v>
      </c>
    </row>
  </sheetData>
  <mergeCells count="171">
    <mergeCell ref="D37:I37"/>
    <mergeCell ref="D38:I38"/>
    <mergeCell ref="D39:I39"/>
    <mergeCell ref="D40:I40"/>
    <mergeCell ref="D41:I41"/>
    <mergeCell ref="D42:I42"/>
    <mergeCell ref="D57:I57"/>
    <mergeCell ref="D65:I65"/>
    <mergeCell ref="D3:I3"/>
    <mergeCell ref="D4:I4"/>
    <mergeCell ref="D5:I5"/>
    <mergeCell ref="D6:I6"/>
    <mergeCell ref="D7:I7"/>
    <mergeCell ref="D8:I8"/>
    <mergeCell ref="D9:I9"/>
    <mergeCell ref="D10:I10"/>
    <mergeCell ref="D11:I11"/>
    <mergeCell ref="D79:I79"/>
    <mergeCell ref="D69:I69"/>
    <mergeCell ref="D72:I72"/>
    <mergeCell ref="D73:I73"/>
    <mergeCell ref="D74:I74"/>
    <mergeCell ref="D70:I70"/>
    <mergeCell ref="D71:I71"/>
    <mergeCell ref="D75:I75"/>
    <mergeCell ref="D77:I77"/>
    <mergeCell ref="D78:I78"/>
    <mergeCell ref="D87:I87"/>
    <mergeCell ref="D88:I88"/>
    <mergeCell ref="D89:I89"/>
    <mergeCell ref="D90:I90"/>
    <mergeCell ref="D91:I91"/>
    <mergeCell ref="D80:I80"/>
    <mergeCell ref="D81:I81"/>
    <mergeCell ref="D82:I82"/>
    <mergeCell ref="D83:I83"/>
    <mergeCell ref="D85:I85"/>
    <mergeCell ref="D84:I84"/>
    <mergeCell ref="D100:I100"/>
    <mergeCell ref="D101:I101"/>
    <mergeCell ref="D102:I102"/>
    <mergeCell ref="D103:I103"/>
    <mergeCell ref="D104:I104"/>
    <mergeCell ref="D98:I98"/>
    <mergeCell ref="D99:I99"/>
    <mergeCell ref="D92:I92"/>
    <mergeCell ref="D93:I93"/>
    <mergeCell ref="D94:I94"/>
    <mergeCell ref="D95:I95"/>
    <mergeCell ref="D97:I97"/>
    <mergeCell ref="D111:I111"/>
    <mergeCell ref="D112:I112"/>
    <mergeCell ref="D113:I113"/>
    <mergeCell ref="D114:I114"/>
    <mergeCell ref="D115:I115"/>
    <mergeCell ref="D105:I105"/>
    <mergeCell ref="D108:I108"/>
    <mergeCell ref="D109:I109"/>
    <mergeCell ref="D110:I110"/>
    <mergeCell ref="D107:I107"/>
    <mergeCell ref="D122:I122"/>
    <mergeCell ref="D123:I123"/>
    <mergeCell ref="D124:I124"/>
    <mergeCell ref="D125:I125"/>
    <mergeCell ref="D118:I118"/>
    <mergeCell ref="D119:I119"/>
    <mergeCell ref="D120:I120"/>
    <mergeCell ref="D121:I121"/>
    <mergeCell ref="D117:I117"/>
    <mergeCell ref="D43:I43"/>
    <mergeCell ref="D44:I44"/>
    <mergeCell ref="D45:I45"/>
    <mergeCell ref="D53:I53"/>
    <mergeCell ref="D54:I54"/>
    <mergeCell ref="D55:I55"/>
    <mergeCell ref="D67:I67"/>
    <mergeCell ref="D68:I68"/>
    <mergeCell ref="D58:I58"/>
    <mergeCell ref="D59:I59"/>
    <mergeCell ref="D60:I60"/>
    <mergeCell ref="D61:I61"/>
    <mergeCell ref="D62:I62"/>
    <mergeCell ref="D63:I63"/>
    <mergeCell ref="D64:I64"/>
    <mergeCell ref="D48:I48"/>
    <mergeCell ref="D49:I49"/>
    <mergeCell ref="D50:I50"/>
    <mergeCell ref="D51:I51"/>
    <mergeCell ref="D52:I52"/>
    <mergeCell ref="D47:I47"/>
    <mergeCell ref="D145:I145"/>
    <mergeCell ref="D146:I146"/>
    <mergeCell ref="D147:I147"/>
    <mergeCell ref="D148:I148"/>
    <mergeCell ref="D150:I150"/>
    <mergeCell ref="D140:I140"/>
    <mergeCell ref="D141:I141"/>
    <mergeCell ref="D142:I142"/>
    <mergeCell ref="D143:I143"/>
    <mergeCell ref="D144:I144"/>
    <mergeCell ref="D156:I156"/>
    <mergeCell ref="D157:I157"/>
    <mergeCell ref="D158:I158"/>
    <mergeCell ref="D160:I160"/>
    <mergeCell ref="D161:I161"/>
    <mergeCell ref="D151:I151"/>
    <mergeCell ref="D152:I152"/>
    <mergeCell ref="D153:I153"/>
    <mergeCell ref="D154:I154"/>
    <mergeCell ref="D155:I155"/>
    <mergeCell ref="D167:I167"/>
    <mergeCell ref="D168:I168"/>
    <mergeCell ref="D170:I170"/>
    <mergeCell ref="D171:I171"/>
    <mergeCell ref="D172:I172"/>
    <mergeCell ref="D162:I162"/>
    <mergeCell ref="D163:I163"/>
    <mergeCell ref="D164:I164"/>
    <mergeCell ref="D165:I165"/>
    <mergeCell ref="D166:I166"/>
    <mergeCell ref="D178:I178"/>
    <mergeCell ref="D180:I180"/>
    <mergeCell ref="D181:I181"/>
    <mergeCell ref="D182:I182"/>
    <mergeCell ref="D183:I183"/>
    <mergeCell ref="D173:I173"/>
    <mergeCell ref="D174:I174"/>
    <mergeCell ref="D175:I175"/>
    <mergeCell ref="D176:I176"/>
    <mergeCell ref="D177:I177"/>
    <mergeCell ref="D190:I190"/>
    <mergeCell ref="D191:I191"/>
    <mergeCell ref="D192:I192"/>
    <mergeCell ref="D193:I193"/>
    <mergeCell ref="D194:I194"/>
    <mergeCell ref="D184:I184"/>
    <mergeCell ref="D185:I185"/>
    <mergeCell ref="D186:I186"/>
    <mergeCell ref="D187:I187"/>
    <mergeCell ref="D188:I188"/>
    <mergeCell ref="D201:I201"/>
    <mergeCell ref="D202:I202"/>
    <mergeCell ref="D203:I203"/>
    <mergeCell ref="D204:I204"/>
    <mergeCell ref="D205:I205"/>
    <mergeCell ref="D195:I195"/>
    <mergeCell ref="D196:I196"/>
    <mergeCell ref="D197:I197"/>
    <mergeCell ref="D198:I198"/>
    <mergeCell ref="D200:I200"/>
    <mergeCell ref="D212:I212"/>
    <mergeCell ref="D213:I213"/>
    <mergeCell ref="D214:I214"/>
    <mergeCell ref="D215:I215"/>
    <mergeCell ref="D216:I216"/>
    <mergeCell ref="D206:I206"/>
    <mergeCell ref="D207:I207"/>
    <mergeCell ref="D208:I208"/>
    <mergeCell ref="D210:I210"/>
    <mergeCell ref="D211:I211"/>
    <mergeCell ref="D228:I228"/>
    <mergeCell ref="D223:I223"/>
    <mergeCell ref="D224:I224"/>
    <mergeCell ref="D225:I225"/>
    <mergeCell ref="D226:I226"/>
    <mergeCell ref="D227:I227"/>
    <mergeCell ref="D217:I217"/>
    <mergeCell ref="D218:I218"/>
    <mergeCell ref="D220:I220"/>
    <mergeCell ref="D221:I221"/>
    <mergeCell ref="D222:I222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EAFB-0F88-47B9-A2C8-F7DC2F96725D}">
  <dimension ref="A1:Y229"/>
  <sheetViews>
    <sheetView topLeftCell="A184" workbookViewId="0">
      <selection activeCell="K194" sqref="K194:P210"/>
    </sheetView>
  </sheetViews>
  <sheetFormatPr defaultRowHeight="15" x14ac:dyDescent="0.25"/>
  <cols>
    <col min="1" max="1" width="54.85546875" customWidth="1"/>
  </cols>
  <sheetData>
    <row r="1" spans="1:25" s="1" customFormat="1" x14ac:dyDescent="0.25">
      <c r="A1" s="1" t="s">
        <v>1</v>
      </c>
      <c r="B1" s="1" t="s">
        <v>25</v>
      </c>
    </row>
    <row r="2" spans="1:25" s="1" customFormat="1" x14ac:dyDescent="0.25">
      <c r="A2" s="1" t="s">
        <v>53</v>
      </c>
      <c r="B2" s="1" t="s">
        <v>47</v>
      </c>
    </row>
    <row r="3" spans="1:25" s="1" customFormat="1" x14ac:dyDescent="0.25">
      <c r="A3" s="5" t="s">
        <v>2</v>
      </c>
      <c r="B3" s="6">
        <v>2027</v>
      </c>
      <c r="C3" s="6">
        <v>2026</v>
      </c>
      <c r="D3" s="6">
        <v>2025</v>
      </c>
      <c r="E3" s="6">
        <v>2024</v>
      </c>
      <c r="F3" s="6">
        <v>2023</v>
      </c>
      <c r="G3" s="6">
        <v>2022</v>
      </c>
      <c r="H3" s="6">
        <v>2021</v>
      </c>
      <c r="I3" s="6">
        <v>2020</v>
      </c>
      <c r="J3" s="16" t="s">
        <v>46</v>
      </c>
      <c r="K3" s="3"/>
      <c r="L3" s="3"/>
      <c r="M3" s="3"/>
      <c r="N3" s="3"/>
      <c r="O3" s="4"/>
      <c r="P3" s="4"/>
      <c r="Q3" s="3"/>
      <c r="R3" s="3"/>
      <c r="S3" s="3"/>
      <c r="T3" s="3"/>
      <c r="U3" s="3"/>
      <c r="V3" s="3"/>
      <c r="W3" s="3"/>
      <c r="X3" s="3"/>
      <c r="Y3" s="3"/>
    </row>
    <row r="4" spans="1:25" s="1" customFormat="1" x14ac:dyDescent="0.25">
      <c r="A4" s="5" t="s">
        <v>3</v>
      </c>
      <c r="B4" s="2">
        <v>2022</v>
      </c>
      <c r="C4" s="2">
        <v>2021</v>
      </c>
      <c r="D4" s="2">
        <v>2020</v>
      </c>
      <c r="E4" s="2">
        <v>2019</v>
      </c>
      <c r="F4" s="2">
        <v>2018</v>
      </c>
      <c r="G4" s="2">
        <v>2017</v>
      </c>
      <c r="H4" s="2">
        <v>2016</v>
      </c>
      <c r="I4" s="2">
        <v>2015</v>
      </c>
      <c r="J4" s="17" t="s">
        <v>0</v>
      </c>
      <c r="K4" s="2"/>
      <c r="L4" s="2"/>
      <c r="M4" s="2"/>
      <c r="N4" s="2"/>
      <c r="O4" s="2"/>
      <c r="P4" s="2"/>
      <c r="Q4" s="3"/>
      <c r="R4" s="3"/>
      <c r="S4" s="3"/>
      <c r="T4" s="2"/>
      <c r="U4" s="2"/>
      <c r="V4" s="2"/>
      <c r="W4" s="2"/>
      <c r="X4" s="2"/>
      <c r="Y4" s="3"/>
    </row>
    <row r="5" spans="1:25" x14ac:dyDescent="0.25">
      <c r="A5" s="7" t="s">
        <v>51</v>
      </c>
      <c r="L5" t="s">
        <v>26</v>
      </c>
      <c r="S5" t="s">
        <v>30</v>
      </c>
    </row>
    <row r="6" spans="1:25" x14ac:dyDescent="0.25">
      <c r="A6" s="7" t="s">
        <v>4</v>
      </c>
      <c r="L6" t="s">
        <v>27</v>
      </c>
      <c r="S6" t="s">
        <v>31</v>
      </c>
    </row>
    <row r="7" spans="1:25" x14ac:dyDescent="0.25">
      <c r="A7" s="9" t="s">
        <v>5</v>
      </c>
      <c r="L7" t="s">
        <v>28</v>
      </c>
      <c r="S7" t="s">
        <v>42</v>
      </c>
    </row>
    <row r="8" spans="1:25" x14ac:dyDescent="0.25">
      <c r="A8" s="10" t="s">
        <v>6</v>
      </c>
      <c r="B8" s="18">
        <f>B24</f>
        <v>82.610000000000014</v>
      </c>
      <c r="C8" s="18">
        <f t="shared" ref="C8:D8" si="0">C24</f>
        <v>72.790000000000006</v>
      </c>
      <c r="D8" s="18">
        <f t="shared" si="0"/>
        <v>76.44</v>
      </c>
      <c r="E8" s="18">
        <f>E26</f>
        <v>98.5</v>
      </c>
      <c r="F8" s="18">
        <f t="shared" ref="F8:G8" si="1">F26</f>
        <v>119.1</v>
      </c>
      <c r="G8" s="18">
        <f t="shared" si="1"/>
        <v>123.10000000000001</v>
      </c>
      <c r="H8" s="18">
        <f>H27</f>
        <v>139.5</v>
      </c>
      <c r="I8" s="18">
        <f>I27</f>
        <v>114.40000000000002</v>
      </c>
      <c r="J8" s="20">
        <f>_xlfn.RRI(7,I8,B8)</f>
        <v>-4.5445031442637007E-2</v>
      </c>
      <c r="L8" t="s">
        <v>29</v>
      </c>
    </row>
    <row r="9" spans="1:25" x14ac:dyDescent="0.25">
      <c r="A9" s="10" t="s">
        <v>7</v>
      </c>
      <c r="B9" s="18">
        <f>SUM(B28:B29)</f>
        <v>39.950000000000003</v>
      </c>
      <c r="C9" s="18">
        <f t="shared" ref="C9:I9" si="2">SUM(C28:C29)</f>
        <v>37.11</v>
      </c>
      <c r="D9" s="18">
        <f t="shared" si="2"/>
        <v>38.07</v>
      </c>
      <c r="E9" s="18">
        <f t="shared" si="2"/>
        <v>41.300000000000004</v>
      </c>
      <c r="F9" s="18">
        <f t="shared" si="2"/>
        <v>49.000000000000007</v>
      </c>
      <c r="G9" s="18">
        <f t="shared" si="2"/>
        <v>56.400000000000006</v>
      </c>
      <c r="H9" s="18">
        <f t="shared" si="2"/>
        <v>57.2</v>
      </c>
      <c r="I9" s="18">
        <f t="shared" si="2"/>
        <v>72.7</v>
      </c>
      <c r="J9" s="20">
        <f t="shared" ref="J9:J17" si="3">_xlfn.RRI(7,I9,B9)</f>
        <v>-8.1974753839201275E-2</v>
      </c>
      <c r="L9" t="s">
        <v>39</v>
      </c>
      <c r="O9" t="s">
        <v>41</v>
      </c>
    </row>
    <row r="10" spans="1:25" x14ac:dyDescent="0.25">
      <c r="A10" s="10" t="s">
        <v>8</v>
      </c>
      <c r="B10" s="18">
        <f>B30</f>
        <v>81.72</v>
      </c>
      <c r="C10" s="18">
        <f t="shared" ref="C10:I10" si="4">C30</f>
        <v>70.589999999999989</v>
      </c>
      <c r="D10" s="18">
        <f t="shared" si="4"/>
        <v>74.879999999999981</v>
      </c>
      <c r="E10" s="18">
        <f t="shared" si="4"/>
        <v>77.399999999999991</v>
      </c>
      <c r="F10" s="18">
        <f t="shared" si="4"/>
        <v>92.600000000000009</v>
      </c>
      <c r="G10" s="18">
        <f t="shared" si="4"/>
        <v>98.999999999999986</v>
      </c>
      <c r="H10" s="18">
        <f t="shared" si="4"/>
        <v>102.8</v>
      </c>
      <c r="I10" s="18">
        <f t="shared" si="4"/>
        <v>95.199999999999989</v>
      </c>
      <c r="J10" s="20">
        <f t="shared" si="3"/>
        <v>-2.1575443191354404E-2</v>
      </c>
      <c r="L10" t="s">
        <v>40</v>
      </c>
      <c r="O10" t="s">
        <v>41</v>
      </c>
    </row>
    <row r="11" spans="1:25" x14ac:dyDescent="0.25">
      <c r="A11" s="10" t="s">
        <v>9</v>
      </c>
      <c r="B11" s="18">
        <f>B31</f>
        <v>37.629999999999995</v>
      </c>
      <c r="C11" s="18">
        <f t="shared" ref="C11:I11" si="5">C31</f>
        <v>34.500000000000007</v>
      </c>
      <c r="D11" s="18">
        <f t="shared" si="5"/>
        <v>35.43</v>
      </c>
      <c r="E11" s="18">
        <f t="shared" si="5"/>
        <v>38.29999999999999</v>
      </c>
      <c r="F11" s="18">
        <f t="shared" si="5"/>
        <v>41.609999999999992</v>
      </c>
      <c r="G11" s="18">
        <f t="shared" si="5"/>
        <v>43.43</v>
      </c>
      <c r="H11" s="18">
        <f t="shared" si="5"/>
        <v>41.96</v>
      </c>
      <c r="I11" s="18">
        <f t="shared" si="5"/>
        <v>44.400000000000006</v>
      </c>
      <c r="J11" s="20">
        <f t="shared" si="3"/>
        <v>-2.3356885416093709E-2</v>
      </c>
    </row>
    <row r="12" spans="1:25" x14ac:dyDescent="0.25">
      <c r="A12" s="10" t="s">
        <v>10</v>
      </c>
      <c r="B12" s="18">
        <f>B32</f>
        <v>90.16</v>
      </c>
      <c r="C12" s="18">
        <f t="shared" ref="C12:I12" si="6">C32</f>
        <v>89.210000000000008</v>
      </c>
      <c r="D12" s="18">
        <f t="shared" si="6"/>
        <v>94.83</v>
      </c>
      <c r="E12" s="18">
        <f t="shared" si="6"/>
        <v>92.2</v>
      </c>
      <c r="F12" s="18">
        <f t="shared" si="6"/>
        <v>95.3</v>
      </c>
      <c r="G12" s="18">
        <f t="shared" si="6"/>
        <v>102.4</v>
      </c>
      <c r="H12" s="18">
        <f t="shared" si="6"/>
        <v>96</v>
      </c>
      <c r="I12" s="18">
        <f t="shared" si="6"/>
        <v>100.4</v>
      </c>
      <c r="J12" s="20">
        <f t="shared" si="3"/>
        <v>-1.5250562377657984E-2</v>
      </c>
    </row>
    <row r="13" spans="1:25" x14ac:dyDescent="0.25">
      <c r="A13" s="9" t="s">
        <v>11</v>
      </c>
      <c r="J13" s="20"/>
    </row>
    <row r="14" spans="1:25" x14ac:dyDescent="0.25">
      <c r="A14" s="10" t="s">
        <v>12</v>
      </c>
      <c r="B14" s="18">
        <f>B34</f>
        <v>40.230000000000004</v>
      </c>
      <c r="C14" s="18">
        <f t="shared" ref="C14:I14" si="7">C34</f>
        <v>36.92</v>
      </c>
      <c r="D14" s="18">
        <f t="shared" si="7"/>
        <v>39.949999999999996</v>
      </c>
      <c r="E14" s="18">
        <f t="shared" si="7"/>
        <v>49.9</v>
      </c>
      <c r="F14" s="18">
        <f t="shared" si="7"/>
        <v>47.9</v>
      </c>
      <c r="G14" s="18">
        <f t="shared" si="7"/>
        <v>52.1</v>
      </c>
      <c r="H14" s="18">
        <f t="shared" si="7"/>
        <v>56.6</v>
      </c>
      <c r="I14" s="18">
        <f t="shared" si="7"/>
        <v>73.599999999999994</v>
      </c>
      <c r="J14" s="20">
        <f t="shared" si="3"/>
        <v>-8.2672099831663348E-2</v>
      </c>
    </row>
    <row r="15" spans="1:25" x14ac:dyDescent="0.25">
      <c r="A15" s="10" t="s">
        <v>13</v>
      </c>
      <c r="B15" s="18">
        <f>B35</f>
        <v>136.51</v>
      </c>
      <c r="C15" s="18">
        <f t="shared" ref="C15:I15" si="8">C35</f>
        <v>120.50999999999999</v>
      </c>
      <c r="D15" s="18">
        <f t="shared" si="8"/>
        <v>122.25</v>
      </c>
      <c r="E15" s="18">
        <f t="shared" si="8"/>
        <v>117.4</v>
      </c>
      <c r="F15" s="18">
        <f t="shared" si="8"/>
        <v>117.2</v>
      </c>
      <c r="G15" s="18">
        <f t="shared" si="8"/>
        <v>145.80000000000001</v>
      </c>
      <c r="H15" s="18">
        <f t="shared" si="8"/>
        <v>146.70000000000002</v>
      </c>
      <c r="I15" s="18">
        <f t="shared" si="8"/>
        <v>196.9</v>
      </c>
      <c r="J15" s="20">
        <f t="shared" si="3"/>
        <v>-5.0982748517836352E-2</v>
      </c>
    </row>
    <row r="16" spans="1:25" x14ac:dyDescent="0.25">
      <c r="A16" s="10" t="s">
        <v>14</v>
      </c>
      <c r="B16" s="18">
        <f>B36</f>
        <v>36.500000000000007</v>
      </c>
      <c r="C16" s="18">
        <f t="shared" ref="C16:I16" si="9">C36</f>
        <v>30.43</v>
      </c>
      <c r="D16" s="18">
        <f t="shared" si="9"/>
        <v>33.120000000000005</v>
      </c>
      <c r="E16" s="18">
        <f t="shared" si="9"/>
        <v>45.8</v>
      </c>
      <c r="F16" s="18">
        <f t="shared" si="9"/>
        <v>49.900000000000006</v>
      </c>
      <c r="G16" s="18">
        <f t="shared" si="9"/>
        <v>66.900000000000006</v>
      </c>
      <c r="H16" s="18">
        <f t="shared" si="9"/>
        <v>66.300000000000011</v>
      </c>
      <c r="I16" s="18">
        <f t="shared" si="9"/>
        <v>114.3</v>
      </c>
      <c r="J16" s="20">
        <f t="shared" si="3"/>
        <v>-0.15047123121009209</v>
      </c>
    </row>
    <row r="17" spans="1:10" x14ac:dyDescent="0.25">
      <c r="A17" s="10" t="s">
        <v>16</v>
      </c>
      <c r="B17" s="18">
        <f>B38</f>
        <v>64.27000000000001</v>
      </c>
      <c r="C17" s="18">
        <f t="shared" ref="C17:I17" si="10">C38</f>
        <v>55.269999999999996</v>
      </c>
      <c r="D17" s="18">
        <f t="shared" si="10"/>
        <v>52.79</v>
      </c>
      <c r="E17" s="18">
        <f t="shared" si="10"/>
        <v>39.1</v>
      </c>
      <c r="F17" s="18">
        <f t="shared" si="10"/>
        <v>61.699999999999996</v>
      </c>
      <c r="G17" s="18">
        <f t="shared" si="10"/>
        <v>66.2</v>
      </c>
      <c r="H17" s="18">
        <f t="shared" si="10"/>
        <v>67.900000000000006</v>
      </c>
      <c r="I17" s="18">
        <f t="shared" si="10"/>
        <v>83.600000000000009</v>
      </c>
      <c r="J17" s="20">
        <f t="shared" si="3"/>
        <v>-3.6867577078022684E-2</v>
      </c>
    </row>
    <row r="18" spans="1:10" x14ac:dyDescent="0.25">
      <c r="A18" s="9" t="s">
        <v>17</v>
      </c>
    </row>
    <row r="19" spans="1:10" x14ac:dyDescent="0.25">
      <c r="A19" s="10" t="s">
        <v>18</v>
      </c>
      <c r="B19" s="18">
        <f>B40</f>
        <v>117.86999999999999</v>
      </c>
      <c r="C19" s="18">
        <f t="shared" ref="C19:I19" si="11">C40</f>
        <v>106.61999999999999</v>
      </c>
      <c r="D19" s="18">
        <f t="shared" si="11"/>
        <v>66.62</v>
      </c>
      <c r="E19" s="18">
        <f t="shared" si="11"/>
        <v>0</v>
      </c>
      <c r="F19" s="18">
        <f t="shared" si="11"/>
        <v>0</v>
      </c>
      <c r="G19" s="18">
        <f t="shared" si="11"/>
        <v>0</v>
      </c>
      <c r="H19" s="18">
        <f t="shared" si="11"/>
        <v>0</v>
      </c>
      <c r="I19" s="18">
        <f t="shared" si="11"/>
        <v>0</v>
      </c>
    </row>
    <row r="20" spans="1:10" x14ac:dyDescent="0.25">
      <c r="A20" s="10" t="s">
        <v>19</v>
      </c>
      <c r="B20" s="18">
        <f>B41</f>
        <v>128.55000000000001</v>
      </c>
      <c r="C20" s="18">
        <f t="shared" ref="C20:I20" si="12">C41</f>
        <v>119.84</v>
      </c>
      <c r="D20" s="18">
        <f t="shared" si="12"/>
        <v>0</v>
      </c>
      <c r="E20" s="18">
        <f t="shared" si="12"/>
        <v>0</v>
      </c>
      <c r="F20" s="18">
        <f t="shared" si="12"/>
        <v>0</v>
      </c>
      <c r="G20" s="18">
        <f t="shared" si="12"/>
        <v>0</v>
      </c>
      <c r="H20" s="18">
        <f t="shared" si="12"/>
        <v>0</v>
      </c>
      <c r="I20" s="18">
        <f t="shared" si="12"/>
        <v>0</v>
      </c>
    </row>
    <row r="21" spans="1:10" s="12" customFormat="1" ht="12.75" x14ac:dyDescent="0.2">
      <c r="A21" s="12" t="s">
        <v>22</v>
      </c>
    </row>
    <row r="22" spans="1:10" x14ac:dyDescent="0.25">
      <c r="A22" s="7" t="s">
        <v>4</v>
      </c>
      <c r="B22" s="18"/>
      <c r="C22" s="18"/>
      <c r="D22" s="18"/>
      <c r="E22" s="18"/>
      <c r="F22" s="18"/>
      <c r="G22" s="18"/>
      <c r="H22" s="18"/>
      <c r="I22" s="18"/>
    </row>
    <row r="23" spans="1:10" x14ac:dyDescent="0.25">
      <c r="A23" s="9" t="s">
        <v>5</v>
      </c>
      <c r="B23" s="18"/>
      <c r="C23" s="18"/>
      <c r="D23" s="18"/>
      <c r="E23" s="18"/>
      <c r="F23" s="18"/>
      <c r="G23" s="18"/>
      <c r="H23" s="18"/>
      <c r="I23" s="18"/>
    </row>
    <row r="24" spans="1:10" x14ac:dyDescent="0.25">
      <c r="A24" s="10" t="s">
        <v>6</v>
      </c>
      <c r="B24" s="18">
        <f t="shared" ref="B24:I24" si="13">SUM(B45,B66,B87,B108,B129)</f>
        <v>82.610000000000014</v>
      </c>
      <c r="C24" s="18">
        <f t="shared" si="13"/>
        <v>72.790000000000006</v>
      </c>
      <c r="D24" s="18">
        <f t="shared" si="13"/>
        <v>76.44</v>
      </c>
      <c r="E24" s="18">
        <f t="shared" si="13"/>
        <v>0</v>
      </c>
      <c r="F24" s="18">
        <f t="shared" si="13"/>
        <v>0</v>
      </c>
      <c r="G24" s="18">
        <f t="shared" si="13"/>
        <v>0</v>
      </c>
      <c r="H24" s="18">
        <f t="shared" si="13"/>
        <v>0</v>
      </c>
      <c r="I24" s="18">
        <f t="shared" si="13"/>
        <v>0</v>
      </c>
    </row>
    <row r="25" spans="1:10" x14ac:dyDescent="0.25">
      <c r="A25" s="10" t="s">
        <v>44</v>
      </c>
      <c r="B25" s="18">
        <v>0</v>
      </c>
      <c r="C25" s="18">
        <v>0</v>
      </c>
      <c r="D25" s="18">
        <v>0</v>
      </c>
      <c r="E25" s="18">
        <f>SUM(E46,E67,E88,E109,E130)</f>
        <v>104.3</v>
      </c>
      <c r="F25" s="18">
        <f>SUM(F46,F67,F88,F109,F130)</f>
        <v>130.19999999999999</v>
      </c>
      <c r="G25" s="18">
        <f>SUM(G46,G67,G88,G109,G130)</f>
        <v>140</v>
      </c>
      <c r="H25" s="18">
        <f>SUM(H46,H67,H88,H109,H130)</f>
        <v>0</v>
      </c>
      <c r="I25" s="18">
        <f t="shared" ref="I25" si="14">SUM(I46,I67,I88,I109,I130)</f>
        <v>0</v>
      </c>
    </row>
    <row r="26" spans="1:10" x14ac:dyDescent="0.25">
      <c r="A26" s="10" t="s">
        <v>43</v>
      </c>
      <c r="B26" s="18">
        <v>0</v>
      </c>
      <c r="C26" s="18">
        <v>0</v>
      </c>
      <c r="D26" s="18">
        <v>0</v>
      </c>
      <c r="E26" s="18">
        <f t="shared" ref="E26:H27" si="15">SUM(E47,E68,E89,E110,E131)</f>
        <v>98.5</v>
      </c>
      <c r="F26" s="18">
        <f t="shared" si="15"/>
        <v>119.1</v>
      </c>
      <c r="G26" s="18">
        <f t="shared" si="15"/>
        <v>123.10000000000001</v>
      </c>
      <c r="H26" s="18">
        <f t="shared" si="15"/>
        <v>0</v>
      </c>
      <c r="I26" s="18">
        <f t="shared" ref="I26:I27" si="16">SUM(I47,I68,I89,I110,I131)</f>
        <v>0</v>
      </c>
    </row>
    <row r="27" spans="1:10" x14ac:dyDescent="0.25">
      <c r="A27" s="10" t="s">
        <v>49</v>
      </c>
      <c r="B27" s="18">
        <v>0</v>
      </c>
      <c r="C27" s="18">
        <v>0</v>
      </c>
      <c r="D27" s="18">
        <v>0</v>
      </c>
      <c r="E27" s="18">
        <f t="shared" si="15"/>
        <v>0</v>
      </c>
      <c r="F27" s="18">
        <f t="shared" si="15"/>
        <v>0</v>
      </c>
      <c r="G27" s="18">
        <f t="shared" si="15"/>
        <v>0</v>
      </c>
      <c r="H27" s="18">
        <f t="shared" si="15"/>
        <v>139.5</v>
      </c>
      <c r="I27" s="18">
        <f t="shared" si="16"/>
        <v>114.40000000000002</v>
      </c>
    </row>
    <row r="28" spans="1:10" x14ac:dyDescent="0.25">
      <c r="A28" s="10" t="s">
        <v>7</v>
      </c>
      <c r="B28" s="18">
        <f t="shared" ref="B28:H30" si="17">SUM(B49,B70,B91,B112,B133)</f>
        <v>39.950000000000003</v>
      </c>
      <c r="C28" s="18">
        <f t="shared" si="17"/>
        <v>37.11</v>
      </c>
      <c r="D28" s="18">
        <f t="shared" si="17"/>
        <v>38.07</v>
      </c>
      <c r="E28" s="18">
        <f t="shared" si="17"/>
        <v>0</v>
      </c>
      <c r="F28" s="18">
        <f t="shared" si="17"/>
        <v>0</v>
      </c>
      <c r="G28" s="18">
        <f t="shared" si="17"/>
        <v>0</v>
      </c>
      <c r="H28" s="18">
        <f t="shared" si="17"/>
        <v>0</v>
      </c>
      <c r="I28" s="18">
        <f t="shared" ref="I28" si="18">SUM(I49,I70,I91,I112,I133)</f>
        <v>0</v>
      </c>
    </row>
    <row r="29" spans="1:10" x14ac:dyDescent="0.25">
      <c r="A29" s="10" t="s">
        <v>45</v>
      </c>
      <c r="B29" s="18">
        <f t="shared" si="17"/>
        <v>0</v>
      </c>
      <c r="C29" s="18">
        <f t="shared" si="17"/>
        <v>0</v>
      </c>
      <c r="D29" s="18">
        <f t="shared" si="17"/>
        <v>0</v>
      </c>
      <c r="E29" s="18">
        <f t="shared" si="17"/>
        <v>41.300000000000004</v>
      </c>
      <c r="F29" s="18">
        <f t="shared" si="17"/>
        <v>49.000000000000007</v>
      </c>
      <c r="G29" s="18">
        <f t="shared" si="17"/>
        <v>56.400000000000006</v>
      </c>
      <c r="H29" s="18">
        <f t="shared" si="17"/>
        <v>57.2</v>
      </c>
      <c r="I29" s="18">
        <f t="shared" ref="I29" si="19">SUM(I50,I71,I92,I113,I134)</f>
        <v>72.7</v>
      </c>
    </row>
    <row r="30" spans="1:10" x14ac:dyDescent="0.25">
      <c r="A30" s="10" t="s">
        <v>8</v>
      </c>
      <c r="B30" s="18">
        <f t="shared" si="17"/>
        <v>81.72</v>
      </c>
      <c r="C30" s="18">
        <f t="shared" si="17"/>
        <v>70.589999999999989</v>
      </c>
      <c r="D30" s="18">
        <f t="shared" si="17"/>
        <v>74.879999999999981</v>
      </c>
      <c r="E30" s="18">
        <f t="shared" si="17"/>
        <v>77.399999999999991</v>
      </c>
      <c r="F30" s="18">
        <f t="shared" si="17"/>
        <v>92.600000000000009</v>
      </c>
      <c r="G30" s="18">
        <f t="shared" si="17"/>
        <v>98.999999999999986</v>
      </c>
      <c r="H30" s="18">
        <f t="shared" si="17"/>
        <v>102.8</v>
      </c>
      <c r="I30" s="18">
        <f>SUM(I51,I72,I93,I114,I135)</f>
        <v>95.199999999999989</v>
      </c>
    </row>
    <row r="31" spans="1:10" x14ac:dyDescent="0.25">
      <c r="A31" s="10" t="s">
        <v>9</v>
      </c>
      <c r="B31" s="18">
        <f>SUM(B52,B73,B94,B115,B136)</f>
        <v>37.629999999999995</v>
      </c>
      <c r="C31" s="18">
        <f t="shared" ref="C31:H31" si="20">SUM(C52,C73,C94,C115,C136)</f>
        <v>34.500000000000007</v>
      </c>
      <c r="D31" s="18">
        <f t="shared" si="20"/>
        <v>35.43</v>
      </c>
      <c r="E31" s="18">
        <f t="shared" si="20"/>
        <v>38.29999999999999</v>
      </c>
      <c r="F31" s="18">
        <f t="shared" si="20"/>
        <v>41.609999999999992</v>
      </c>
      <c r="G31" s="18">
        <f t="shared" si="20"/>
        <v>43.43</v>
      </c>
      <c r="H31" s="18">
        <f t="shared" si="20"/>
        <v>41.96</v>
      </c>
      <c r="I31" s="18">
        <f t="shared" ref="I31" si="21">SUM(I52,I73,I94,I115,I136)</f>
        <v>44.400000000000006</v>
      </c>
    </row>
    <row r="32" spans="1:10" x14ac:dyDescent="0.25">
      <c r="A32" s="10" t="s">
        <v>10</v>
      </c>
      <c r="B32" s="18">
        <f>SUM(B53,B74,B95,B116,B137)</f>
        <v>90.16</v>
      </c>
      <c r="C32" s="18">
        <f t="shared" ref="C32:I32" si="22">SUM(C53,C74,C95,C116,C137)</f>
        <v>89.210000000000008</v>
      </c>
      <c r="D32" s="18">
        <f t="shared" si="22"/>
        <v>94.83</v>
      </c>
      <c r="E32" s="18">
        <f t="shared" si="22"/>
        <v>92.2</v>
      </c>
      <c r="F32" s="18">
        <f t="shared" si="22"/>
        <v>95.3</v>
      </c>
      <c r="G32" s="18">
        <f t="shared" si="22"/>
        <v>102.4</v>
      </c>
      <c r="H32" s="18">
        <f t="shared" si="22"/>
        <v>96</v>
      </c>
      <c r="I32" s="18">
        <f t="shared" si="22"/>
        <v>100.4</v>
      </c>
    </row>
    <row r="33" spans="1:9" x14ac:dyDescent="0.25">
      <c r="A33" s="9" t="s">
        <v>11</v>
      </c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10" t="s">
        <v>12</v>
      </c>
      <c r="B34" s="18">
        <f t="shared" ref="B34:I36" si="23">SUM(B55,B76,B97,B118,B139)</f>
        <v>40.230000000000004</v>
      </c>
      <c r="C34" s="18">
        <f t="shared" si="23"/>
        <v>36.92</v>
      </c>
      <c r="D34" s="18">
        <f t="shared" si="23"/>
        <v>39.949999999999996</v>
      </c>
      <c r="E34" s="18">
        <f t="shared" si="23"/>
        <v>49.9</v>
      </c>
      <c r="F34" s="18">
        <f t="shared" si="23"/>
        <v>47.9</v>
      </c>
      <c r="G34" s="18">
        <f t="shared" si="23"/>
        <v>52.1</v>
      </c>
      <c r="H34" s="18">
        <f t="shared" si="23"/>
        <v>56.6</v>
      </c>
      <c r="I34" s="18">
        <f t="shared" si="23"/>
        <v>73.599999999999994</v>
      </c>
    </row>
    <row r="35" spans="1:9" x14ac:dyDescent="0.25">
      <c r="A35" s="10" t="s">
        <v>13</v>
      </c>
      <c r="B35" s="18">
        <f t="shared" si="23"/>
        <v>136.51</v>
      </c>
      <c r="C35" s="18">
        <f t="shared" si="23"/>
        <v>120.50999999999999</v>
      </c>
      <c r="D35" s="18">
        <f t="shared" si="23"/>
        <v>122.25</v>
      </c>
      <c r="E35" s="18">
        <f t="shared" si="23"/>
        <v>117.4</v>
      </c>
      <c r="F35" s="18">
        <f t="shared" si="23"/>
        <v>117.2</v>
      </c>
      <c r="G35" s="18">
        <f t="shared" si="23"/>
        <v>145.80000000000001</v>
      </c>
      <c r="H35" s="18">
        <f t="shared" si="23"/>
        <v>146.70000000000002</v>
      </c>
      <c r="I35" s="18">
        <f t="shared" si="23"/>
        <v>196.9</v>
      </c>
    </row>
    <row r="36" spans="1:9" x14ac:dyDescent="0.25">
      <c r="A36" s="10" t="s">
        <v>14</v>
      </c>
      <c r="B36" s="18">
        <f t="shared" si="23"/>
        <v>36.500000000000007</v>
      </c>
      <c r="C36" s="18">
        <f t="shared" si="23"/>
        <v>30.43</v>
      </c>
      <c r="D36" s="18">
        <f t="shared" si="23"/>
        <v>33.120000000000005</v>
      </c>
      <c r="E36" s="18">
        <f t="shared" si="23"/>
        <v>45.8</v>
      </c>
      <c r="F36" s="18">
        <f t="shared" si="23"/>
        <v>49.900000000000006</v>
      </c>
      <c r="G36" s="18">
        <f t="shared" si="23"/>
        <v>66.900000000000006</v>
      </c>
      <c r="H36" s="18">
        <f t="shared" si="23"/>
        <v>66.300000000000011</v>
      </c>
      <c r="I36" s="18">
        <f t="shared" si="23"/>
        <v>114.3</v>
      </c>
    </row>
    <row r="37" spans="1:9" x14ac:dyDescent="0.25">
      <c r="A37" s="10" t="s">
        <v>15</v>
      </c>
      <c r="B37" s="18">
        <f t="shared" ref="B37:E38" si="24">SUM(B58,B79,B100,B121,B142)</f>
        <v>52.53</v>
      </c>
      <c r="C37" s="18">
        <f t="shared" si="24"/>
        <v>44.559999999999995</v>
      </c>
      <c r="D37" s="18">
        <f t="shared" si="24"/>
        <v>0</v>
      </c>
      <c r="E37" s="18">
        <f t="shared" si="24"/>
        <v>0</v>
      </c>
      <c r="F37" s="18">
        <f>SUM(F58,F79,F100,F121,F143)</f>
        <v>0</v>
      </c>
      <c r="G37" s="18">
        <f t="shared" ref="G37:I38" si="25">SUM(G58,G79,G100,G121,G142)</f>
        <v>0</v>
      </c>
      <c r="H37" s="18">
        <f t="shared" si="25"/>
        <v>0</v>
      </c>
      <c r="I37" s="18">
        <f t="shared" si="25"/>
        <v>0</v>
      </c>
    </row>
    <row r="38" spans="1:9" x14ac:dyDescent="0.25">
      <c r="A38" s="10" t="s">
        <v>16</v>
      </c>
      <c r="B38" s="18">
        <f t="shared" si="24"/>
        <v>64.27000000000001</v>
      </c>
      <c r="C38" s="18">
        <f t="shared" si="24"/>
        <v>55.269999999999996</v>
      </c>
      <c r="D38" s="18">
        <f t="shared" si="24"/>
        <v>52.79</v>
      </c>
      <c r="E38" s="18">
        <f t="shared" si="24"/>
        <v>39.1</v>
      </c>
      <c r="F38" s="18">
        <f>SUM(F59,F80,F101,F122,F144)</f>
        <v>61.699999999999996</v>
      </c>
      <c r="G38" s="18">
        <f t="shared" si="25"/>
        <v>66.2</v>
      </c>
      <c r="H38" s="18">
        <f t="shared" si="25"/>
        <v>67.900000000000006</v>
      </c>
      <c r="I38" s="18">
        <f t="shared" si="25"/>
        <v>83.600000000000009</v>
      </c>
    </row>
    <row r="39" spans="1:9" x14ac:dyDescent="0.25">
      <c r="A39" s="9" t="s">
        <v>17</v>
      </c>
      <c r="B39" s="18"/>
      <c r="C39" s="18"/>
      <c r="D39" s="18"/>
      <c r="E39" s="18"/>
      <c r="F39" s="18"/>
      <c r="G39" s="18"/>
      <c r="H39" s="18"/>
      <c r="I39" s="18"/>
    </row>
    <row r="40" spans="1:9" x14ac:dyDescent="0.25">
      <c r="A40" s="10" t="s">
        <v>18</v>
      </c>
      <c r="B40" s="18">
        <f t="shared" ref="B40:I41" si="26">SUM(B61,B82,B103,B124,B145)</f>
        <v>117.86999999999999</v>
      </c>
      <c r="C40" s="18">
        <f t="shared" si="26"/>
        <v>106.61999999999999</v>
      </c>
      <c r="D40" s="18">
        <f t="shared" si="26"/>
        <v>66.62</v>
      </c>
      <c r="E40" s="18">
        <f t="shared" si="26"/>
        <v>0</v>
      </c>
      <c r="F40" s="18">
        <f t="shared" si="26"/>
        <v>0</v>
      </c>
      <c r="G40" s="18">
        <f t="shared" si="26"/>
        <v>0</v>
      </c>
      <c r="H40" s="18">
        <f t="shared" si="26"/>
        <v>0</v>
      </c>
      <c r="I40" s="18">
        <f t="shared" si="26"/>
        <v>0</v>
      </c>
    </row>
    <row r="41" spans="1:9" x14ac:dyDescent="0.25">
      <c r="A41" s="10" t="s">
        <v>19</v>
      </c>
      <c r="B41" s="18">
        <f t="shared" si="26"/>
        <v>128.55000000000001</v>
      </c>
      <c r="C41" s="18">
        <f t="shared" si="26"/>
        <v>119.84</v>
      </c>
      <c r="D41" s="18">
        <f t="shared" si="26"/>
        <v>0</v>
      </c>
      <c r="E41" s="18">
        <f t="shared" si="26"/>
        <v>0</v>
      </c>
      <c r="F41" s="18">
        <f t="shared" si="26"/>
        <v>0</v>
      </c>
      <c r="G41" s="18">
        <f t="shared" si="26"/>
        <v>0</v>
      </c>
      <c r="H41" s="18">
        <f t="shared" si="26"/>
        <v>0</v>
      </c>
      <c r="I41" s="18">
        <f t="shared" si="26"/>
        <v>0</v>
      </c>
    </row>
    <row r="42" spans="1:9" s="12" customFormat="1" ht="12.75" x14ac:dyDescent="0.2">
      <c r="A42" s="12" t="s">
        <v>20</v>
      </c>
      <c r="B42" s="19"/>
      <c r="C42" s="19"/>
      <c r="D42" s="19"/>
      <c r="E42" s="19"/>
      <c r="F42" s="19"/>
      <c r="G42" s="19"/>
      <c r="H42" s="19"/>
      <c r="I42" s="19"/>
    </row>
    <row r="43" spans="1:9" x14ac:dyDescent="0.25">
      <c r="A43" s="7" t="s">
        <v>4</v>
      </c>
      <c r="B43" s="18"/>
      <c r="C43" s="18"/>
      <c r="D43" s="18"/>
      <c r="E43" s="18"/>
      <c r="F43" s="18"/>
      <c r="G43" s="18"/>
      <c r="H43" s="18"/>
      <c r="I43" s="18"/>
    </row>
    <row r="44" spans="1:9" x14ac:dyDescent="0.25">
      <c r="A44" s="9" t="s">
        <v>5</v>
      </c>
      <c r="B44" s="18"/>
      <c r="C44" s="18"/>
      <c r="D44" s="18"/>
      <c r="E44" s="18"/>
      <c r="F44" s="18"/>
      <c r="G44" s="18"/>
      <c r="H44" s="18"/>
      <c r="I44" s="18"/>
    </row>
    <row r="45" spans="1:9" x14ac:dyDescent="0.25">
      <c r="A45" s="10" t="s">
        <v>6</v>
      </c>
      <c r="B45" s="18">
        <v>52.11</v>
      </c>
      <c r="C45" s="18">
        <v>43.8</v>
      </c>
      <c r="D45" s="18">
        <v>47.57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x14ac:dyDescent="0.25">
      <c r="A46" s="10" t="s">
        <v>44</v>
      </c>
      <c r="B46" s="18">
        <v>0</v>
      </c>
      <c r="C46" s="18">
        <v>0</v>
      </c>
      <c r="D46" s="18">
        <v>0</v>
      </c>
      <c r="E46" s="18">
        <v>61.3</v>
      </c>
      <c r="F46" s="18">
        <v>84</v>
      </c>
      <c r="G46" s="18">
        <v>94.9</v>
      </c>
      <c r="H46" s="18">
        <v>0</v>
      </c>
      <c r="I46" s="18">
        <v>0</v>
      </c>
    </row>
    <row r="47" spans="1:9" x14ac:dyDescent="0.25">
      <c r="A47" s="10" t="s">
        <v>43</v>
      </c>
      <c r="B47" s="18">
        <v>0</v>
      </c>
      <c r="C47" s="18">
        <v>0</v>
      </c>
      <c r="D47" s="18">
        <v>0</v>
      </c>
      <c r="E47" s="18">
        <v>50.2</v>
      </c>
      <c r="F47" s="18">
        <v>68.5</v>
      </c>
      <c r="G47" s="18">
        <v>78</v>
      </c>
      <c r="H47" s="18">
        <v>0</v>
      </c>
      <c r="I47" s="18">
        <v>0</v>
      </c>
    </row>
    <row r="48" spans="1:9" x14ac:dyDescent="0.25">
      <c r="A48" s="10" t="s">
        <v>49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97.2</v>
      </c>
      <c r="I48" s="18">
        <v>76.900000000000006</v>
      </c>
    </row>
    <row r="49" spans="1:9" x14ac:dyDescent="0.25">
      <c r="A49" s="10" t="s">
        <v>7</v>
      </c>
      <c r="B49" s="18">
        <v>9.36</v>
      </c>
      <c r="C49" s="18">
        <v>7.78</v>
      </c>
      <c r="D49" s="18">
        <v>8.4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</row>
    <row r="50" spans="1:9" x14ac:dyDescent="0.25">
      <c r="A50" s="10" t="s">
        <v>45</v>
      </c>
      <c r="B50" s="18">
        <v>0</v>
      </c>
      <c r="C50" s="18">
        <v>0</v>
      </c>
      <c r="D50" s="18">
        <v>0</v>
      </c>
      <c r="E50" s="18">
        <v>7.3</v>
      </c>
      <c r="F50" s="18">
        <v>14.4</v>
      </c>
      <c r="G50" s="18">
        <v>15.8</v>
      </c>
      <c r="H50" s="18">
        <v>15.8</v>
      </c>
      <c r="I50" s="18">
        <v>15.9</v>
      </c>
    </row>
    <row r="51" spans="1:9" x14ac:dyDescent="0.25">
      <c r="A51" s="10" t="s">
        <v>8</v>
      </c>
      <c r="B51" s="18">
        <v>60.71</v>
      </c>
      <c r="C51" s="18">
        <v>50.51</v>
      </c>
      <c r="D51" s="18">
        <v>56.12</v>
      </c>
      <c r="E51" s="18">
        <v>53.8</v>
      </c>
      <c r="F51" s="18">
        <v>69.400000000000006</v>
      </c>
      <c r="G51" s="18">
        <v>73.599999999999994</v>
      </c>
      <c r="H51" s="18">
        <v>78</v>
      </c>
      <c r="I51" s="18">
        <v>70.099999999999994</v>
      </c>
    </row>
    <row r="52" spans="1:9" x14ac:dyDescent="0.25">
      <c r="A52" s="10" t="s">
        <v>9</v>
      </c>
      <c r="B52" s="18">
        <v>22.04</v>
      </c>
      <c r="C52" s="18">
        <v>19.03</v>
      </c>
      <c r="D52" s="18">
        <v>20.38</v>
      </c>
      <c r="E52" s="18">
        <v>25.54</v>
      </c>
      <c r="F52" s="18">
        <v>28.95</v>
      </c>
      <c r="G52" s="18">
        <v>31.16</v>
      </c>
      <c r="H52" s="18">
        <v>29.86</v>
      </c>
      <c r="I52" s="18">
        <v>33.1</v>
      </c>
    </row>
    <row r="53" spans="1:9" x14ac:dyDescent="0.25">
      <c r="A53" s="10" t="s">
        <v>10</v>
      </c>
      <c r="B53" s="18">
        <v>40.799999999999997</v>
      </c>
      <c r="C53" s="18">
        <v>34.96</v>
      </c>
      <c r="D53" s="18">
        <v>39.92</v>
      </c>
      <c r="E53" s="18">
        <v>36.299999999999997</v>
      </c>
      <c r="F53" s="18">
        <v>39.200000000000003</v>
      </c>
      <c r="G53" s="18">
        <v>44.7</v>
      </c>
      <c r="H53" s="18">
        <v>44.9</v>
      </c>
      <c r="I53" s="18">
        <v>47.1</v>
      </c>
    </row>
    <row r="54" spans="1:9" x14ac:dyDescent="0.25">
      <c r="A54" s="9" t="s">
        <v>11</v>
      </c>
      <c r="B54" s="18"/>
      <c r="C54" s="18"/>
      <c r="D54" s="18"/>
      <c r="E54" s="18"/>
      <c r="F54" s="18"/>
      <c r="G54" s="18"/>
      <c r="H54" s="18"/>
      <c r="I54" s="18"/>
    </row>
    <row r="55" spans="1:9" x14ac:dyDescent="0.25">
      <c r="A55" s="10" t="s">
        <v>12</v>
      </c>
      <c r="B55" s="18">
        <v>29.9</v>
      </c>
      <c r="C55" s="18">
        <v>27.01</v>
      </c>
      <c r="D55" s="18">
        <v>29.63</v>
      </c>
      <c r="E55" s="18">
        <v>39.799999999999997</v>
      </c>
      <c r="F55" s="18">
        <v>43.1</v>
      </c>
      <c r="G55" s="18">
        <v>47.2</v>
      </c>
      <c r="H55" s="18">
        <v>48.5</v>
      </c>
      <c r="I55" s="18">
        <v>57.7</v>
      </c>
    </row>
    <row r="56" spans="1:9" x14ac:dyDescent="0.25">
      <c r="A56" s="10" t="s">
        <v>13</v>
      </c>
      <c r="B56" s="18">
        <v>103.77</v>
      </c>
      <c r="C56" s="18">
        <v>89.2</v>
      </c>
      <c r="D56" s="18">
        <v>90.95</v>
      </c>
      <c r="E56" s="18">
        <v>107.7</v>
      </c>
      <c r="F56" s="18">
        <v>115.8</v>
      </c>
      <c r="G56" s="18">
        <v>133</v>
      </c>
      <c r="H56" s="18">
        <v>134</v>
      </c>
      <c r="I56" s="18">
        <v>168.6</v>
      </c>
    </row>
    <row r="57" spans="1:9" x14ac:dyDescent="0.25">
      <c r="A57" s="10" t="s">
        <v>14</v>
      </c>
      <c r="B57" s="18">
        <v>26.6</v>
      </c>
      <c r="C57" s="18">
        <v>23.52</v>
      </c>
      <c r="D57" s="18">
        <v>26.14</v>
      </c>
      <c r="E57" s="18">
        <v>47.8</v>
      </c>
      <c r="F57" s="18">
        <v>51.2</v>
      </c>
      <c r="G57" s="18">
        <v>70.2</v>
      </c>
      <c r="H57" s="18">
        <v>70.7</v>
      </c>
      <c r="I57" s="18">
        <v>109.8</v>
      </c>
    </row>
    <row r="58" spans="1:9" x14ac:dyDescent="0.25">
      <c r="A58" s="10" t="s">
        <v>15</v>
      </c>
      <c r="B58" s="18">
        <v>34.979999999999997</v>
      </c>
      <c r="C58" s="18">
        <v>31.13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</row>
    <row r="59" spans="1:9" x14ac:dyDescent="0.25">
      <c r="A59" s="10" t="s">
        <v>16</v>
      </c>
      <c r="B59" s="18">
        <v>46.58</v>
      </c>
      <c r="C59" s="18">
        <v>38.619999999999997</v>
      </c>
      <c r="D59" s="18">
        <v>37.28</v>
      </c>
      <c r="E59" s="18">
        <v>29.9</v>
      </c>
      <c r="F59" s="18">
        <v>48.2</v>
      </c>
      <c r="G59" s="18">
        <v>56.2</v>
      </c>
      <c r="H59" s="18">
        <v>57.5</v>
      </c>
      <c r="I59" s="18">
        <v>70.7</v>
      </c>
    </row>
    <row r="60" spans="1:9" x14ac:dyDescent="0.25">
      <c r="A60" s="9" t="s">
        <v>17</v>
      </c>
      <c r="B60" s="18"/>
      <c r="C60" s="18"/>
      <c r="D60" s="18"/>
      <c r="E60" s="18"/>
      <c r="F60" s="18"/>
      <c r="G60" s="18"/>
      <c r="H60" s="18"/>
      <c r="I60" s="18"/>
    </row>
    <row r="61" spans="1:9" x14ac:dyDescent="0.25">
      <c r="A61" s="10" t="s">
        <v>18</v>
      </c>
      <c r="B61" s="18">
        <v>53.78</v>
      </c>
      <c r="C61" s="18">
        <v>45.41</v>
      </c>
      <c r="D61" s="18">
        <v>16.170000000000002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</row>
    <row r="62" spans="1:9" x14ac:dyDescent="0.25">
      <c r="A62" s="10" t="s">
        <v>19</v>
      </c>
      <c r="B62" s="18">
        <v>64.03</v>
      </c>
      <c r="C62" s="18">
        <v>57.98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</row>
    <row r="63" spans="1:9" s="12" customFormat="1" ht="12.75" x14ac:dyDescent="0.2">
      <c r="A63" s="13" t="s">
        <v>21</v>
      </c>
      <c r="B63" s="19"/>
      <c r="C63" s="19"/>
      <c r="D63" s="19"/>
      <c r="E63" s="19"/>
      <c r="F63" s="19"/>
      <c r="G63" s="19"/>
      <c r="H63" s="19"/>
      <c r="I63" s="19"/>
    </row>
    <row r="64" spans="1:9" x14ac:dyDescent="0.25">
      <c r="A64" s="7" t="s">
        <v>4</v>
      </c>
      <c r="B64" s="18"/>
      <c r="C64" s="18"/>
      <c r="D64" s="18"/>
      <c r="E64" s="18"/>
      <c r="F64" s="18"/>
      <c r="G64" s="18"/>
      <c r="H64" s="18"/>
      <c r="I64" s="18"/>
    </row>
    <row r="65" spans="1:9" x14ac:dyDescent="0.25">
      <c r="A65" s="9" t="s">
        <v>5</v>
      </c>
      <c r="B65" s="18"/>
      <c r="C65" s="18"/>
      <c r="D65" s="18"/>
      <c r="E65" s="18"/>
      <c r="F65" s="18"/>
      <c r="G65" s="18"/>
      <c r="H65" s="18"/>
      <c r="I65" s="18"/>
    </row>
    <row r="66" spans="1:9" x14ac:dyDescent="0.25">
      <c r="A66" s="10" t="s">
        <v>6</v>
      </c>
      <c r="B66" s="18">
        <v>5.71</v>
      </c>
      <c r="C66" s="18">
        <v>5.48</v>
      </c>
      <c r="D66" s="18">
        <v>5.43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</row>
    <row r="67" spans="1:9" x14ac:dyDescent="0.25">
      <c r="A67" s="10" t="s">
        <v>44</v>
      </c>
      <c r="B67" s="18">
        <v>0</v>
      </c>
      <c r="C67" s="18">
        <v>0</v>
      </c>
      <c r="D67" s="18">
        <v>0</v>
      </c>
      <c r="E67" s="18">
        <v>9.6999999999999993</v>
      </c>
      <c r="F67" s="18">
        <v>9.5</v>
      </c>
      <c r="G67" s="18">
        <v>9.3000000000000007</v>
      </c>
      <c r="H67" s="18">
        <v>0</v>
      </c>
      <c r="I67" s="18">
        <v>0</v>
      </c>
    </row>
    <row r="68" spans="1:9" x14ac:dyDescent="0.25">
      <c r="A68" s="10" t="s">
        <v>43</v>
      </c>
      <c r="B68" s="18">
        <v>0</v>
      </c>
      <c r="C68" s="18">
        <v>0</v>
      </c>
      <c r="D68" s="18">
        <v>0</v>
      </c>
      <c r="E68" s="18">
        <v>11.2</v>
      </c>
      <c r="F68" s="18">
        <v>11</v>
      </c>
      <c r="G68" s="18">
        <v>10.8</v>
      </c>
      <c r="H68" s="18">
        <v>0</v>
      </c>
      <c r="I68" s="18">
        <v>0</v>
      </c>
    </row>
    <row r="69" spans="1:9" x14ac:dyDescent="0.25">
      <c r="A69" s="10" t="s">
        <v>49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9.1999999999999993</v>
      </c>
      <c r="I69" s="18">
        <v>6.9</v>
      </c>
    </row>
    <row r="70" spans="1:9" x14ac:dyDescent="0.25">
      <c r="A70" s="10" t="s">
        <v>7</v>
      </c>
      <c r="B70" s="18">
        <v>1.68</v>
      </c>
      <c r="C70" s="18">
        <v>1.61</v>
      </c>
      <c r="D70" s="18">
        <v>1.59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</row>
    <row r="71" spans="1:9" x14ac:dyDescent="0.25">
      <c r="A71" s="10" t="s">
        <v>45</v>
      </c>
      <c r="B71" s="18">
        <v>0</v>
      </c>
      <c r="C71" s="18">
        <v>0</v>
      </c>
      <c r="D71" s="18">
        <v>0</v>
      </c>
      <c r="E71" s="18">
        <v>1.4</v>
      </c>
      <c r="F71" s="18">
        <v>1.3</v>
      </c>
      <c r="G71" s="18">
        <v>1.3</v>
      </c>
      <c r="H71" s="18">
        <v>1.3</v>
      </c>
      <c r="I71" s="18">
        <v>2</v>
      </c>
    </row>
    <row r="72" spans="1:9" x14ac:dyDescent="0.25">
      <c r="A72" s="10" t="s">
        <v>8</v>
      </c>
      <c r="B72" s="18">
        <v>16.149999999999999</v>
      </c>
      <c r="C72" s="18">
        <v>15.51</v>
      </c>
      <c r="D72" s="18">
        <v>15.36</v>
      </c>
      <c r="E72" s="18">
        <v>13.1</v>
      </c>
      <c r="F72" s="18">
        <v>12.9</v>
      </c>
      <c r="G72" s="18">
        <v>12.6</v>
      </c>
      <c r="H72" s="18">
        <v>12.4</v>
      </c>
      <c r="I72" s="18">
        <v>11.8</v>
      </c>
    </row>
    <row r="73" spans="1:9" x14ac:dyDescent="0.25">
      <c r="A73" s="10" t="s">
        <v>9</v>
      </c>
      <c r="B73" s="18">
        <v>15.18</v>
      </c>
      <c r="C73" s="18">
        <v>14.92</v>
      </c>
      <c r="D73" s="18">
        <v>14.48</v>
      </c>
      <c r="E73" s="18">
        <v>12.9</v>
      </c>
      <c r="F73" s="18">
        <v>13.2</v>
      </c>
      <c r="G73" s="18">
        <v>12.8</v>
      </c>
      <c r="H73" s="18">
        <v>12.6</v>
      </c>
      <c r="I73" s="18">
        <v>12.3</v>
      </c>
    </row>
    <row r="74" spans="1:9" x14ac:dyDescent="0.25">
      <c r="A74" s="10" t="s">
        <v>10</v>
      </c>
      <c r="B74" s="18">
        <v>18.100000000000001</v>
      </c>
      <c r="C74" s="18">
        <v>17.38</v>
      </c>
      <c r="D74" s="18">
        <v>17.22</v>
      </c>
      <c r="E74" s="18">
        <v>15.7</v>
      </c>
      <c r="F74" s="18">
        <v>15.4</v>
      </c>
      <c r="G74" s="18">
        <v>15.2</v>
      </c>
      <c r="H74" s="18">
        <v>14.9</v>
      </c>
      <c r="I74" s="18">
        <v>14.5</v>
      </c>
    </row>
    <row r="75" spans="1:9" x14ac:dyDescent="0.25">
      <c r="A75" s="9" t="s">
        <v>11</v>
      </c>
      <c r="B75" s="18"/>
      <c r="C75" s="18"/>
      <c r="D75" s="18"/>
      <c r="E75" s="18"/>
      <c r="F75" s="18"/>
      <c r="G75" s="18"/>
      <c r="H75" s="18"/>
      <c r="I75" s="18"/>
    </row>
    <row r="76" spans="1:9" x14ac:dyDescent="0.25">
      <c r="A76" s="10" t="s">
        <v>12</v>
      </c>
      <c r="B76" s="18">
        <v>7.7</v>
      </c>
      <c r="C76" s="18">
        <v>7.47</v>
      </c>
      <c r="D76" s="18">
        <v>7.52</v>
      </c>
      <c r="E76" s="18">
        <v>13.7</v>
      </c>
      <c r="F76" s="18">
        <v>13.4</v>
      </c>
      <c r="G76" s="18">
        <v>13.7</v>
      </c>
      <c r="H76" s="18">
        <v>13.2</v>
      </c>
      <c r="I76" s="18">
        <v>12.8</v>
      </c>
    </row>
    <row r="77" spans="1:9" x14ac:dyDescent="0.25">
      <c r="A77" s="10" t="s">
        <v>13</v>
      </c>
      <c r="B77" s="18">
        <v>30.17</v>
      </c>
      <c r="C77" s="18">
        <v>28.96</v>
      </c>
      <c r="D77" s="18">
        <v>28.65</v>
      </c>
      <c r="E77" s="18">
        <v>20.3</v>
      </c>
      <c r="F77" s="18">
        <v>19.899999999999999</v>
      </c>
      <c r="G77" s="18">
        <v>19.600000000000001</v>
      </c>
      <c r="H77" s="18">
        <v>19.3</v>
      </c>
      <c r="I77" s="18">
        <v>22.5</v>
      </c>
    </row>
    <row r="78" spans="1:9" x14ac:dyDescent="0.25">
      <c r="A78" s="10" t="s">
        <v>14</v>
      </c>
      <c r="B78" s="18">
        <v>6.38</v>
      </c>
      <c r="C78" s="18">
        <v>6.07</v>
      </c>
      <c r="D78" s="18">
        <v>6</v>
      </c>
      <c r="E78" s="18">
        <v>8.9</v>
      </c>
      <c r="F78" s="18">
        <v>8.6999999999999993</v>
      </c>
      <c r="G78" s="18">
        <v>10.5</v>
      </c>
      <c r="H78" s="18">
        <v>9.9</v>
      </c>
      <c r="I78" s="18">
        <v>11.4</v>
      </c>
    </row>
    <row r="79" spans="1:9" x14ac:dyDescent="0.25">
      <c r="A79" s="10" t="s">
        <v>15</v>
      </c>
      <c r="B79" s="18">
        <v>13.92</v>
      </c>
      <c r="C79" s="18">
        <v>13.25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</row>
    <row r="80" spans="1:9" x14ac:dyDescent="0.25">
      <c r="A80" s="10" t="s">
        <v>16</v>
      </c>
      <c r="B80" s="18">
        <v>11.48</v>
      </c>
      <c r="C80" s="18">
        <v>11.23</v>
      </c>
      <c r="D80" s="18">
        <v>10.57</v>
      </c>
      <c r="E80" s="18">
        <v>6.2</v>
      </c>
      <c r="F80" s="18">
        <v>9.8000000000000007</v>
      </c>
      <c r="G80" s="18">
        <v>3.4</v>
      </c>
      <c r="H80" s="18">
        <v>3.6</v>
      </c>
      <c r="I80" s="18">
        <v>3.9</v>
      </c>
    </row>
    <row r="81" spans="1:9" x14ac:dyDescent="0.25">
      <c r="A81" s="9" t="s">
        <v>17</v>
      </c>
      <c r="B81" s="18"/>
      <c r="C81" s="18"/>
      <c r="D81" s="18"/>
      <c r="E81" s="18"/>
      <c r="F81" s="18"/>
      <c r="G81" s="18"/>
      <c r="H81" s="18"/>
      <c r="I81" s="18"/>
    </row>
    <row r="82" spans="1:9" x14ac:dyDescent="0.25">
      <c r="A82" s="10" t="s">
        <v>18</v>
      </c>
      <c r="B82" s="18">
        <v>8.3699999999999992</v>
      </c>
      <c r="C82" s="18">
        <v>8.0299999999999994</v>
      </c>
      <c r="D82" s="18">
        <v>2.65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</row>
    <row r="83" spans="1:9" x14ac:dyDescent="0.25">
      <c r="A83" s="10" t="s">
        <v>19</v>
      </c>
      <c r="B83" s="18">
        <v>29.64</v>
      </c>
      <c r="C83" s="18">
        <v>28.48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</row>
    <row r="84" spans="1:9" s="12" customFormat="1" ht="12.75" x14ac:dyDescent="0.2">
      <c r="A84" s="13" t="s">
        <v>50</v>
      </c>
      <c r="B84" s="19"/>
      <c r="C84" s="19"/>
      <c r="D84" s="19"/>
      <c r="E84" s="19"/>
      <c r="F84" s="19"/>
      <c r="G84" s="19"/>
      <c r="H84" s="19"/>
      <c r="I84" s="19"/>
    </row>
    <row r="85" spans="1:9" x14ac:dyDescent="0.25">
      <c r="A85" s="7" t="s">
        <v>4</v>
      </c>
      <c r="B85" s="18"/>
      <c r="C85" s="18"/>
      <c r="D85" s="18"/>
      <c r="E85" s="18"/>
      <c r="F85" s="18"/>
      <c r="G85" s="18"/>
      <c r="H85" s="18"/>
      <c r="I85" s="18"/>
    </row>
    <row r="86" spans="1:9" x14ac:dyDescent="0.25">
      <c r="A86" s="9" t="s">
        <v>5</v>
      </c>
      <c r="B86" s="18"/>
      <c r="C86" s="18"/>
      <c r="D86" s="18"/>
      <c r="E86" s="18"/>
      <c r="F86" s="18"/>
      <c r="G86" s="18"/>
      <c r="H86" s="18"/>
      <c r="I86" s="18"/>
    </row>
    <row r="87" spans="1:9" x14ac:dyDescent="0.25">
      <c r="A87" s="10" t="s">
        <v>6</v>
      </c>
      <c r="B87" s="18">
        <v>23.67</v>
      </c>
      <c r="C87" s="18">
        <v>22.48</v>
      </c>
      <c r="D87" s="18">
        <v>22.27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</row>
    <row r="88" spans="1:9" x14ac:dyDescent="0.25">
      <c r="A88" s="10" t="s">
        <v>44</v>
      </c>
      <c r="B88" s="18">
        <v>0</v>
      </c>
      <c r="C88" s="18">
        <v>0</v>
      </c>
      <c r="D88" s="18">
        <v>0</v>
      </c>
      <c r="E88" s="18">
        <v>32.200000000000003</v>
      </c>
      <c r="F88" s="18">
        <v>35.6</v>
      </c>
      <c r="G88" s="18">
        <v>34.6</v>
      </c>
      <c r="H88" s="18">
        <v>0</v>
      </c>
      <c r="I88" s="18">
        <v>0</v>
      </c>
    </row>
    <row r="89" spans="1:9" x14ac:dyDescent="0.25">
      <c r="A89" s="10" t="s">
        <v>43</v>
      </c>
      <c r="B89" s="18">
        <v>0</v>
      </c>
      <c r="C89" s="18">
        <v>0</v>
      </c>
      <c r="D89" s="18">
        <v>0</v>
      </c>
      <c r="E89" s="18">
        <v>36</v>
      </c>
      <c r="F89" s="18">
        <v>38.5</v>
      </c>
      <c r="G89" s="18">
        <v>33.1</v>
      </c>
      <c r="H89" s="18">
        <v>0</v>
      </c>
      <c r="I89" s="18">
        <v>0</v>
      </c>
    </row>
    <row r="90" spans="1:9" x14ac:dyDescent="0.25">
      <c r="A90" s="10" t="s">
        <v>49</v>
      </c>
      <c r="B90" s="18">
        <v>0</v>
      </c>
      <c r="C90" s="18">
        <v>0</v>
      </c>
      <c r="D90" s="18">
        <v>0</v>
      </c>
      <c r="E90" s="18">
        <v>0</v>
      </c>
      <c r="F90" s="18">
        <v>0</v>
      </c>
      <c r="G90" s="18">
        <v>0</v>
      </c>
      <c r="H90" s="18">
        <v>31.9</v>
      </c>
      <c r="I90" s="18">
        <v>29.4</v>
      </c>
    </row>
    <row r="91" spans="1:9" x14ac:dyDescent="0.25">
      <c r="A91" s="10" t="s">
        <v>7</v>
      </c>
      <c r="B91" s="18">
        <v>27.77</v>
      </c>
      <c r="C91" s="18">
        <v>26.68</v>
      </c>
      <c r="D91" s="18">
        <v>26.88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</row>
    <row r="92" spans="1:9" x14ac:dyDescent="0.25">
      <c r="A92" s="10" t="s">
        <v>45</v>
      </c>
      <c r="B92" s="18">
        <v>0</v>
      </c>
      <c r="C92" s="18">
        <v>0</v>
      </c>
      <c r="D92" s="18">
        <v>0</v>
      </c>
      <c r="E92" s="18">
        <v>31.5</v>
      </c>
      <c r="F92" s="18">
        <v>32.200000000000003</v>
      </c>
      <c r="G92" s="18">
        <v>38.1</v>
      </c>
      <c r="H92" s="18">
        <v>38.9</v>
      </c>
      <c r="I92" s="18">
        <v>53.6</v>
      </c>
    </row>
    <row r="93" spans="1:9" x14ac:dyDescent="0.25">
      <c r="A93" s="10" t="s">
        <v>8</v>
      </c>
      <c r="B93" s="18">
        <v>10.3</v>
      </c>
      <c r="C93" s="18">
        <v>9.8699999999999992</v>
      </c>
      <c r="D93" s="18">
        <v>9.06</v>
      </c>
      <c r="E93" s="18">
        <v>9.5</v>
      </c>
      <c r="F93" s="18">
        <v>9.3000000000000007</v>
      </c>
      <c r="G93" s="18">
        <v>11.7</v>
      </c>
      <c r="H93" s="18">
        <v>11.3</v>
      </c>
      <c r="I93" s="18">
        <v>12.2</v>
      </c>
    </row>
    <row r="94" spans="1:9" x14ac:dyDescent="0.25">
      <c r="A94" s="10" t="s">
        <v>9</v>
      </c>
      <c r="B94" s="18">
        <v>1.21</v>
      </c>
      <c r="C94" s="18">
        <v>1.17</v>
      </c>
      <c r="D94" s="18">
        <v>1.1599999999999999</v>
      </c>
      <c r="E94" s="18">
        <v>1.1599999999999999</v>
      </c>
      <c r="F94" s="18">
        <v>1.1599999999999999</v>
      </c>
      <c r="G94" s="18">
        <v>1.17</v>
      </c>
      <c r="H94" s="18">
        <v>1.2</v>
      </c>
      <c r="I94" s="18">
        <v>1</v>
      </c>
    </row>
    <row r="95" spans="1:9" x14ac:dyDescent="0.25">
      <c r="A95" s="10" t="s">
        <v>10</v>
      </c>
      <c r="B95" s="18">
        <v>30.07</v>
      </c>
      <c r="C95" s="18">
        <v>35.78</v>
      </c>
      <c r="D95" s="18">
        <v>36.44</v>
      </c>
      <c r="E95" s="18">
        <v>39</v>
      </c>
      <c r="F95" s="18">
        <v>39.6</v>
      </c>
      <c r="G95" s="18">
        <v>41.2</v>
      </c>
      <c r="H95" s="18">
        <v>35</v>
      </c>
      <c r="I95" s="18">
        <v>37.6</v>
      </c>
    </row>
    <row r="96" spans="1:9" x14ac:dyDescent="0.25">
      <c r="A96" s="9" t="s">
        <v>11</v>
      </c>
      <c r="B96" s="18"/>
      <c r="C96" s="18"/>
      <c r="D96" s="18"/>
      <c r="E96" s="18"/>
      <c r="F96" s="18"/>
      <c r="G96" s="18"/>
      <c r="H96" s="18"/>
      <c r="I96" s="18"/>
    </row>
    <row r="97" spans="1:9" x14ac:dyDescent="0.25">
      <c r="A97" s="10" t="s">
        <v>12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</row>
    <row r="98" spans="1:9" x14ac:dyDescent="0.25">
      <c r="A98" s="10" t="s">
        <v>13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</row>
    <row r="99" spans="1:9" x14ac:dyDescent="0.25">
      <c r="A99" s="10" t="s">
        <v>14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</row>
    <row r="100" spans="1:9" x14ac:dyDescent="0.25">
      <c r="A100" s="10" t="s">
        <v>15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</row>
    <row r="101" spans="1:9" x14ac:dyDescent="0.25">
      <c r="A101" s="10" t="s">
        <v>16</v>
      </c>
      <c r="B101" s="18">
        <v>4.13</v>
      </c>
      <c r="C101" s="18">
        <v>3.58</v>
      </c>
      <c r="D101" s="18">
        <v>3.07</v>
      </c>
      <c r="E101" s="18">
        <v>1.4</v>
      </c>
      <c r="F101" s="18">
        <v>1.8</v>
      </c>
      <c r="G101" s="18">
        <v>4.8</v>
      </c>
      <c r="H101" s="18">
        <v>4.9000000000000004</v>
      </c>
      <c r="I101" s="18">
        <v>7</v>
      </c>
    </row>
    <row r="102" spans="1:9" x14ac:dyDescent="0.25">
      <c r="A102" s="9" t="s">
        <v>17</v>
      </c>
      <c r="B102" s="18"/>
      <c r="C102" s="18"/>
      <c r="D102" s="18"/>
      <c r="E102" s="18"/>
      <c r="F102" s="18"/>
      <c r="G102" s="18"/>
      <c r="H102" s="18"/>
      <c r="I102" s="18"/>
    </row>
    <row r="103" spans="1:9" x14ac:dyDescent="0.25">
      <c r="A103" s="10" t="s">
        <v>18</v>
      </c>
      <c r="B103" s="18">
        <v>45.83</v>
      </c>
      <c r="C103" s="18">
        <v>44.13</v>
      </c>
      <c r="D103" s="18">
        <v>44.33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</row>
    <row r="104" spans="1:9" x14ac:dyDescent="0.25">
      <c r="A104" s="10" t="s">
        <v>19</v>
      </c>
      <c r="B104" s="18">
        <v>24.83</v>
      </c>
      <c r="C104" s="18">
        <v>23.85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</row>
    <row r="105" spans="1:9" s="12" customFormat="1" ht="12.75" x14ac:dyDescent="0.2">
      <c r="A105" s="13" t="s">
        <v>23</v>
      </c>
      <c r="B105" s="19"/>
      <c r="C105" s="19"/>
      <c r="D105" s="19"/>
      <c r="E105" s="19"/>
      <c r="F105" s="19"/>
      <c r="G105" s="19"/>
      <c r="H105" s="19"/>
      <c r="I105" s="19"/>
    </row>
    <row r="106" spans="1:9" x14ac:dyDescent="0.25">
      <c r="A106" s="7" t="s">
        <v>4</v>
      </c>
      <c r="B106" s="18"/>
      <c r="C106" s="18"/>
      <c r="D106" s="18"/>
      <c r="E106" s="18"/>
      <c r="F106" s="18"/>
      <c r="G106" s="18"/>
      <c r="H106" s="18"/>
      <c r="I106" s="18"/>
    </row>
    <row r="107" spans="1:9" x14ac:dyDescent="0.25">
      <c r="A107" s="9" t="s">
        <v>5</v>
      </c>
      <c r="B107" s="18"/>
      <c r="C107" s="18"/>
      <c r="D107" s="18"/>
      <c r="E107" s="18"/>
      <c r="F107" s="18"/>
      <c r="G107" s="18"/>
      <c r="H107" s="18"/>
      <c r="I107" s="18"/>
    </row>
    <row r="108" spans="1:9" x14ac:dyDescent="0.25">
      <c r="A108" s="10" t="s">
        <v>6</v>
      </c>
      <c r="B108" s="18">
        <v>1.1200000000000001</v>
      </c>
      <c r="C108" s="18">
        <v>1.03</v>
      </c>
      <c r="D108" s="18">
        <v>1.17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</row>
    <row r="109" spans="1:9" x14ac:dyDescent="0.25">
      <c r="A109" s="10" t="s">
        <v>44</v>
      </c>
      <c r="B109" s="18">
        <v>0</v>
      </c>
      <c r="C109" s="18">
        <v>0</v>
      </c>
      <c r="D109" s="18">
        <v>0</v>
      </c>
      <c r="E109" s="18">
        <v>1.1000000000000001</v>
      </c>
      <c r="F109" s="18">
        <v>1.1000000000000001</v>
      </c>
      <c r="G109" s="18">
        <v>1.2</v>
      </c>
      <c r="H109" s="18">
        <v>0</v>
      </c>
      <c r="I109" s="18">
        <v>0</v>
      </c>
    </row>
    <row r="110" spans="1:9" x14ac:dyDescent="0.25">
      <c r="A110" s="10" t="s">
        <v>43</v>
      </c>
      <c r="B110" s="18">
        <v>0</v>
      </c>
      <c r="C110" s="18">
        <v>0</v>
      </c>
      <c r="D110" s="18">
        <v>0</v>
      </c>
      <c r="E110" s="18">
        <v>1.1000000000000001</v>
      </c>
      <c r="F110" s="18">
        <v>1.1000000000000001</v>
      </c>
      <c r="G110" s="18">
        <v>1.2</v>
      </c>
      <c r="H110" s="18">
        <v>0</v>
      </c>
      <c r="I110" s="18">
        <v>0</v>
      </c>
    </row>
    <row r="111" spans="1:9" x14ac:dyDescent="0.25">
      <c r="A111" s="10" t="s">
        <v>49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1.2</v>
      </c>
      <c r="I111" s="18">
        <v>1.2</v>
      </c>
    </row>
    <row r="112" spans="1:9" x14ac:dyDescent="0.25">
      <c r="A112" s="10" t="s">
        <v>7</v>
      </c>
      <c r="B112" s="18">
        <v>1.1399999999999999</v>
      </c>
      <c r="C112" s="18">
        <v>1.04</v>
      </c>
      <c r="D112" s="18">
        <v>1.2</v>
      </c>
      <c r="E112" s="18">
        <v>0</v>
      </c>
      <c r="F112" s="18"/>
      <c r="G112" s="18">
        <v>0</v>
      </c>
      <c r="H112" s="18">
        <v>0</v>
      </c>
      <c r="I112" s="18">
        <v>0</v>
      </c>
    </row>
    <row r="113" spans="1:9" x14ac:dyDescent="0.25">
      <c r="A113" s="10" t="s">
        <v>45</v>
      </c>
      <c r="B113" s="18">
        <v>0</v>
      </c>
      <c r="C113" s="18">
        <v>0</v>
      </c>
      <c r="D113" s="18">
        <v>0</v>
      </c>
      <c r="E113" s="18">
        <v>1.1000000000000001</v>
      </c>
      <c r="F113" s="18">
        <v>1.1000000000000001</v>
      </c>
      <c r="G113" s="18">
        <v>1.2</v>
      </c>
      <c r="H113" s="18">
        <v>1.2</v>
      </c>
      <c r="I113" s="18">
        <v>1.2</v>
      </c>
    </row>
    <row r="114" spans="1:9" x14ac:dyDescent="0.25">
      <c r="A114" s="10" t="s">
        <v>8</v>
      </c>
      <c r="B114" s="18">
        <v>1.08</v>
      </c>
      <c r="C114" s="18">
        <v>0.99</v>
      </c>
      <c r="D114" s="18">
        <v>1.1000000000000001</v>
      </c>
      <c r="E114" s="18">
        <v>1</v>
      </c>
      <c r="F114" s="18">
        <v>1</v>
      </c>
      <c r="G114" s="18">
        <v>1.1000000000000001</v>
      </c>
      <c r="H114" s="18">
        <v>1.1000000000000001</v>
      </c>
      <c r="I114" s="18">
        <v>1.1000000000000001</v>
      </c>
    </row>
    <row r="115" spans="1:9" x14ac:dyDescent="0.25">
      <c r="A115" s="10" t="s">
        <v>9</v>
      </c>
      <c r="B115" s="18">
        <v>1.4</v>
      </c>
      <c r="C115" s="18">
        <v>1.28</v>
      </c>
      <c r="D115" s="18">
        <v>1.45</v>
      </c>
      <c r="E115" s="18">
        <v>1.4</v>
      </c>
      <c r="F115" s="18">
        <v>1.3</v>
      </c>
      <c r="G115" s="18">
        <v>1.5</v>
      </c>
      <c r="H115" s="18">
        <v>1.4</v>
      </c>
      <c r="I115" s="18">
        <v>1.4</v>
      </c>
    </row>
    <row r="116" spans="1:9" x14ac:dyDescent="0.25">
      <c r="A116" s="10" t="s">
        <v>10</v>
      </c>
      <c r="B116" s="18">
        <v>1.19</v>
      </c>
      <c r="C116" s="18">
        <v>1.0900000000000001</v>
      </c>
      <c r="D116" s="18">
        <v>1.25</v>
      </c>
      <c r="E116" s="18">
        <v>1.2</v>
      </c>
      <c r="F116" s="18">
        <v>1.1000000000000001</v>
      </c>
      <c r="G116" s="18">
        <v>1.3</v>
      </c>
      <c r="H116" s="18">
        <v>1.2</v>
      </c>
      <c r="I116" s="18">
        <v>1.2</v>
      </c>
    </row>
    <row r="117" spans="1:9" x14ac:dyDescent="0.25">
      <c r="A117" s="9" t="s">
        <v>11</v>
      </c>
      <c r="B117" s="18"/>
      <c r="C117" s="18"/>
      <c r="D117" s="18"/>
      <c r="E117" s="18"/>
      <c r="F117" s="18"/>
      <c r="G117" s="18"/>
      <c r="H117" s="18"/>
      <c r="I117" s="18"/>
    </row>
    <row r="118" spans="1:9" x14ac:dyDescent="0.25">
      <c r="A118" s="10" t="s">
        <v>12</v>
      </c>
      <c r="B118" s="18">
        <v>2.63</v>
      </c>
      <c r="C118" s="18">
        <v>2.44</v>
      </c>
      <c r="D118" s="18">
        <v>2.8</v>
      </c>
      <c r="E118" s="18">
        <v>2.5</v>
      </c>
      <c r="F118" s="18">
        <v>2.5</v>
      </c>
      <c r="G118" s="18">
        <v>2.8</v>
      </c>
      <c r="H118" s="18">
        <v>2.8</v>
      </c>
      <c r="I118" s="18">
        <v>3.1</v>
      </c>
    </row>
    <row r="119" spans="1:9" x14ac:dyDescent="0.25">
      <c r="A119" s="10" t="s">
        <v>13</v>
      </c>
      <c r="B119" s="18">
        <v>2.57</v>
      </c>
      <c r="C119" s="18">
        <v>2.35</v>
      </c>
      <c r="D119" s="18">
        <v>2.65</v>
      </c>
      <c r="E119" s="18">
        <v>2.2999999999999998</v>
      </c>
      <c r="F119" s="18">
        <v>2.2999999999999998</v>
      </c>
      <c r="G119" s="18">
        <v>4.8</v>
      </c>
      <c r="H119" s="18">
        <v>4.8</v>
      </c>
      <c r="I119" s="18">
        <v>5.8</v>
      </c>
    </row>
    <row r="120" spans="1:9" x14ac:dyDescent="0.25">
      <c r="A120" s="10" t="s">
        <v>14</v>
      </c>
      <c r="B120" s="18">
        <v>3.52</v>
      </c>
      <c r="C120" s="18">
        <v>3.19</v>
      </c>
      <c r="D120" s="18">
        <v>3.59</v>
      </c>
      <c r="E120" s="18">
        <v>3.4</v>
      </c>
      <c r="F120" s="18">
        <v>3.3</v>
      </c>
      <c r="G120" s="18">
        <v>4.4000000000000004</v>
      </c>
      <c r="H120" s="18">
        <v>4.0999999999999996</v>
      </c>
      <c r="I120" s="18">
        <v>4.0999999999999996</v>
      </c>
    </row>
    <row r="121" spans="1:9" x14ac:dyDescent="0.25">
      <c r="A121" s="10" t="s">
        <v>15</v>
      </c>
      <c r="B121" s="18">
        <v>3.63</v>
      </c>
      <c r="C121" s="18">
        <v>3.29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</row>
    <row r="122" spans="1:9" x14ac:dyDescent="0.25">
      <c r="A122" s="10" t="s">
        <v>16</v>
      </c>
      <c r="B122" s="18">
        <v>2.08</v>
      </c>
      <c r="C122" s="18">
        <v>1.84</v>
      </c>
      <c r="D122" s="18">
        <v>1.87</v>
      </c>
      <c r="E122" s="18">
        <v>1.6</v>
      </c>
      <c r="F122" s="18">
        <v>1.9</v>
      </c>
      <c r="G122" s="18">
        <v>1.8</v>
      </c>
      <c r="H122" s="18">
        <v>1.9</v>
      </c>
      <c r="I122" s="18">
        <v>2</v>
      </c>
    </row>
    <row r="123" spans="1:9" x14ac:dyDescent="0.25">
      <c r="A123" s="9" t="s">
        <v>17</v>
      </c>
      <c r="B123" s="18"/>
      <c r="C123" s="18"/>
      <c r="D123" s="18"/>
      <c r="E123" s="18"/>
      <c r="F123" s="18"/>
      <c r="G123" s="18"/>
      <c r="H123" s="18"/>
      <c r="I123" s="18"/>
    </row>
    <row r="124" spans="1:9" x14ac:dyDescent="0.25">
      <c r="A124" s="10" t="s">
        <v>18</v>
      </c>
      <c r="B124" s="18">
        <v>9.89</v>
      </c>
      <c r="C124" s="18">
        <v>9.0500000000000007</v>
      </c>
      <c r="D124" s="18">
        <v>3.47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</row>
    <row r="125" spans="1:9" x14ac:dyDescent="0.25">
      <c r="A125" s="10" t="s">
        <v>19</v>
      </c>
      <c r="B125" s="18">
        <v>10.050000000000001</v>
      </c>
      <c r="C125" s="18">
        <v>9.5299999999999994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</row>
    <row r="126" spans="1:9" s="12" customFormat="1" ht="12.75" x14ac:dyDescent="0.2">
      <c r="A126" s="13" t="s">
        <v>24</v>
      </c>
      <c r="B126" s="19"/>
      <c r="C126" s="19"/>
      <c r="D126" s="19"/>
      <c r="E126" s="19"/>
      <c r="F126" s="19"/>
      <c r="G126" s="19"/>
      <c r="H126" s="19"/>
      <c r="I126" s="19"/>
    </row>
    <row r="127" spans="1:9" x14ac:dyDescent="0.25">
      <c r="A127" s="7" t="s">
        <v>4</v>
      </c>
      <c r="B127" s="18"/>
      <c r="C127" s="18"/>
      <c r="D127" s="18"/>
      <c r="E127" s="18"/>
      <c r="F127" s="18"/>
      <c r="G127" s="18"/>
      <c r="H127" s="18"/>
      <c r="I127" s="18"/>
    </row>
    <row r="128" spans="1:9" x14ac:dyDescent="0.25">
      <c r="A128" s="9" t="s">
        <v>5</v>
      </c>
      <c r="B128" s="18"/>
      <c r="C128" s="18"/>
      <c r="D128" s="18"/>
      <c r="E128" s="18"/>
      <c r="F128" s="18"/>
      <c r="G128" s="18"/>
      <c r="H128" s="18"/>
      <c r="I128" s="18"/>
    </row>
    <row r="129" spans="1:9" x14ac:dyDescent="0.25">
      <c r="A129" s="10" t="s">
        <v>6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</row>
    <row r="130" spans="1:9" x14ac:dyDescent="0.25">
      <c r="A130" s="10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</row>
    <row r="131" spans="1:9" x14ac:dyDescent="0.25">
      <c r="A131" s="10" t="s">
        <v>43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</row>
    <row r="132" spans="1:9" x14ac:dyDescent="0.25">
      <c r="A132" s="10" t="s">
        <v>49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</row>
    <row r="133" spans="1:9" x14ac:dyDescent="0.25">
      <c r="A133" s="10" t="s">
        <v>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</row>
    <row r="134" spans="1:9" x14ac:dyDescent="0.25">
      <c r="A134" s="10" t="s">
        <v>45</v>
      </c>
      <c r="B134" s="18">
        <v>0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</row>
    <row r="135" spans="1:9" x14ac:dyDescent="0.25">
      <c r="A135" s="10" t="s">
        <v>8</v>
      </c>
      <c r="B135" s="18">
        <v>-6.52</v>
      </c>
      <c r="C135" s="18">
        <v>-6.29</v>
      </c>
      <c r="D135" s="18">
        <v>-6.76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</row>
    <row r="136" spans="1:9" x14ac:dyDescent="0.25">
      <c r="A136" s="10" t="s">
        <v>9</v>
      </c>
      <c r="B136" s="18">
        <v>-2.2000000000000002</v>
      </c>
      <c r="C136" s="18">
        <v>-1.9</v>
      </c>
      <c r="D136" s="18">
        <v>-2.04</v>
      </c>
      <c r="E136" s="18">
        <v>-2.7</v>
      </c>
      <c r="F136" s="18">
        <v>-3</v>
      </c>
      <c r="G136" s="18">
        <v>-3.2</v>
      </c>
      <c r="H136" s="18">
        <v>-3.1</v>
      </c>
      <c r="I136" s="18">
        <v>-3.4</v>
      </c>
    </row>
    <row r="137" spans="1:9" x14ac:dyDescent="0.25">
      <c r="A137" s="10" t="s">
        <v>10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</row>
    <row r="138" spans="1:9" x14ac:dyDescent="0.25">
      <c r="A138" s="9" t="s">
        <v>11</v>
      </c>
      <c r="B138" s="18"/>
      <c r="C138" s="18"/>
      <c r="D138" s="18"/>
      <c r="E138" s="18"/>
      <c r="F138" s="18"/>
      <c r="G138" s="18"/>
      <c r="H138" s="18"/>
      <c r="I138" s="18"/>
    </row>
    <row r="139" spans="1:9" x14ac:dyDescent="0.25">
      <c r="A139" s="10" t="s">
        <v>12</v>
      </c>
      <c r="B139" s="18">
        <v>0</v>
      </c>
      <c r="C139" s="18">
        <v>0</v>
      </c>
      <c r="D139" s="18">
        <v>0</v>
      </c>
      <c r="E139" s="18">
        <v>-6.1</v>
      </c>
      <c r="F139" s="18">
        <v>-11.1</v>
      </c>
      <c r="G139" s="18">
        <v>-11.6</v>
      </c>
      <c r="H139" s="18">
        <v>-7.9</v>
      </c>
      <c r="I139" s="18">
        <v>0</v>
      </c>
    </row>
    <row r="140" spans="1:9" x14ac:dyDescent="0.25">
      <c r="A140" s="10" t="s">
        <v>13</v>
      </c>
      <c r="B140" s="18">
        <v>0</v>
      </c>
      <c r="C140" s="18">
        <v>0</v>
      </c>
      <c r="D140" s="18">
        <v>0</v>
      </c>
      <c r="E140" s="18">
        <v>-12.9</v>
      </c>
      <c r="F140" s="18">
        <v>-20.8</v>
      </c>
      <c r="G140" s="18">
        <v>-11.6</v>
      </c>
      <c r="H140" s="18">
        <v>-11.4</v>
      </c>
      <c r="I140" s="18">
        <v>0</v>
      </c>
    </row>
    <row r="141" spans="1:9" x14ac:dyDescent="0.25">
      <c r="A141" s="10" t="s">
        <v>14</v>
      </c>
      <c r="B141" s="18">
        <v>0</v>
      </c>
      <c r="C141" s="18">
        <v>-2.35</v>
      </c>
      <c r="D141" s="18">
        <v>-2.61</v>
      </c>
      <c r="E141" s="18">
        <v>-14.3</v>
      </c>
      <c r="F141" s="18">
        <v>-13.3</v>
      </c>
      <c r="G141" s="18">
        <v>-18.2</v>
      </c>
      <c r="H141" s="18">
        <v>-18.399999999999999</v>
      </c>
      <c r="I141" s="18">
        <v>-11</v>
      </c>
    </row>
    <row r="142" spans="1:9" x14ac:dyDescent="0.25">
      <c r="A142" s="10" t="s">
        <v>15</v>
      </c>
      <c r="B142" s="18">
        <v>0</v>
      </c>
      <c r="C142" s="18">
        <v>-3.11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</row>
    <row r="143" spans="1:9" x14ac:dyDescent="0.25">
      <c r="A143" s="10" t="s">
        <v>16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</row>
    <row r="144" spans="1:9" x14ac:dyDescent="0.25">
      <c r="A144" s="9" t="s">
        <v>17</v>
      </c>
      <c r="B144" s="18"/>
      <c r="C144" s="18"/>
      <c r="D144" s="18"/>
      <c r="E144" s="18"/>
      <c r="F144" s="18"/>
      <c r="G144" s="18"/>
      <c r="H144" s="18"/>
      <c r="I144" s="18"/>
    </row>
    <row r="145" spans="1:25" x14ac:dyDescent="0.25">
      <c r="A145" s="10" t="s">
        <v>18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</row>
    <row r="146" spans="1:25" x14ac:dyDescent="0.25">
      <c r="A146" s="10" t="s">
        <v>19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</row>
    <row r="147" spans="1:25" s="1" customFormat="1" x14ac:dyDescent="0.25">
      <c r="A147" s="1" t="s">
        <v>1</v>
      </c>
      <c r="B147" s="1" t="s">
        <v>52</v>
      </c>
    </row>
    <row r="148" spans="1:25" s="1" customFormat="1" x14ac:dyDescent="0.25">
      <c r="A148" s="1" t="s">
        <v>32</v>
      </c>
      <c r="B148" s="1" t="s">
        <v>48</v>
      </c>
    </row>
    <row r="149" spans="1:25" s="1" customFormat="1" x14ac:dyDescent="0.25">
      <c r="A149" s="5" t="s">
        <v>2</v>
      </c>
      <c r="B149" s="6">
        <v>2027</v>
      </c>
      <c r="C149" s="6">
        <v>2026</v>
      </c>
      <c r="D149" s="6">
        <v>2025</v>
      </c>
      <c r="E149" s="6">
        <v>2024</v>
      </c>
      <c r="F149" s="6">
        <v>2023</v>
      </c>
      <c r="G149" s="6">
        <v>2022</v>
      </c>
      <c r="H149" s="6">
        <v>2021</v>
      </c>
      <c r="I149" s="6">
        <v>2020</v>
      </c>
      <c r="J149" s="16" t="s">
        <v>46</v>
      </c>
      <c r="K149" s="3"/>
      <c r="L149" s="3"/>
      <c r="M149" s="3"/>
      <c r="N149" s="3"/>
      <c r="O149" s="4"/>
      <c r="P149" s="4"/>
      <c r="Q149" s="3"/>
      <c r="R149" s="3"/>
      <c r="S149" s="3"/>
      <c r="T149" s="3"/>
      <c r="U149" s="3"/>
      <c r="V149" s="3"/>
      <c r="W149" s="3"/>
      <c r="X149" s="3"/>
      <c r="Y149" s="3"/>
    </row>
    <row r="150" spans="1:25" s="1" customFormat="1" x14ac:dyDescent="0.25">
      <c r="A150" s="5" t="s">
        <v>3</v>
      </c>
      <c r="B150" s="2">
        <v>2021</v>
      </c>
      <c r="C150" s="2">
        <v>2020</v>
      </c>
      <c r="D150" s="2">
        <v>2019</v>
      </c>
      <c r="E150" s="2">
        <v>2018</v>
      </c>
      <c r="F150" s="2">
        <v>2017</v>
      </c>
      <c r="G150" s="2">
        <v>2016</v>
      </c>
      <c r="H150" s="2">
        <v>2015</v>
      </c>
      <c r="I150" s="2">
        <v>2014</v>
      </c>
      <c r="J150" s="17" t="s">
        <v>0</v>
      </c>
      <c r="K150" s="2"/>
      <c r="L150" s="2"/>
      <c r="M150" s="2"/>
      <c r="N150" s="2"/>
      <c r="O150" s="2"/>
      <c r="P150" s="2"/>
      <c r="Q150" s="3"/>
      <c r="R150" s="3"/>
      <c r="S150" s="3"/>
      <c r="T150" s="2"/>
      <c r="U150" s="2"/>
      <c r="V150" s="2"/>
      <c r="W150" s="2"/>
      <c r="X150" s="2"/>
      <c r="Y150" s="3"/>
    </row>
    <row r="151" spans="1:25" x14ac:dyDescent="0.25">
      <c r="A151" s="7" t="s">
        <v>4</v>
      </c>
      <c r="G151" s="18"/>
      <c r="H151" s="18"/>
      <c r="I151" s="18"/>
    </row>
    <row r="152" spans="1:25" x14ac:dyDescent="0.25">
      <c r="A152" s="9" t="s">
        <v>5</v>
      </c>
      <c r="G152" s="18"/>
      <c r="H152" s="18"/>
      <c r="I152" s="18"/>
    </row>
    <row r="153" spans="1:25" x14ac:dyDescent="0.25">
      <c r="A153" s="10" t="s">
        <v>6</v>
      </c>
      <c r="B153" s="18">
        <v>38.69</v>
      </c>
      <c r="C153" s="18">
        <v>35.590000000000003</v>
      </c>
      <c r="D153" s="18">
        <v>36.47</v>
      </c>
      <c r="E153" s="18">
        <f>E173</f>
        <v>40.799999999999997</v>
      </c>
      <c r="F153" s="18">
        <f t="shared" ref="F153:G153" si="27">F173</f>
        <v>46.8</v>
      </c>
      <c r="G153" s="18">
        <f t="shared" si="27"/>
        <v>58.7</v>
      </c>
      <c r="H153" s="18">
        <f>H175</f>
        <v>61.1</v>
      </c>
      <c r="I153" s="18">
        <v>62.2</v>
      </c>
      <c r="J153" s="18"/>
    </row>
    <row r="154" spans="1:25" x14ac:dyDescent="0.25">
      <c r="A154" s="10" t="s">
        <v>7</v>
      </c>
      <c r="B154" s="18">
        <v>39.54</v>
      </c>
      <c r="C154" s="18">
        <v>36.35</v>
      </c>
      <c r="D154" s="18">
        <v>37.450000000000003</v>
      </c>
      <c r="E154" s="18">
        <f>E177</f>
        <v>41.1</v>
      </c>
      <c r="F154" s="18">
        <f t="shared" ref="F154:H154" si="28">F177</f>
        <v>47.2</v>
      </c>
      <c r="G154" s="18">
        <f t="shared" si="28"/>
        <v>58.1</v>
      </c>
      <c r="H154" s="18">
        <f t="shared" si="28"/>
        <v>61</v>
      </c>
      <c r="I154" s="18">
        <v>77.77</v>
      </c>
      <c r="J154" s="18"/>
    </row>
    <row r="155" spans="1:25" x14ac:dyDescent="0.25">
      <c r="A155" s="10" t="s">
        <v>8</v>
      </c>
      <c r="B155" s="18">
        <v>38.42</v>
      </c>
      <c r="C155" s="18">
        <v>35.409999999999997</v>
      </c>
      <c r="D155" s="18">
        <v>36.25</v>
      </c>
      <c r="E155" s="18">
        <v>40.299999999999997</v>
      </c>
      <c r="F155" s="18">
        <v>45.1</v>
      </c>
      <c r="G155" s="18">
        <v>57.3</v>
      </c>
      <c r="H155" s="18">
        <v>61.2</v>
      </c>
      <c r="I155" s="18">
        <v>76.099999999999994</v>
      </c>
      <c r="J155" s="18"/>
    </row>
    <row r="156" spans="1:25" x14ac:dyDescent="0.25">
      <c r="A156" s="10" t="s">
        <v>9</v>
      </c>
      <c r="B156" s="18">
        <v>45.11</v>
      </c>
      <c r="C156" s="18">
        <v>40.89</v>
      </c>
      <c r="D156" s="18">
        <v>41.71</v>
      </c>
      <c r="E156" s="18">
        <v>44.6</v>
      </c>
      <c r="F156" s="18">
        <v>57.3</v>
      </c>
      <c r="G156" s="18">
        <v>65.3</v>
      </c>
      <c r="H156" s="18">
        <v>56.9</v>
      </c>
      <c r="I156" s="18">
        <v>60.9</v>
      </c>
      <c r="J156" s="18"/>
    </row>
    <row r="157" spans="1:25" x14ac:dyDescent="0.25">
      <c r="A157" s="10" t="s">
        <v>10</v>
      </c>
      <c r="B157" s="18">
        <v>39.840000000000003</v>
      </c>
      <c r="C157" s="18">
        <v>36.6</v>
      </c>
      <c r="D157" s="18">
        <v>37.76</v>
      </c>
      <c r="E157" s="18">
        <v>41.3</v>
      </c>
      <c r="F157" s="18">
        <v>47.1</v>
      </c>
      <c r="G157" s="18">
        <v>58.3</v>
      </c>
      <c r="H157" s="18">
        <v>61.2</v>
      </c>
      <c r="I157" s="18">
        <v>63.3</v>
      </c>
      <c r="J157" s="18"/>
    </row>
    <row r="158" spans="1:25" x14ac:dyDescent="0.25">
      <c r="A158" s="9" t="s">
        <v>11</v>
      </c>
      <c r="B158" s="18"/>
      <c r="C158" s="18"/>
      <c r="D158" s="18"/>
      <c r="E158" s="18"/>
      <c r="F158" s="18"/>
      <c r="G158" s="18"/>
      <c r="H158" s="18"/>
      <c r="I158" s="18"/>
      <c r="J158" s="18"/>
    </row>
    <row r="159" spans="1:25" x14ac:dyDescent="0.25">
      <c r="A159" s="10" t="s">
        <v>12</v>
      </c>
      <c r="B159" s="18">
        <v>34.54</v>
      </c>
      <c r="C159" s="18">
        <v>31.87</v>
      </c>
      <c r="D159" s="18">
        <v>32.39</v>
      </c>
      <c r="E159" s="18">
        <v>36.1</v>
      </c>
      <c r="F159" s="18">
        <v>41.1</v>
      </c>
      <c r="G159" s="18">
        <v>53.2</v>
      </c>
      <c r="H159" s="18">
        <v>56.5</v>
      </c>
      <c r="I159" s="18">
        <v>70.8</v>
      </c>
      <c r="J159" s="18"/>
    </row>
    <row r="160" spans="1:25" x14ac:dyDescent="0.25">
      <c r="A160" s="10" t="s">
        <v>13</v>
      </c>
      <c r="B160" s="18">
        <v>36</v>
      </c>
      <c r="C160" s="18">
        <v>33.19</v>
      </c>
      <c r="D160" s="18">
        <v>33.75</v>
      </c>
      <c r="E160" s="18">
        <v>40.5</v>
      </c>
      <c r="F160" s="18">
        <v>47.3</v>
      </c>
      <c r="G160" s="18">
        <v>57.8</v>
      </c>
      <c r="H160" s="18">
        <v>61.2</v>
      </c>
      <c r="I160" s="18">
        <v>77.400000000000006</v>
      </c>
      <c r="J160" s="18"/>
    </row>
    <row r="161" spans="1:25" x14ac:dyDescent="0.25">
      <c r="A161" s="10" t="s">
        <v>14</v>
      </c>
      <c r="B161" s="18">
        <v>32.85</v>
      </c>
      <c r="C161" s="18">
        <v>31.66</v>
      </c>
      <c r="D161" s="18">
        <v>34.1</v>
      </c>
      <c r="E161" s="18">
        <v>43.4</v>
      </c>
      <c r="F161" s="18">
        <v>55.3</v>
      </c>
      <c r="G161" s="18">
        <v>64.7</v>
      </c>
      <c r="H161" s="18">
        <v>67.099999999999994</v>
      </c>
      <c r="I161" s="18">
        <v>89.4</v>
      </c>
      <c r="J161" s="18"/>
    </row>
    <row r="162" spans="1:25" x14ac:dyDescent="0.25">
      <c r="A162" s="10" t="s">
        <v>16</v>
      </c>
      <c r="B162" s="18">
        <v>37.869999999999997</v>
      </c>
      <c r="C162" s="18">
        <v>34.74</v>
      </c>
      <c r="D162" s="18">
        <v>34.21</v>
      </c>
      <c r="E162" s="18">
        <v>41.6</v>
      </c>
      <c r="F162" s="18">
        <v>52.6</v>
      </c>
      <c r="G162" s="18">
        <v>57.4</v>
      </c>
      <c r="H162" s="18">
        <v>59.8</v>
      </c>
      <c r="I162" s="18">
        <v>75.3</v>
      </c>
      <c r="J162" s="18"/>
    </row>
    <row r="163" spans="1:25" x14ac:dyDescent="0.25">
      <c r="A163" s="9" t="s">
        <v>17</v>
      </c>
      <c r="B163" s="18"/>
      <c r="C163" s="18"/>
      <c r="D163" s="18"/>
      <c r="E163" s="18"/>
      <c r="F163" s="18"/>
      <c r="G163" s="18"/>
      <c r="H163" s="18"/>
      <c r="I163" s="18"/>
      <c r="J163" s="18"/>
    </row>
    <row r="164" spans="1:25" x14ac:dyDescent="0.25">
      <c r="A164" s="10" t="s">
        <v>18</v>
      </c>
      <c r="B164" s="18">
        <v>101.74</v>
      </c>
      <c r="C164" s="18">
        <v>90.95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/>
    </row>
    <row r="165" spans="1:25" x14ac:dyDescent="0.25">
      <c r="A165" s="10" t="s">
        <v>19</v>
      </c>
      <c r="B165" s="18">
        <v>101.01</v>
      </c>
      <c r="C165" s="18">
        <v>90.95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8"/>
    </row>
    <row r="166" spans="1:25" s="1" customFormat="1" x14ac:dyDescent="0.25">
      <c r="A166" s="1" t="s">
        <v>1</v>
      </c>
      <c r="B166" s="1" t="s">
        <v>55</v>
      </c>
    </row>
    <row r="167" spans="1:25" s="1" customFormat="1" x14ac:dyDescent="0.25">
      <c r="A167" s="1" t="s">
        <v>32</v>
      </c>
      <c r="B167" s="1" t="s">
        <v>48</v>
      </c>
    </row>
    <row r="168" spans="1:25" s="1" customFormat="1" x14ac:dyDescent="0.25">
      <c r="A168" s="5" t="s">
        <v>2</v>
      </c>
      <c r="B168" s="6">
        <v>2027</v>
      </c>
      <c r="C168" s="6">
        <v>2026</v>
      </c>
      <c r="D168" s="6">
        <v>2025</v>
      </c>
      <c r="E168" s="6">
        <v>2024</v>
      </c>
      <c r="F168" s="6">
        <v>2023</v>
      </c>
      <c r="G168" s="6">
        <v>2022</v>
      </c>
      <c r="H168" s="6">
        <v>2021</v>
      </c>
      <c r="I168" s="6">
        <v>2020</v>
      </c>
      <c r="J168" s="16" t="s">
        <v>46</v>
      </c>
      <c r="K168" s="3"/>
      <c r="L168" s="3"/>
      <c r="M168" s="3"/>
      <c r="N168" s="3"/>
      <c r="O168" s="4"/>
      <c r="P168" s="4"/>
      <c r="Q168" s="3"/>
      <c r="R168" s="3"/>
      <c r="S168" s="3"/>
      <c r="T168" s="3"/>
      <c r="U168" s="3"/>
      <c r="V168" s="3"/>
      <c r="W168" s="3"/>
      <c r="X168" s="3"/>
      <c r="Y168" s="3"/>
    </row>
    <row r="169" spans="1:25" s="1" customFormat="1" x14ac:dyDescent="0.25">
      <c r="A169" s="5" t="s">
        <v>3</v>
      </c>
      <c r="B169" s="2">
        <v>2021</v>
      </c>
      <c r="C169" s="2">
        <v>2020</v>
      </c>
      <c r="D169" s="2">
        <v>2019</v>
      </c>
      <c r="E169" s="2">
        <v>2018</v>
      </c>
      <c r="F169" s="2">
        <v>2017</v>
      </c>
      <c r="G169" s="2">
        <v>2016</v>
      </c>
      <c r="H169" s="2">
        <v>2015</v>
      </c>
      <c r="I169" s="2">
        <v>2014</v>
      </c>
      <c r="J169" s="17" t="s">
        <v>0</v>
      </c>
      <c r="K169" s="2"/>
      <c r="L169" s="2"/>
      <c r="M169" s="2"/>
      <c r="N169" s="2"/>
      <c r="O169" s="2"/>
      <c r="P169" s="2"/>
      <c r="Q169" s="3"/>
      <c r="R169" s="3"/>
      <c r="S169" s="3"/>
      <c r="T169" s="2"/>
      <c r="U169" s="2"/>
      <c r="V169" s="2"/>
      <c r="W169" s="2"/>
      <c r="X169" s="2"/>
      <c r="Y169" s="3"/>
    </row>
    <row r="170" spans="1:25" x14ac:dyDescent="0.25">
      <c r="A170" s="7" t="s">
        <v>4</v>
      </c>
      <c r="G170" s="18"/>
      <c r="H170" s="18"/>
      <c r="I170" s="18"/>
    </row>
    <row r="171" spans="1:25" x14ac:dyDescent="0.25">
      <c r="A171" s="9" t="s">
        <v>5</v>
      </c>
      <c r="G171" s="18"/>
      <c r="H171" s="18"/>
      <c r="I171" s="18"/>
    </row>
    <row r="172" spans="1:25" x14ac:dyDescent="0.25">
      <c r="A172" s="10" t="s">
        <v>6</v>
      </c>
      <c r="B172" s="18">
        <v>38.69</v>
      </c>
      <c r="C172" s="18">
        <v>35.590000000000003</v>
      </c>
      <c r="D172" s="18">
        <v>36.47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/>
    </row>
    <row r="173" spans="1:25" x14ac:dyDescent="0.25">
      <c r="A173" s="10" t="s">
        <v>44</v>
      </c>
      <c r="B173" s="18">
        <v>0</v>
      </c>
      <c r="C173" s="18">
        <v>0</v>
      </c>
      <c r="D173" s="18">
        <v>0</v>
      </c>
      <c r="E173" s="18">
        <v>40.799999999999997</v>
      </c>
      <c r="F173" s="18">
        <v>46.8</v>
      </c>
      <c r="G173" s="18">
        <v>58.7</v>
      </c>
      <c r="H173" s="18">
        <v>0</v>
      </c>
      <c r="I173" s="18">
        <v>0</v>
      </c>
      <c r="J173" s="18"/>
    </row>
    <row r="174" spans="1:25" x14ac:dyDescent="0.25">
      <c r="A174" s="10" t="s">
        <v>43</v>
      </c>
      <c r="B174" s="18">
        <v>0</v>
      </c>
      <c r="C174" s="18">
        <v>0</v>
      </c>
      <c r="D174" s="18">
        <v>0</v>
      </c>
      <c r="E174" s="18">
        <v>40.799999999999997</v>
      </c>
      <c r="F174" s="18">
        <v>46.8</v>
      </c>
      <c r="G174" s="18">
        <v>58.7</v>
      </c>
      <c r="H174" s="18">
        <v>0</v>
      </c>
      <c r="I174" s="18">
        <v>0</v>
      </c>
      <c r="J174" s="18"/>
    </row>
    <row r="175" spans="1:25" x14ac:dyDescent="0.25">
      <c r="A175" s="10" t="s">
        <v>49</v>
      </c>
      <c r="B175" s="18">
        <v>0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61.1</v>
      </c>
      <c r="I175" s="18">
        <v>62.2</v>
      </c>
      <c r="J175" s="18"/>
    </row>
    <row r="176" spans="1:25" x14ac:dyDescent="0.25">
      <c r="A176" s="10" t="s">
        <v>7</v>
      </c>
      <c r="B176" s="18">
        <v>39.54</v>
      </c>
      <c r="C176" s="18">
        <v>36.35</v>
      </c>
      <c r="D176" s="18">
        <v>37.450000000000003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8"/>
    </row>
    <row r="177" spans="1:25" x14ac:dyDescent="0.25">
      <c r="A177" s="10" t="s">
        <v>45</v>
      </c>
      <c r="B177" s="18">
        <v>0</v>
      </c>
      <c r="C177" s="18">
        <v>0</v>
      </c>
      <c r="D177" s="18">
        <v>0</v>
      </c>
      <c r="E177" s="18">
        <v>41.1</v>
      </c>
      <c r="F177" s="18">
        <v>47.2</v>
      </c>
      <c r="G177" s="18">
        <v>58.1</v>
      </c>
      <c r="H177" s="18">
        <v>61</v>
      </c>
      <c r="I177" s="18">
        <v>77.77</v>
      </c>
      <c r="J177" s="18"/>
    </row>
    <row r="178" spans="1:25" x14ac:dyDescent="0.25">
      <c r="A178" s="10" t="s">
        <v>8</v>
      </c>
      <c r="B178" s="18">
        <v>38.42</v>
      </c>
      <c r="C178" s="18">
        <v>35.409999999999997</v>
      </c>
      <c r="D178" s="18">
        <v>36.25</v>
      </c>
      <c r="E178" s="18">
        <v>40.299999999999997</v>
      </c>
      <c r="F178" s="18">
        <v>45.1</v>
      </c>
      <c r="G178" s="18">
        <v>57.3</v>
      </c>
      <c r="H178" s="18">
        <v>61.2</v>
      </c>
      <c r="I178" s="18">
        <v>76.099999999999994</v>
      </c>
      <c r="J178" s="18"/>
    </row>
    <row r="179" spans="1:25" x14ac:dyDescent="0.25">
      <c r="A179" s="10" t="s">
        <v>9</v>
      </c>
      <c r="B179" s="18">
        <v>45.11</v>
      </c>
      <c r="C179" s="18">
        <v>40.89</v>
      </c>
      <c r="D179" s="18">
        <v>41.71</v>
      </c>
      <c r="E179" s="18">
        <v>44.6</v>
      </c>
      <c r="F179" s="18">
        <v>57.3</v>
      </c>
      <c r="G179" s="18">
        <v>65.3</v>
      </c>
      <c r="H179" s="18">
        <v>56.9</v>
      </c>
      <c r="I179" s="18">
        <v>60.9</v>
      </c>
      <c r="J179" s="18"/>
    </row>
    <row r="180" spans="1:25" x14ac:dyDescent="0.25">
      <c r="A180" s="10" t="s">
        <v>10</v>
      </c>
      <c r="B180" s="18">
        <v>39.840000000000003</v>
      </c>
      <c r="C180" s="18">
        <v>36.6</v>
      </c>
      <c r="D180" s="18">
        <v>37.76</v>
      </c>
      <c r="E180" s="18">
        <v>41.3</v>
      </c>
      <c r="F180" s="18">
        <v>47.1</v>
      </c>
      <c r="G180" s="18">
        <v>58.3</v>
      </c>
      <c r="H180" s="18">
        <v>61.2</v>
      </c>
      <c r="I180" s="18">
        <v>63.3</v>
      </c>
      <c r="J180" s="18"/>
    </row>
    <row r="181" spans="1:25" x14ac:dyDescent="0.25">
      <c r="A181" s="9" t="s">
        <v>11</v>
      </c>
      <c r="B181" s="18"/>
      <c r="C181" s="18"/>
      <c r="D181" s="18"/>
      <c r="E181" s="18"/>
      <c r="F181" s="18"/>
      <c r="G181" s="18"/>
      <c r="H181" s="18"/>
      <c r="I181" s="18"/>
      <c r="J181" s="18"/>
    </row>
    <row r="182" spans="1:25" x14ac:dyDescent="0.25">
      <c r="A182" s="10" t="s">
        <v>12</v>
      </c>
      <c r="B182" s="18">
        <v>34.54</v>
      </c>
      <c r="C182" s="18">
        <v>31.87</v>
      </c>
      <c r="D182" s="18">
        <v>32.39</v>
      </c>
      <c r="E182" s="18">
        <v>36.1</v>
      </c>
      <c r="F182" s="18">
        <v>41.1</v>
      </c>
      <c r="G182" s="18">
        <v>53.2</v>
      </c>
      <c r="H182" s="18">
        <v>56.5</v>
      </c>
      <c r="I182" s="18">
        <v>70.8</v>
      </c>
      <c r="J182" s="18"/>
    </row>
    <row r="183" spans="1:25" x14ac:dyDescent="0.25">
      <c r="A183" s="10" t="s">
        <v>13</v>
      </c>
      <c r="B183" s="18">
        <v>36</v>
      </c>
      <c r="C183" s="18">
        <v>33.19</v>
      </c>
      <c r="D183" s="18">
        <v>33.75</v>
      </c>
      <c r="E183" s="18">
        <v>40.5</v>
      </c>
      <c r="F183" s="18">
        <v>47.3</v>
      </c>
      <c r="G183" s="18">
        <v>57.8</v>
      </c>
      <c r="H183" s="18">
        <v>61.2</v>
      </c>
      <c r="I183" s="18">
        <v>77.400000000000006</v>
      </c>
      <c r="J183" s="18"/>
    </row>
    <row r="184" spans="1:25" x14ac:dyDescent="0.25">
      <c r="A184" s="10" t="s">
        <v>14</v>
      </c>
      <c r="B184" s="18">
        <v>32.85</v>
      </c>
      <c r="C184" s="18">
        <v>31.66</v>
      </c>
      <c r="D184" s="18">
        <v>34.1</v>
      </c>
      <c r="E184" s="18">
        <v>43.4</v>
      </c>
      <c r="F184" s="18">
        <v>55.3</v>
      </c>
      <c r="G184" s="18">
        <v>64.7</v>
      </c>
      <c r="H184" s="18">
        <v>67.099999999999994</v>
      </c>
      <c r="I184" s="18">
        <v>89.4</v>
      </c>
      <c r="J184" s="18"/>
    </row>
    <row r="185" spans="1:25" x14ac:dyDescent="0.25">
      <c r="A185" s="10" t="s">
        <v>15</v>
      </c>
      <c r="B185" s="18">
        <v>45.53</v>
      </c>
      <c r="C185" s="18">
        <v>42.74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/>
    </row>
    <row r="186" spans="1:25" x14ac:dyDescent="0.25">
      <c r="A186" s="10" t="s">
        <v>16</v>
      </c>
      <c r="B186" s="18">
        <v>37.869999999999997</v>
      </c>
      <c r="C186" s="18">
        <v>34.74</v>
      </c>
      <c r="D186" s="18">
        <v>34.21</v>
      </c>
      <c r="E186" s="18">
        <v>41.6</v>
      </c>
      <c r="F186" s="18">
        <v>52.6</v>
      </c>
      <c r="G186" s="18">
        <v>57.4</v>
      </c>
      <c r="H186" s="18">
        <v>59.8</v>
      </c>
      <c r="I186" s="18">
        <v>75.3</v>
      </c>
      <c r="J186" s="18"/>
    </row>
    <row r="187" spans="1:25" x14ac:dyDescent="0.25">
      <c r="A187" s="9" t="s">
        <v>17</v>
      </c>
      <c r="B187" s="18"/>
      <c r="C187" s="18"/>
      <c r="D187" s="18"/>
      <c r="E187" s="18"/>
      <c r="F187" s="18"/>
      <c r="G187" s="18"/>
      <c r="H187" s="18"/>
      <c r="I187" s="18"/>
      <c r="J187" s="18"/>
    </row>
    <row r="188" spans="1:25" x14ac:dyDescent="0.25">
      <c r="A188" s="10" t="s">
        <v>18</v>
      </c>
      <c r="B188" s="18">
        <v>101.74</v>
      </c>
      <c r="C188" s="18">
        <v>90.95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/>
    </row>
    <row r="189" spans="1:25" x14ac:dyDescent="0.25">
      <c r="A189" s="10" t="s">
        <v>19</v>
      </c>
      <c r="B189" s="18">
        <v>101.01</v>
      </c>
      <c r="C189" s="18">
        <v>90.95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/>
    </row>
    <row r="190" spans="1:25" s="1" customFormat="1" x14ac:dyDescent="0.25">
      <c r="A190" s="1" t="s">
        <v>1</v>
      </c>
    </row>
    <row r="191" spans="1:25" s="1" customFormat="1" x14ac:dyDescent="0.25">
      <c r="A191" s="1" t="s">
        <v>33</v>
      </c>
    </row>
    <row r="192" spans="1:25" s="1" customFormat="1" x14ac:dyDescent="0.25">
      <c r="A192" s="5" t="s">
        <v>38</v>
      </c>
      <c r="B192" s="6"/>
      <c r="C192" s="6"/>
      <c r="D192" s="6"/>
      <c r="F192" s="6"/>
      <c r="G192" s="6"/>
      <c r="H192" s="6"/>
      <c r="I192" s="8"/>
      <c r="J192" s="3"/>
      <c r="K192" s="3"/>
      <c r="L192" s="3"/>
      <c r="M192" s="3"/>
      <c r="N192" s="3"/>
      <c r="O192" s="4"/>
      <c r="P192" s="4"/>
      <c r="Q192" s="3"/>
      <c r="R192" s="3"/>
      <c r="S192" s="3"/>
      <c r="T192" s="3"/>
      <c r="U192" s="3"/>
      <c r="V192" s="3"/>
      <c r="W192" s="3"/>
      <c r="X192" s="3"/>
      <c r="Y192" s="3"/>
    </row>
    <row r="193" spans="1:25" s="1" customFormat="1" x14ac:dyDescent="0.25">
      <c r="A193" s="5"/>
      <c r="B193" s="2" t="s">
        <v>35</v>
      </c>
      <c r="C193" s="2"/>
      <c r="D193" s="11" t="s">
        <v>36</v>
      </c>
      <c r="E193" s="2"/>
      <c r="F193" s="2" t="s">
        <v>34</v>
      </c>
      <c r="G193" s="2"/>
      <c r="H193" s="2"/>
      <c r="I193" s="8"/>
      <c r="J193" s="2"/>
      <c r="K193" s="2"/>
      <c r="L193" s="2"/>
      <c r="M193" s="2"/>
      <c r="N193" s="2"/>
      <c r="O193" s="2"/>
      <c r="P193" s="2"/>
      <c r="Q193" s="3"/>
      <c r="R193" s="3"/>
      <c r="S193" s="3"/>
      <c r="T193" s="2"/>
      <c r="U193" s="2"/>
      <c r="V193" s="2"/>
      <c r="W193" s="2"/>
      <c r="X193" s="2"/>
      <c r="Y193" s="3"/>
    </row>
    <row r="194" spans="1:25" x14ac:dyDescent="0.25">
      <c r="A194" s="7" t="s">
        <v>4</v>
      </c>
      <c r="K194" s="7" t="s">
        <v>4</v>
      </c>
      <c r="O194" t="s">
        <v>83</v>
      </c>
    </row>
    <row r="195" spans="1:25" x14ac:dyDescent="0.25">
      <c r="A195" s="9" t="s">
        <v>5</v>
      </c>
      <c r="K195" s="9" t="s">
        <v>5</v>
      </c>
    </row>
    <row r="196" spans="1:25" x14ac:dyDescent="0.25">
      <c r="A196" s="10" t="s">
        <v>6</v>
      </c>
      <c r="B196" s="14">
        <v>73.86</v>
      </c>
      <c r="C196" s="15" t="s">
        <v>37</v>
      </c>
      <c r="D196" s="14">
        <v>82.61</v>
      </c>
      <c r="E196" s="15" t="s">
        <v>37</v>
      </c>
      <c r="F196" s="14">
        <v>101.25</v>
      </c>
      <c r="H196" t="str">
        <f>_xlfn.CONCAT(B196:F196)</f>
        <v>73.86 - 82.61 - 101.25</v>
      </c>
      <c r="K196" s="10" t="s">
        <v>6</v>
      </c>
      <c r="O196" t="s">
        <v>89</v>
      </c>
    </row>
    <row r="197" spans="1:25" x14ac:dyDescent="0.25">
      <c r="A197" s="10" t="s">
        <v>7</v>
      </c>
      <c r="B197" s="14">
        <v>34.299999999999997</v>
      </c>
      <c r="C197" s="15" t="s">
        <v>37</v>
      </c>
      <c r="D197" s="14">
        <v>39.94</v>
      </c>
      <c r="E197" s="15" t="s">
        <v>37</v>
      </c>
      <c r="F197" s="14">
        <v>50.09</v>
      </c>
      <c r="H197" t="str">
        <f t="shared" ref="H197:H209" si="29">_xlfn.CONCAT(B197:F197)</f>
        <v>34.3 - 39.94 - 50.09</v>
      </c>
      <c r="K197" s="10" t="s">
        <v>7</v>
      </c>
      <c r="O197" t="s">
        <v>90</v>
      </c>
    </row>
    <row r="198" spans="1:25" x14ac:dyDescent="0.25">
      <c r="A198" s="10" t="s">
        <v>8</v>
      </c>
      <c r="B198" s="14">
        <v>76.23</v>
      </c>
      <c r="C198" s="15" t="s">
        <v>37</v>
      </c>
      <c r="D198" s="14">
        <v>88.24</v>
      </c>
      <c r="E198" s="15" t="s">
        <v>37</v>
      </c>
      <c r="F198" s="14">
        <v>92.25</v>
      </c>
      <c r="H198" t="str">
        <f t="shared" si="29"/>
        <v>76.23 - 88.24 - 92.25</v>
      </c>
      <c r="K198" s="10" t="s">
        <v>8</v>
      </c>
      <c r="O198" t="s">
        <v>91</v>
      </c>
    </row>
    <row r="199" spans="1:25" x14ac:dyDescent="0.25">
      <c r="A199" s="10" t="s">
        <v>9</v>
      </c>
      <c r="B199" s="14">
        <v>34.979999999999997</v>
      </c>
      <c r="C199" s="15" t="s">
        <v>37</v>
      </c>
      <c r="D199" s="14">
        <v>39.82</v>
      </c>
      <c r="E199" s="15" t="s">
        <v>37</v>
      </c>
      <c r="F199" s="14">
        <v>39.25</v>
      </c>
      <c r="H199" t="str">
        <f t="shared" si="29"/>
        <v>34.98 - 39.82 - 39.25</v>
      </c>
      <c r="K199" s="10" t="s">
        <v>9</v>
      </c>
      <c r="O199" t="s">
        <v>92</v>
      </c>
    </row>
    <row r="200" spans="1:25" x14ac:dyDescent="0.25">
      <c r="A200" s="10" t="s">
        <v>10</v>
      </c>
      <c r="B200" s="14">
        <v>79.87</v>
      </c>
      <c r="C200" s="15" t="s">
        <v>37</v>
      </c>
      <c r="D200" s="14">
        <v>90.17</v>
      </c>
      <c r="E200" s="15" t="s">
        <v>37</v>
      </c>
      <c r="F200" s="14">
        <v>141.03</v>
      </c>
      <c r="H200" t="str">
        <f t="shared" si="29"/>
        <v>79.87 - 90.17 - 141.03</v>
      </c>
      <c r="K200" s="10" t="s">
        <v>10</v>
      </c>
      <c r="O200" t="s">
        <v>93</v>
      </c>
    </row>
    <row r="201" spans="1:25" x14ac:dyDescent="0.25">
      <c r="A201" s="9" t="s">
        <v>11</v>
      </c>
      <c r="B201" s="14"/>
      <c r="C201" s="15"/>
      <c r="D201" s="14"/>
      <c r="E201" s="15"/>
      <c r="F201" s="14"/>
      <c r="H201" t="str">
        <f t="shared" si="29"/>
        <v/>
      </c>
      <c r="K201" s="9" t="s">
        <v>11</v>
      </c>
      <c r="O201" t="s">
        <v>94</v>
      </c>
    </row>
    <row r="202" spans="1:25" x14ac:dyDescent="0.25">
      <c r="A202" s="10" t="s">
        <v>12</v>
      </c>
      <c r="B202" s="14">
        <v>30.01</v>
      </c>
      <c r="C202" s="15" t="s">
        <v>37</v>
      </c>
      <c r="D202" s="14">
        <v>40.229999999999997</v>
      </c>
      <c r="E202" s="15" t="s">
        <v>37</v>
      </c>
      <c r="F202" s="14">
        <v>65.650000000000006</v>
      </c>
      <c r="H202" t="str">
        <f t="shared" si="29"/>
        <v>30.01 - 40.23 - 65.65</v>
      </c>
      <c r="K202" s="10" t="s">
        <v>12</v>
      </c>
      <c r="O202" t="s">
        <v>95</v>
      </c>
    </row>
    <row r="203" spans="1:25" x14ac:dyDescent="0.25">
      <c r="A203" s="10" t="s">
        <v>13</v>
      </c>
      <c r="B203" s="14">
        <v>86.34</v>
      </c>
      <c r="C203" s="15" t="s">
        <v>37</v>
      </c>
      <c r="D203" s="14">
        <v>136.51</v>
      </c>
      <c r="E203" s="15" t="s">
        <v>37</v>
      </c>
      <c r="F203" s="14">
        <v>128.93</v>
      </c>
      <c r="H203" t="str">
        <f t="shared" si="29"/>
        <v>86.34 - 136.51 - 128.93</v>
      </c>
      <c r="K203" s="10" t="s">
        <v>13</v>
      </c>
      <c r="O203" t="s">
        <v>96</v>
      </c>
    </row>
    <row r="204" spans="1:25" x14ac:dyDescent="0.25">
      <c r="A204" s="10" t="s">
        <v>14</v>
      </c>
      <c r="B204" s="14">
        <v>27.93</v>
      </c>
      <c r="C204" s="15" t="s">
        <v>37</v>
      </c>
      <c r="D204" s="14">
        <v>36.49</v>
      </c>
      <c r="E204" s="15" t="s">
        <v>37</v>
      </c>
      <c r="F204" s="14">
        <v>44.95</v>
      </c>
      <c r="H204" t="str">
        <f t="shared" si="29"/>
        <v>27.93 - 36.49 - 44.95</v>
      </c>
      <c r="K204" s="10" t="s">
        <v>14</v>
      </c>
      <c r="O204" t="s">
        <v>97</v>
      </c>
    </row>
    <row r="205" spans="1:25" x14ac:dyDescent="0.25">
      <c r="A205" s="10" t="s">
        <v>15</v>
      </c>
      <c r="B205" s="14">
        <v>40.299999999999997</v>
      </c>
      <c r="C205" s="15" t="s">
        <v>37</v>
      </c>
      <c r="D205" s="14">
        <v>52.53</v>
      </c>
      <c r="E205" s="15" t="s">
        <v>37</v>
      </c>
      <c r="F205" s="14">
        <v>63.3</v>
      </c>
      <c r="H205" t="str">
        <f t="shared" si="29"/>
        <v>40.3 - 52.53 - 63.3</v>
      </c>
      <c r="K205" s="10" t="s">
        <v>15</v>
      </c>
      <c r="O205" t="s">
        <v>98</v>
      </c>
    </row>
    <row r="206" spans="1:25" x14ac:dyDescent="0.25">
      <c r="A206" s="10" t="s">
        <v>16</v>
      </c>
      <c r="B206" s="14">
        <v>48.96</v>
      </c>
      <c r="C206" s="15" t="s">
        <v>37</v>
      </c>
      <c r="D206" s="14">
        <v>64.27</v>
      </c>
      <c r="E206" s="15" t="s">
        <v>37</v>
      </c>
      <c r="F206" s="14">
        <v>82.65</v>
      </c>
      <c r="H206" t="str">
        <f t="shared" si="29"/>
        <v>48.96 - 64.27 - 82.65</v>
      </c>
      <c r="K206" s="10" t="s">
        <v>16</v>
      </c>
      <c r="O206" t="s">
        <v>99</v>
      </c>
    </row>
    <row r="207" spans="1:25" x14ac:dyDescent="0.25">
      <c r="A207" s="9" t="s">
        <v>17</v>
      </c>
      <c r="B207" s="14"/>
      <c r="C207" s="15"/>
      <c r="D207" s="14"/>
      <c r="E207" s="15"/>
      <c r="F207" s="14"/>
      <c r="H207" t="str">
        <f t="shared" si="29"/>
        <v/>
      </c>
      <c r="K207" s="9" t="s">
        <v>17</v>
      </c>
      <c r="O207" t="s">
        <v>94</v>
      </c>
    </row>
    <row r="208" spans="1:25" x14ac:dyDescent="0.25">
      <c r="A208" s="10" t="s">
        <v>18</v>
      </c>
      <c r="B208" s="14">
        <v>106.02</v>
      </c>
      <c r="C208" s="15" t="s">
        <v>37</v>
      </c>
      <c r="D208" s="14">
        <v>117.86</v>
      </c>
      <c r="E208" s="15" t="s">
        <v>37</v>
      </c>
      <c r="F208" s="14">
        <v>145.46</v>
      </c>
      <c r="H208" t="str">
        <f t="shared" si="29"/>
        <v>106.02 - 117.86 - 145.46</v>
      </c>
      <c r="K208" s="10" t="s">
        <v>18</v>
      </c>
      <c r="O208" t="s">
        <v>100</v>
      </c>
    </row>
    <row r="209" spans="1:25" x14ac:dyDescent="0.25">
      <c r="A209" s="10" t="s">
        <v>19</v>
      </c>
      <c r="B209" s="14">
        <v>114.7</v>
      </c>
      <c r="C209" s="15" t="s">
        <v>37</v>
      </c>
      <c r="D209" s="14">
        <v>128.55000000000001</v>
      </c>
      <c r="E209" s="15" t="s">
        <v>37</v>
      </c>
      <c r="F209" s="14">
        <v>141.06</v>
      </c>
      <c r="H209" t="str">
        <f t="shared" si="29"/>
        <v>114.7 - 128.55 - 141.06</v>
      </c>
      <c r="K209" s="10" t="s">
        <v>19</v>
      </c>
      <c r="O209" t="s">
        <v>101</v>
      </c>
    </row>
    <row r="210" spans="1:25" x14ac:dyDescent="0.25">
      <c r="A210" s="10"/>
      <c r="B210" s="14"/>
      <c r="C210" s="15"/>
      <c r="D210" s="14"/>
      <c r="E210" s="15"/>
      <c r="F210" s="14"/>
      <c r="K210" s="10" t="s">
        <v>102</v>
      </c>
      <c r="O210" t="s">
        <v>103</v>
      </c>
    </row>
    <row r="211" spans="1:25" s="1" customFormat="1" x14ac:dyDescent="0.25">
      <c r="A211" s="1" t="s">
        <v>1</v>
      </c>
    </row>
    <row r="212" spans="1:25" s="1" customFormat="1" x14ac:dyDescent="0.25">
      <c r="A212" s="1" t="s">
        <v>54</v>
      </c>
    </row>
    <row r="213" spans="1:25" s="1" customFormat="1" x14ac:dyDescent="0.25">
      <c r="A213" s="5" t="s">
        <v>57</v>
      </c>
      <c r="B213" s="6">
        <v>2027</v>
      </c>
      <c r="C213" s="6">
        <v>2026</v>
      </c>
      <c r="D213" s="6">
        <v>2025</v>
      </c>
      <c r="E213" s="6">
        <v>2024</v>
      </c>
      <c r="F213" s="6">
        <v>2023</v>
      </c>
      <c r="G213" s="6">
        <v>2022</v>
      </c>
      <c r="H213" s="6">
        <v>2021</v>
      </c>
      <c r="I213" s="6">
        <v>2020</v>
      </c>
      <c r="R213" s="3"/>
      <c r="S213" s="3"/>
      <c r="T213" s="3"/>
      <c r="U213" s="3"/>
      <c r="V213" s="3"/>
      <c r="W213" s="3"/>
      <c r="X213" s="3"/>
      <c r="Y213" s="3"/>
    </row>
    <row r="214" spans="1:25" s="1" customFormat="1" x14ac:dyDescent="0.25">
      <c r="A214" s="5" t="s">
        <v>56</v>
      </c>
      <c r="B214" s="2">
        <v>2021</v>
      </c>
      <c r="C214" s="2">
        <v>2020</v>
      </c>
      <c r="D214" s="2">
        <v>2019</v>
      </c>
      <c r="E214" s="2">
        <v>2018</v>
      </c>
      <c r="F214" s="2">
        <v>2017</v>
      </c>
      <c r="G214" s="2">
        <v>2016</v>
      </c>
      <c r="H214" s="2">
        <v>2015</v>
      </c>
      <c r="I214" s="2">
        <v>2014</v>
      </c>
      <c r="J214" s="2"/>
      <c r="K214" s="2"/>
      <c r="L214" s="2"/>
      <c r="M214" s="2"/>
      <c r="N214" s="2"/>
      <c r="O214" s="2"/>
      <c r="P214" s="2"/>
      <c r="Q214" s="3"/>
      <c r="R214" s="3"/>
      <c r="S214" s="3"/>
      <c r="T214" s="2"/>
      <c r="U214" s="2"/>
      <c r="V214" s="2"/>
      <c r="W214" s="2"/>
      <c r="X214" s="2"/>
      <c r="Y214" s="3"/>
    </row>
    <row r="215" spans="1:25" x14ac:dyDescent="0.25">
      <c r="A215" s="7" t="s">
        <v>4</v>
      </c>
    </row>
    <row r="216" spans="1:25" x14ac:dyDescent="0.25">
      <c r="A216" s="9" t="s">
        <v>5</v>
      </c>
    </row>
    <row r="217" spans="1:25" x14ac:dyDescent="0.25">
      <c r="A217" s="10" t="s">
        <v>6</v>
      </c>
      <c r="B217" s="21">
        <f>B153/B8</f>
        <v>0.468345236654158</v>
      </c>
      <c r="C217" s="21">
        <f t="shared" ref="C217:H217" si="30">C153/C8</f>
        <v>0.48894078856985851</v>
      </c>
      <c r="D217" s="21">
        <f t="shared" si="30"/>
        <v>0.47710622710622713</v>
      </c>
      <c r="E217" s="21">
        <f t="shared" si="30"/>
        <v>0.41421319796954315</v>
      </c>
      <c r="F217" s="21">
        <f t="shared" si="30"/>
        <v>0.39294710327455917</v>
      </c>
      <c r="G217" s="21">
        <f t="shared" si="30"/>
        <v>0.47684809098294068</v>
      </c>
      <c r="H217" s="21">
        <f t="shared" si="30"/>
        <v>0.43799283154121865</v>
      </c>
      <c r="I217" s="21">
        <f t="shared" ref="I217" si="31">I153/I8</f>
        <v>0.54370629370629364</v>
      </c>
    </row>
    <row r="218" spans="1:25" x14ac:dyDescent="0.25">
      <c r="A218" s="10" t="s">
        <v>7</v>
      </c>
      <c r="B218" s="21">
        <f t="shared" ref="B218:H221" si="32">B154/B9</f>
        <v>0.98973717146433027</v>
      </c>
      <c r="C218" s="21">
        <f t="shared" si="32"/>
        <v>0.97952034492050666</v>
      </c>
      <c r="D218" s="21">
        <f t="shared" si="32"/>
        <v>0.98371421066456533</v>
      </c>
      <c r="E218" s="21">
        <f t="shared" si="32"/>
        <v>0.99515738498789341</v>
      </c>
      <c r="F218" s="21">
        <f t="shared" si="32"/>
        <v>0.96326530612244887</v>
      </c>
      <c r="G218" s="21">
        <f t="shared" si="32"/>
        <v>1.0301418439716312</v>
      </c>
      <c r="H218" s="21">
        <f>H154/H9</f>
        <v>1.0664335664335665</v>
      </c>
      <c r="I218" s="21">
        <f>I154/I9</f>
        <v>1.0697386519944978</v>
      </c>
    </row>
    <row r="219" spans="1:25" x14ac:dyDescent="0.25">
      <c r="A219" s="10" t="s">
        <v>8</v>
      </c>
      <c r="B219" s="21">
        <f t="shared" si="32"/>
        <v>0.47014194811551641</v>
      </c>
      <c r="C219" s="21">
        <f t="shared" si="32"/>
        <v>0.50162912593851827</v>
      </c>
      <c r="D219" s="21">
        <f t="shared" si="32"/>
        <v>0.48410790598290609</v>
      </c>
      <c r="E219" s="21">
        <f t="shared" si="32"/>
        <v>0.52067183462532307</v>
      </c>
      <c r="F219" s="21">
        <f t="shared" si="32"/>
        <v>0.48704103671706261</v>
      </c>
      <c r="G219" s="21">
        <f t="shared" si="32"/>
        <v>0.57878787878787885</v>
      </c>
      <c r="H219" s="21">
        <f t="shared" si="32"/>
        <v>0.59533073929961089</v>
      </c>
      <c r="I219" s="21">
        <f t="shared" ref="I219" si="33">I155/I10</f>
        <v>0.79936974789915971</v>
      </c>
    </row>
    <row r="220" spans="1:25" x14ac:dyDescent="0.25">
      <c r="A220" s="10" t="s">
        <v>9</v>
      </c>
      <c r="B220" s="21">
        <f t="shared" si="32"/>
        <v>1.1987775710868989</v>
      </c>
      <c r="C220" s="21">
        <f t="shared" si="32"/>
        <v>1.1852173913043476</v>
      </c>
      <c r="D220" s="21">
        <f t="shared" si="32"/>
        <v>1.1772509173017218</v>
      </c>
      <c r="E220" s="21">
        <f t="shared" si="32"/>
        <v>1.1644908616187992</v>
      </c>
      <c r="F220" s="21">
        <f t="shared" si="32"/>
        <v>1.3770728190338863</v>
      </c>
      <c r="G220" s="21">
        <f t="shared" si="32"/>
        <v>1.5035689615473176</v>
      </c>
      <c r="H220" s="21">
        <f t="shared" si="32"/>
        <v>1.356053384175405</v>
      </c>
      <c r="I220" s="21">
        <f t="shared" ref="I220" si="34">I156/I11</f>
        <v>1.3716216216216215</v>
      </c>
    </row>
    <row r="221" spans="1:25" x14ac:dyDescent="0.25">
      <c r="A221" s="10" t="s">
        <v>10</v>
      </c>
      <c r="B221" s="21">
        <f t="shared" si="32"/>
        <v>0.44188110026619348</v>
      </c>
      <c r="C221" s="21">
        <f t="shared" si="32"/>
        <v>0.4102679071852931</v>
      </c>
      <c r="D221" s="21">
        <f t="shared" si="32"/>
        <v>0.39818622798692394</v>
      </c>
      <c r="E221" s="21">
        <f t="shared" si="32"/>
        <v>0.44793926247288501</v>
      </c>
      <c r="F221" s="21">
        <f t="shared" si="32"/>
        <v>0.49422875131164745</v>
      </c>
      <c r="G221" s="21">
        <f t="shared" si="32"/>
        <v>0.56933593749999989</v>
      </c>
      <c r="H221" s="21">
        <f t="shared" si="32"/>
        <v>0.63750000000000007</v>
      </c>
      <c r="I221" s="21">
        <f t="shared" ref="I221" si="35">I157/I12</f>
        <v>0.63047808764940227</v>
      </c>
    </row>
    <row r="222" spans="1:25" x14ac:dyDescent="0.25">
      <c r="A222" s="9" t="s">
        <v>11</v>
      </c>
      <c r="B222" s="21"/>
      <c r="C222" s="21"/>
      <c r="D222" s="21"/>
      <c r="E222" s="21"/>
      <c r="F222" s="21"/>
      <c r="G222" s="21"/>
      <c r="H222" s="21"/>
      <c r="I222" s="21"/>
    </row>
    <row r="223" spans="1:25" x14ac:dyDescent="0.25">
      <c r="A223" s="10" t="s">
        <v>12</v>
      </c>
      <c r="B223" s="21">
        <f t="shared" ref="B223:H223" si="36">B159/B14</f>
        <v>0.85856326124782489</v>
      </c>
      <c r="C223" s="21">
        <f t="shared" si="36"/>
        <v>0.86321776814734563</v>
      </c>
      <c r="D223" s="21">
        <f t="shared" si="36"/>
        <v>0.81076345431789743</v>
      </c>
      <c r="E223" s="21">
        <f t="shared" si="36"/>
        <v>0.72344689378757521</v>
      </c>
      <c r="F223" s="21">
        <f t="shared" si="36"/>
        <v>0.85803757828810023</v>
      </c>
      <c r="G223" s="21">
        <f t="shared" si="36"/>
        <v>1.0211132437619961</v>
      </c>
      <c r="H223" s="21">
        <f t="shared" si="36"/>
        <v>0.99823321554770317</v>
      </c>
      <c r="I223" s="21">
        <f t="shared" ref="I223" si="37">I159/I14</f>
        <v>0.96195652173913049</v>
      </c>
    </row>
    <row r="224" spans="1:25" x14ac:dyDescent="0.25">
      <c r="A224" s="10" t="s">
        <v>13</v>
      </c>
      <c r="B224" s="21">
        <f t="shared" ref="B224:H224" si="38">B160/B15</f>
        <v>0.26371694381364003</v>
      </c>
      <c r="C224" s="21">
        <f t="shared" si="38"/>
        <v>0.27541282881088708</v>
      </c>
      <c r="D224" s="21">
        <f t="shared" si="38"/>
        <v>0.27607361963190186</v>
      </c>
      <c r="E224" s="21">
        <f t="shared" si="38"/>
        <v>0.34497444633730834</v>
      </c>
      <c r="F224" s="21">
        <f t="shared" si="38"/>
        <v>0.40358361774744023</v>
      </c>
      <c r="G224" s="21">
        <f t="shared" si="38"/>
        <v>0.39643347050754452</v>
      </c>
      <c r="H224" s="21">
        <f t="shared" si="38"/>
        <v>0.41717791411042943</v>
      </c>
      <c r="I224" s="21">
        <f t="shared" ref="I224" si="39">I160/I15</f>
        <v>0.39309294057897409</v>
      </c>
    </row>
    <row r="225" spans="1:9" x14ac:dyDescent="0.25">
      <c r="A225" s="10" t="s">
        <v>14</v>
      </c>
      <c r="B225" s="21">
        <f t="shared" ref="B225:H225" si="40">B161/B16</f>
        <v>0.89999999999999991</v>
      </c>
      <c r="C225" s="21">
        <f t="shared" si="40"/>
        <v>1.0404206375287546</v>
      </c>
      <c r="D225" s="21">
        <f t="shared" si="40"/>
        <v>1.0295893719806761</v>
      </c>
      <c r="E225" s="21">
        <f t="shared" si="40"/>
        <v>0.94759825327510916</v>
      </c>
      <c r="F225" s="21">
        <f t="shared" si="40"/>
        <v>1.1082164328657313</v>
      </c>
      <c r="G225" s="21">
        <f t="shared" si="40"/>
        <v>0.96711509715994015</v>
      </c>
      <c r="H225" s="21">
        <f t="shared" si="40"/>
        <v>1.0120663650075412</v>
      </c>
      <c r="I225" s="21">
        <f t="shared" ref="I225" si="41">I161/I16</f>
        <v>0.78215223097112863</v>
      </c>
    </row>
    <row r="226" spans="1:9" x14ac:dyDescent="0.25">
      <c r="A226" s="10" t="s">
        <v>16</v>
      </c>
      <c r="B226" s="21">
        <f t="shared" ref="B226:H226" si="42">B162/B17</f>
        <v>0.5892329236035474</v>
      </c>
      <c r="C226" s="21">
        <f t="shared" si="42"/>
        <v>0.62855075085941747</v>
      </c>
      <c r="D226" s="21">
        <f t="shared" si="42"/>
        <v>0.64803940140178062</v>
      </c>
      <c r="E226" s="21">
        <f t="shared" si="42"/>
        <v>1.0639386189258313</v>
      </c>
      <c r="F226" s="21">
        <f t="shared" si="42"/>
        <v>0.85251215559157223</v>
      </c>
      <c r="G226" s="21">
        <f t="shared" si="42"/>
        <v>0.86706948640483383</v>
      </c>
      <c r="H226" s="21">
        <f t="shared" si="42"/>
        <v>0.88070692194403521</v>
      </c>
      <c r="I226" s="21">
        <f t="shared" ref="I226" si="43">I162/I17</f>
        <v>0.90071770334928214</v>
      </c>
    </row>
    <row r="227" spans="1:9" x14ac:dyDescent="0.25">
      <c r="A227" s="9" t="s">
        <v>17</v>
      </c>
      <c r="B227" s="21"/>
      <c r="C227" s="21"/>
      <c r="D227" s="21"/>
      <c r="E227" s="21"/>
      <c r="F227" s="21"/>
      <c r="G227" s="21"/>
      <c r="H227" s="21"/>
      <c r="I227" s="21"/>
    </row>
    <row r="228" spans="1:9" x14ac:dyDescent="0.25">
      <c r="A228" s="10" t="s">
        <v>18</v>
      </c>
      <c r="B228" s="21">
        <f t="shared" ref="B228:D228" si="44">B164/B19</f>
        <v>0.86315432255875124</v>
      </c>
      <c r="C228" s="21">
        <f t="shared" si="44"/>
        <v>0.85302945038454336</v>
      </c>
      <c r="D228" s="21">
        <f t="shared" si="44"/>
        <v>0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</row>
    <row r="229" spans="1:9" x14ac:dyDescent="0.25">
      <c r="A229" s="10" t="s">
        <v>19</v>
      </c>
      <c r="B229" s="21">
        <f t="shared" ref="B229:C229" si="45">B165/B20</f>
        <v>0.78576429404900816</v>
      </c>
      <c r="C229" s="21">
        <f t="shared" si="45"/>
        <v>0.7589285714285714</v>
      </c>
      <c r="D229" s="21">
        <v>0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A31FE-0A2B-4AA1-99B3-659584C663F2}">
  <dimension ref="A1"/>
  <sheetViews>
    <sheetView tabSelected="1" topLeftCell="A13" zoomScaleNormal="100" workbookViewId="0">
      <selection activeCell="Q81" sqref="Q8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LCOE Model</vt:lpstr>
      <vt:lpstr>LCOE</vt:lpstr>
      <vt:lpstr>Python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Curtis</dc:creator>
  <cp:lastModifiedBy>Eric Curtis</cp:lastModifiedBy>
  <dcterms:created xsi:type="dcterms:W3CDTF">2023-11-02T00:33:34Z</dcterms:created>
  <dcterms:modified xsi:type="dcterms:W3CDTF">2023-12-15T04:29:46Z</dcterms:modified>
</cp:coreProperties>
</file>