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8a6cf864f0347f0/Documents/"/>
    </mc:Choice>
  </mc:AlternateContent>
  <xr:revisionPtr revIDLastSave="0" documentId="8_{44D026B9-26B1-4FA2-88AC-60D49D8FD9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LIP CALCULATO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1" l="1"/>
  <c r="C22" i="1" l="1"/>
  <c r="I13" i="1" l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C27" i="1" l="1"/>
  <c r="C24" i="1"/>
  <c r="C23" i="1"/>
  <c r="C28" i="1" l="1"/>
  <c r="C29" i="1" s="1"/>
  <c r="C31" i="1" l="1"/>
  <c r="C30" i="1" l="1"/>
  <c r="C33" i="1" l="1"/>
  <c r="G28" i="1" l="1"/>
  <c r="F36" i="1" s="1"/>
  <c r="G31" i="1"/>
  <c r="G32" i="1"/>
  <c r="G29" i="1"/>
  <c r="G30" i="1"/>
  <c r="G24" i="1"/>
  <c r="G25" i="1"/>
  <c r="G26" i="1"/>
  <c r="G27" i="1"/>
  <c r="C34" i="1"/>
  <c r="F37" i="1" l="1"/>
  <c r="I14" i="1"/>
  <c r="I15" i="1" s="1"/>
</calcChain>
</file>

<file path=xl/sharedStrings.xml><?xml version="1.0" encoding="utf-8"?>
<sst xmlns="http://schemas.openxmlformats.org/spreadsheetml/2006/main" count="56" uniqueCount="51">
  <si>
    <t>ARV</t>
  </si>
  <si>
    <t>Profit</t>
  </si>
  <si>
    <t>HML Points</t>
  </si>
  <si>
    <t>GAP Points</t>
  </si>
  <si>
    <t>GAP Interest</t>
  </si>
  <si>
    <t>TPC plus $ cost</t>
  </si>
  <si>
    <t>GAP ROI</t>
  </si>
  <si>
    <t>HML LTV (ARV)</t>
  </si>
  <si>
    <t>Deal?</t>
  </si>
  <si>
    <t>Interest Type</t>
  </si>
  <si>
    <t>Straight</t>
  </si>
  <si>
    <t>Profit Min %</t>
  </si>
  <si>
    <t>Profit Min $</t>
  </si>
  <si>
    <t>Projection</t>
  </si>
  <si>
    <t>as % of ARV</t>
  </si>
  <si>
    <t>Annual</t>
  </si>
  <si>
    <t>GAP Equity Share?</t>
  </si>
  <si>
    <t>Yes</t>
  </si>
  <si>
    <t>No</t>
  </si>
  <si>
    <t>GAP Equity %</t>
  </si>
  <si>
    <t>GAP Return</t>
  </si>
  <si>
    <t>&lt;&lt;-- drop down</t>
  </si>
  <si>
    <t xml:space="preserve">&lt;&lt;-- drop down </t>
  </si>
  <si>
    <t>DISCLAIMER &amp; DISCLOSURES - PLEASE READ</t>
  </si>
  <si>
    <t>This calculator is a property of Strategic Enterprises Inc. (DBA: The Flip Secrets) Users and viewers may not copy, distribute, modify, alter, and/or sell this calculator file without a written permission from Strategic Enterprises Inc. This calculator tool is intended to be an educational tool only. This calculator does not represent 100% accuracy and shall not be regarded as financial and/or investment advice. This calculator does its best to give you a potential outcome when using our strategies, methods, and ideas. Users are advised to schedule a strategy session phone call with The Flip Secrets to avoid potential user errors. Strategic Enterprises Inc. does not warrant, promise, and/or guarantee ANY results, profit, savings, outcomes or the lack thereof.</t>
  </si>
  <si>
    <t>FLIP SECRETS ULTIMATE FLIP CALCULATOR V1.7</t>
  </si>
  <si>
    <t>Please edit only the yellow highlighted boxes!</t>
  </si>
  <si>
    <t>Property Address</t>
  </si>
  <si>
    <t>Project Months</t>
  </si>
  <si>
    <t>Purchase Price</t>
  </si>
  <si>
    <t>Rehab Budget</t>
  </si>
  <si>
    <t xml:space="preserve">Closing Costs </t>
  </si>
  <si>
    <t>Holding Costs</t>
  </si>
  <si>
    <t>Total Project Costs</t>
  </si>
  <si>
    <t>HML LOAN AMOUNT</t>
  </si>
  <si>
    <t>HML Total Interest</t>
  </si>
  <si>
    <t>HML Admin Fees</t>
  </si>
  <si>
    <t>Down Payment</t>
  </si>
  <si>
    <t>HML Total Fees</t>
  </si>
  <si>
    <t>GAP LOAN AMOUNT</t>
  </si>
  <si>
    <t>HML Interest Rate</t>
  </si>
  <si>
    <t>GAP Interest Rate</t>
  </si>
  <si>
    <t>Resale Closing Costs</t>
  </si>
  <si>
    <t>Resale Price</t>
  </si>
  <si>
    <t>Minus CC</t>
  </si>
  <si>
    <t>RE Commissions</t>
  </si>
  <si>
    <t>And then schedule a free consulting call with our team to discuss your situation afterward.</t>
  </si>
  <si>
    <t>CLICK HERE to Watch The Case Study!</t>
  </si>
  <si>
    <t>Tutorial on how to use this calculator: https://theflipsecrets.com/calculator-tutorial</t>
  </si>
  <si>
    <t>WATCH FREE CASE STUDY ON RUNNING NUMBERS BELOW!</t>
  </si>
  <si>
    <t>2711 N Killingsworth St Portland, Ore.97217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</si>
</sst>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 (Body)"/>
    </font>
    <font>
      <sz val="16"/>
      <color theme="1"/>
      <name val="Calibri"/>
      <family val="2"/>
      <scheme val="minor"/>
    </font>
    <font>
      <b/>
      <sz val="12"/>
      <color theme="0"/>
      <name val="Calibri (Body)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CF53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0" fillId="0" borderId="0" xfId="2" applyNumberFormat="1" applyFont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2" borderId="1" xfId="2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164" fontId="3" fillId="2" borderId="11" xfId="2" applyNumberFormat="1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44" fontId="3" fillId="0" borderId="0" xfId="1" applyFont="1" applyFill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164" fontId="3" fillId="2" borderId="13" xfId="2" applyNumberFormat="1" applyFont="1" applyFill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44" fontId="3" fillId="0" borderId="22" xfId="0" applyNumberFormat="1" applyFont="1" applyBorder="1" applyAlignment="1" applyProtection="1">
      <alignment vertical="center"/>
      <protection hidden="1"/>
    </xf>
    <xf numFmtId="44" fontId="0" fillId="0" borderId="0" xfId="1" applyFont="1" applyAlignment="1" applyProtection="1">
      <alignment vertical="center"/>
      <protection hidden="1"/>
    </xf>
    <xf numFmtId="44" fontId="0" fillId="0" borderId="0" xfId="1" applyFont="1" applyFill="1" applyAlignment="1" applyProtection="1">
      <alignment vertical="center"/>
      <protection hidden="1"/>
    </xf>
    <xf numFmtId="164" fontId="0" fillId="0" borderId="0" xfId="2" applyNumberFormat="1" applyFont="1" applyFill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164" fontId="3" fillId="2" borderId="14" xfId="2" applyNumberFormat="1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44" fontId="3" fillId="2" borderId="1" xfId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164" fontId="3" fillId="2" borderId="3" xfId="2" applyNumberFormat="1" applyFont="1" applyFill="1" applyBorder="1" applyAlignment="1" applyProtection="1">
      <alignment horizontal="center" vertical="center"/>
      <protection hidden="1"/>
    </xf>
    <xf numFmtId="44" fontId="0" fillId="0" borderId="0" xfId="0" applyNumberFormat="1" applyAlignment="1" applyProtection="1">
      <alignment vertical="center"/>
      <protection hidden="1"/>
    </xf>
    <xf numFmtId="44" fontId="2" fillId="0" borderId="0" xfId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4" fontId="3" fillId="0" borderId="0" xfId="0" applyNumberFormat="1" applyFont="1" applyAlignment="1" applyProtection="1">
      <alignment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164" fontId="3" fillId="0" borderId="0" xfId="2" applyNumberFormat="1" applyFont="1" applyFill="1" applyBorder="1" applyAlignment="1" applyProtection="1">
      <alignment horizontal="center" vertical="center"/>
      <protection hidden="1"/>
    </xf>
    <xf numFmtId="44" fontId="3" fillId="4" borderId="1" xfId="1" applyFont="1" applyFill="1" applyBorder="1" applyAlignment="1" applyProtection="1">
      <alignment vertical="center"/>
      <protection hidden="1"/>
    </xf>
    <xf numFmtId="44" fontId="3" fillId="4" borderId="1" xfId="0" applyNumberFormat="1" applyFont="1" applyFill="1" applyBorder="1" applyAlignment="1" applyProtection="1">
      <alignment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44" fontId="0" fillId="0" borderId="20" xfId="0" applyNumberFormat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44" fontId="0" fillId="0" borderId="21" xfId="1" applyFont="1" applyBorder="1" applyAlignment="1" applyProtection="1">
      <alignment vertical="center"/>
      <protection hidden="1"/>
    </xf>
    <xf numFmtId="44" fontId="0" fillId="0" borderId="0" xfId="1" applyFont="1" applyFill="1" applyBorder="1" applyAlignment="1" applyProtection="1">
      <alignment vertical="center"/>
      <protection hidden="1"/>
    </xf>
    <xf numFmtId="44" fontId="3" fillId="0" borderId="15" xfId="0" applyNumberFormat="1" applyFont="1" applyBorder="1" applyAlignment="1" applyProtection="1">
      <alignment horizontal="center" vertical="center"/>
      <protection hidden="1"/>
    </xf>
    <xf numFmtId="44" fontId="0" fillId="0" borderId="7" xfId="1" applyFont="1" applyBorder="1" applyAlignment="1" applyProtection="1">
      <alignment horizontal="center" vertical="center"/>
      <protection hidden="1"/>
    </xf>
    <xf numFmtId="44" fontId="0" fillId="0" borderId="17" xfId="0" applyNumberFormat="1" applyBorder="1" applyAlignment="1" applyProtection="1">
      <alignment horizontal="center" vertical="center"/>
      <protection hidden="1"/>
    </xf>
    <xf numFmtId="44" fontId="3" fillId="0" borderId="5" xfId="0" applyNumberFormat="1" applyFont="1" applyBorder="1" applyAlignment="1" applyProtection="1">
      <alignment horizontal="center" vertical="center"/>
      <protection hidden="1"/>
    </xf>
    <xf numFmtId="44" fontId="0" fillId="0" borderId="20" xfId="1" applyFont="1" applyBorder="1" applyAlignment="1" applyProtection="1">
      <alignment horizontal="center" vertical="center"/>
      <protection hidden="1"/>
    </xf>
    <xf numFmtId="44" fontId="0" fillId="0" borderId="18" xfId="0" applyNumberFormat="1" applyBorder="1" applyAlignment="1" applyProtection="1">
      <alignment horizontal="center" vertical="center"/>
      <protection hidden="1"/>
    </xf>
    <xf numFmtId="44" fontId="0" fillId="0" borderId="7" xfId="0" applyNumberFormat="1" applyBorder="1" applyAlignment="1" applyProtection="1">
      <alignment vertical="center"/>
      <protection hidden="1"/>
    </xf>
    <xf numFmtId="44" fontId="3" fillId="0" borderId="16" xfId="0" applyNumberFormat="1" applyFont="1" applyBorder="1" applyAlignment="1" applyProtection="1">
      <alignment horizontal="center" vertical="center"/>
      <protection hidden="1"/>
    </xf>
    <xf numFmtId="44" fontId="0" fillId="0" borderId="22" xfId="1" applyFont="1" applyBorder="1" applyAlignment="1" applyProtection="1">
      <alignment horizontal="center" vertical="center"/>
      <protection hidden="1"/>
    </xf>
    <xf numFmtId="44" fontId="0" fillId="0" borderId="19" xfId="0" applyNumberForma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44" fontId="0" fillId="0" borderId="21" xfId="0" applyNumberFormat="1" applyBorder="1" applyAlignment="1" applyProtection="1">
      <alignment vertical="center"/>
      <protection hidden="1"/>
    </xf>
    <xf numFmtId="44" fontId="3" fillId="4" borderId="2" xfId="0" applyNumberFormat="1" applyFont="1" applyFill="1" applyBorder="1" applyAlignment="1" applyProtection="1">
      <alignment horizontal="center" vertical="center"/>
      <protection hidden="1"/>
    </xf>
    <xf numFmtId="44" fontId="0" fillId="4" borderId="1" xfId="1" applyFont="1" applyFill="1" applyBorder="1" applyAlignment="1" applyProtection="1">
      <alignment horizontal="center" vertical="center"/>
      <protection hidden="1"/>
    </xf>
    <xf numFmtId="44" fontId="3" fillId="4" borderId="3" xfId="0" applyNumberFormat="1" applyFont="1" applyFill="1" applyBorder="1" applyAlignment="1" applyProtection="1">
      <alignment horizontal="center" vertical="center"/>
      <protection hidden="1"/>
    </xf>
    <xf numFmtId="44" fontId="0" fillId="0" borderId="20" xfId="1" applyFont="1" applyBorder="1" applyAlignment="1" applyProtection="1">
      <alignment vertical="center"/>
      <protection hidden="1"/>
    </xf>
    <xf numFmtId="44" fontId="0" fillId="0" borderId="8" xfId="1" applyFont="1" applyBorder="1" applyAlignment="1" applyProtection="1">
      <alignment vertical="center"/>
      <protection hidden="1"/>
    </xf>
    <xf numFmtId="44" fontId="3" fillId="0" borderId="6" xfId="0" applyNumberFormat="1" applyFont="1" applyBorder="1" applyAlignment="1" applyProtection="1">
      <alignment horizontal="center" vertical="center"/>
      <protection hidden="1"/>
    </xf>
    <xf numFmtId="44" fontId="0" fillId="0" borderId="13" xfId="1" applyFont="1" applyBorder="1" applyAlignment="1" applyProtection="1">
      <alignment horizontal="center" vertical="center"/>
      <protection hidden="1"/>
    </xf>
    <xf numFmtId="44" fontId="0" fillId="0" borderId="9" xfId="0" applyNumberFormat="1" applyBorder="1" applyAlignment="1" applyProtection="1">
      <alignment horizontal="center" vertical="center"/>
      <protection hidden="1"/>
    </xf>
    <xf numFmtId="44" fontId="3" fillId="4" borderId="11" xfId="1" applyFont="1" applyFill="1" applyBorder="1" applyAlignment="1" applyProtection="1">
      <alignment vertical="center"/>
      <protection hidden="1"/>
    </xf>
    <xf numFmtId="9" fontId="3" fillId="4" borderId="1" xfId="2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4" fontId="3" fillId="4" borderId="1" xfId="1" applyFont="1" applyFill="1" applyBorder="1" applyAlignment="1" applyProtection="1">
      <alignment horizontal="center" vertical="center"/>
      <protection hidden="1"/>
    </xf>
    <xf numFmtId="10" fontId="3" fillId="4" borderId="1" xfId="2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64" fontId="0" fillId="7" borderId="0" xfId="2" applyNumberFormat="1" applyFont="1" applyFill="1" applyBorder="1" applyAlignment="1">
      <alignment horizontal="center" vertical="center"/>
    </xf>
    <xf numFmtId="8" fontId="3" fillId="2" borderId="13" xfId="1" applyNumberFormat="1" applyFont="1" applyFill="1" applyBorder="1" applyAlignment="1" applyProtection="1">
      <alignment vertical="center"/>
      <protection hidden="1"/>
    </xf>
    <xf numFmtId="8" fontId="3" fillId="2" borderId="11" xfId="1" applyNumberFormat="1" applyFont="1" applyFill="1" applyBorder="1" applyAlignment="1" applyProtection="1">
      <alignment vertical="center"/>
      <protection hidden="1"/>
    </xf>
    <xf numFmtId="8" fontId="3" fillId="2" borderId="1" xfId="1" applyNumberFormat="1" applyFont="1" applyFill="1" applyBorder="1" applyAlignment="1" applyProtection="1">
      <alignment vertical="center"/>
      <protection hidden="1"/>
    </xf>
    <xf numFmtId="8" fontId="3" fillId="2" borderId="22" xfId="1" applyNumberFormat="1" applyFont="1" applyFill="1" applyBorder="1" applyAlignment="1" applyProtection="1">
      <alignment vertical="center"/>
      <protection hidden="1"/>
    </xf>
    <xf numFmtId="0" fontId="8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15" fillId="8" borderId="0" xfId="3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/>
    </xf>
    <xf numFmtId="0" fontId="14" fillId="2" borderId="27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CF53E"/>
      <color rgb="FF00F500"/>
      <color rgb="FFE3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heflipsecrets.com/fssc-case-study" TargetMode="External"/><Relationship Id="rId1" Type="http://schemas.openxmlformats.org/officeDocument/2006/relationships/hyperlink" Target="https://theflipsecrets.com/calculator-tutor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Z44"/>
  <sheetViews>
    <sheetView tabSelected="1" topLeftCell="A4" zoomScale="110" zoomScaleNormal="110" workbookViewId="0">
      <selection activeCell="I19" sqref="I19"/>
    </sheetView>
  </sheetViews>
  <sheetFormatPr defaultColWidth="8.85546875" defaultRowHeight="15"/>
  <cols>
    <col min="1" max="1" width="1.140625" style="1" customWidth="1"/>
    <col min="2" max="2" width="18" style="2" customWidth="1"/>
    <col min="3" max="3" width="49.7109375" style="1" customWidth="1"/>
    <col min="4" max="4" width="3" style="1" customWidth="1"/>
    <col min="5" max="5" width="16.7109375" style="3" bestFit="1" customWidth="1"/>
    <col min="6" max="6" width="23.7109375" style="4" customWidth="1"/>
    <col min="7" max="7" width="24.140625" style="2" customWidth="1"/>
    <col min="8" max="8" width="12.140625" style="1" customWidth="1"/>
    <col min="9" max="9" width="22.28515625" style="1" customWidth="1"/>
    <col min="10" max="10" width="1.140625" style="1" customWidth="1"/>
    <col min="11" max="11" width="12" style="1" customWidth="1"/>
    <col min="12" max="12" width="12" style="2" customWidth="1"/>
    <col min="13" max="13" width="12" style="1" customWidth="1"/>
    <col min="14" max="14" width="12" style="2" customWidth="1"/>
    <col min="15" max="25" width="12" style="1" customWidth="1"/>
    <col min="26" max="26" width="8.85546875" style="2"/>
    <col min="27" max="16384" width="8.85546875" style="1"/>
  </cols>
  <sheetData>
    <row r="1" spans="2:26" ht="6.95" customHeight="1" thickBot="1"/>
    <row r="2" spans="2:26" ht="21.75" thickBot="1">
      <c r="B2" s="93" t="s">
        <v>23</v>
      </c>
      <c r="C2" s="94"/>
      <c r="D2" s="94"/>
      <c r="E2" s="94"/>
      <c r="F2" s="94"/>
      <c r="G2" s="94"/>
      <c r="H2" s="94"/>
      <c r="I2" s="95"/>
    </row>
    <row r="3" spans="2:26" ht="9" customHeight="1">
      <c r="B3" s="87" t="s">
        <v>24</v>
      </c>
      <c r="C3" s="88"/>
      <c r="D3" s="88"/>
      <c r="E3" s="88"/>
      <c r="F3" s="88"/>
      <c r="G3" s="88"/>
      <c r="H3" s="88"/>
      <c r="I3" s="89"/>
    </row>
    <row r="4" spans="2:26" ht="155.1" customHeight="1" thickBot="1">
      <c r="B4" s="90"/>
      <c r="C4" s="91"/>
      <c r="D4" s="91"/>
      <c r="E4" s="91"/>
      <c r="F4" s="91"/>
      <c r="G4" s="91"/>
      <c r="H4" s="91"/>
      <c r="I4" s="92"/>
    </row>
    <row r="5" spans="2:26" ht="15.75" thickBot="1"/>
    <row r="6" spans="2:26" ht="24" customHeight="1" thickBot="1">
      <c r="B6" s="96" t="s">
        <v>48</v>
      </c>
      <c r="C6" s="97"/>
      <c r="D6" s="97"/>
      <c r="E6" s="97"/>
      <c r="F6" s="97"/>
      <c r="G6" s="97"/>
      <c r="H6" s="97"/>
      <c r="I6" s="98"/>
    </row>
    <row r="7" spans="2:26" ht="15.75" thickBot="1"/>
    <row r="8" spans="2:26" ht="20.100000000000001" customHeight="1">
      <c r="B8" s="99" t="s">
        <v>25</v>
      </c>
      <c r="C8" s="100"/>
      <c r="D8" s="100"/>
      <c r="E8" s="100"/>
      <c r="F8" s="100"/>
      <c r="G8" s="100"/>
      <c r="H8" s="100"/>
      <c r="I8" s="101"/>
    </row>
    <row r="9" spans="2:26" ht="20.100000000000001" customHeight="1" thickBot="1">
      <c r="B9" s="102" t="s">
        <v>26</v>
      </c>
      <c r="C9" s="103"/>
      <c r="D9" s="103"/>
      <c r="E9" s="103"/>
      <c r="F9" s="103"/>
      <c r="G9" s="103"/>
      <c r="H9" s="103"/>
      <c r="I9" s="104"/>
      <c r="Z9" s="2" t="s">
        <v>15</v>
      </c>
    </row>
    <row r="10" spans="2:26" ht="15" customHeight="1">
      <c r="B10" s="74"/>
      <c r="C10" s="74"/>
      <c r="D10" s="74"/>
      <c r="E10" s="74"/>
      <c r="F10" s="74"/>
      <c r="G10" s="74"/>
      <c r="H10" s="74"/>
      <c r="I10" s="74"/>
    </row>
    <row r="11" spans="2:26" ht="15" customHeight="1" thickBot="1">
      <c r="B11" s="5"/>
      <c r="C11" s="6"/>
      <c r="D11" s="6"/>
      <c r="E11" s="7"/>
      <c r="F11" s="8"/>
      <c r="G11" s="5"/>
      <c r="H11" s="6"/>
      <c r="I11" s="6"/>
      <c r="J11" s="6"/>
      <c r="Z11" s="2" t="s">
        <v>15</v>
      </c>
    </row>
    <row r="12" spans="2:26" ht="15.75" thickBot="1">
      <c r="B12" s="9" t="s">
        <v>27</v>
      </c>
      <c r="C12" s="10" t="s">
        <v>50</v>
      </c>
      <c r="D12" s="7"/>
      <c r="E12" s="11" t="s">
        <v>7</v>
      </c>
      <c r="F12" s="12">
        <v>0.65</v>
      </c>
      <c r="G12" s="5"/>
      <c r="H12" s="13" t="s">
        <v>11</v>
      </c>
      <c r="I12" s="14">
        <v>0.1</v>
      </c>
      <c r="J12" s="6"/>
      <c r="L12" s="1"/>
      <c r="N12" s="1"/>
      <c r="Z12" s="2" t="s">
        <v>10</v>
      </c>
    </row>
    <row r="13" spans="2:26" ht="15.75" thickBot="1">
      <c r="B13" s="15" t="s">
        <v>28</v>
      </c>
      <c r="C13" s="16">
        <v>6</v>
      </c>
      <c r="D13" s="7"/>
      <c r="E13" s="11" t="s">
        <v>2</v>
      </c>
      <c r="F13" s="12">
        <v>0.01</v>
      </c>
      <c r="G13" s="5"/>
      <c r="H13" s="11" t="s">
        <v>12</v>
      </c>
      <c r="I13" s="17">
        <f>IF((I12*C14)&gt;20000,C14*I12,20000)</f>
        <v>200000</v>
      </c>
      <c r="J13" s="6"/>
      <c r="L13" s="1"/>
      <c r="N13" s="1"/>
      <c r="Z13" s="2" t="s">
        <v>18</v>
      </c>
    </row>
    <row r="14" spans="2:26" ht="15.75" thickBot="1">
      <c r="B14" s="18" t="s">
        <v>0</v>
      </c>
      <c r="C14" s="79">
        <v>2000000</v>
      </c>
      <c r="D14" s="19"/>
      <c r="E14" s="20" t="s">
        <v>40</v>
      </c>
      <c r="F14" s="21">
        <v>0.08</v>
      </c>
      <c r="G14" s="5"/>
      <c r="H14" s="22" t="s">
        <v>13</v>
      </c>
      <c r="I14" s="23">
        <f>G28</f>
        <v>631030</v>
      </c>
      <c r="J14" s="6"/>
      <c r="L14" s="1"/>
      <c r="N14" s="1"/>
      <c r="Z14" s="2" t="s">
        <v>17</v>
      </c>
    </row>
    <row r="15" spans="2:26" ht="14.85" customHeight="1" thickBot="1">
      <c r="B15" s="5"/>
      <c r="C15" s="24"/>
      <c r="D15" s="25"/>
      <c r="E15" s="7"/>
      <c r="F15" s="26"/>
      <c r="G15" s="5"/>
      <c r="H15" s="11" t="s">
        <v>8</v>
      </c>
      <c r="I15" s="27" t="str">
        <f>IF((OR(I14&gt;I13, IF(F34="Yes", (G28/(100%-F35)&gt;I13)))),"YES!","NOPE!")</f>
        <v>YES!</v>
      </c>
      <c r="J15" s="6"/>
      <c r="L15" s="1"/>
      <c r="N15" s="1"/>
    </row>
    <row r="16" spans="2:26" ht="15.75" thickBot="1">
      <c r="B16" s="28" t="s">
        <v>29</v>
      </c>
      <c r="C16" s="80">
        <v>500000</v>
      </c>
      <c r="D16" s="19"/>
      <c r="E16" s="29" t="s">
        <v>3</v>
      </c>
      <c r="F16" s="30">
        <v>0.01</v>
      </c>
      <c r="G16" s="5"/>
      <c r="H16" s="6"/>
      <c r="I16" s="6"/>
      <c r="J16" s="6"/>
      <c r="L16" s="1"/>
      <c r="N16" s="1"/>
    </row>
    <row r="17" spans="2:14" ht="15.75" thickBot="1">
      <c r="B17" s="31" t="s">
        <v>30</v>
      </c>
      <c r="C17" s="81">
        <v>700000</v>
      </c>
      <c r="D17" s="19"/>
      <c r="E17" s="33" t="s">
        <v>41</v>
      </c>
      <c r="F17" s="34">
        <v>0.06</v>
      </c>
      <c r="G17" s="5"/>
      <c r="H17" s="35"/>
      <c r="I17" s="35"/>
      <c r="J17" s="35"/>
      <c r="L17" s="1"/>
      <c r="N17" s="1"/>
    </row>
    <row r="18" spans="2:14" ht="15.75" thickBot="1">
      <c r="B18" s="31" t="s">
        <v>31</v>
      </c>
      <c r="C18" s="82">
        <v>3000</v>
      </c>
      <c r="D18" s="36"/>
      <c r="E18" s="33" t="s">
        <v>9</v>
      </c>
      <c r="F18" s="12" t="s">
        <v>10</v>
      </c>
      <c r="G18" s="37" t="s">
        <v>21</v>
      </c>
      <c r="H18" s="38"/>
      <c r="I18" s="38"/>
      <c r="J18" s="38"/>
      <c r="L18" s="1"/>
      <c r="N18" s="1"/>
    </row>
    <row r="19" spans="2:14" ht="15.75" thickBot="1">
      <c r="B19" s="39" t="s">
        <v>32</v>
      </c>
      <c r="C19" s="81">
        <v>3000</v>
      </c>
      <c r="D19" s="19"/>
      <c r="E19" s="7"/>
      <c r="F19" s="40"/>
      <c r="G19" s="5"/>
      <c r="H19" s="35"/>
      <c r="I19" s="35"/>
      <c r="J19" s="35"/>
      <c r="N19" s="1"/>
    </row>
    <row r="20" spans="2:14" ht="15.75" thickBot="1">
      <c r="B20" s="15" t="s">
        <v>33</v>
      </c>
      <c r="C20" s="41">
        <f>SUM(C16:C19)</f>
        <v>1206000</v>
      </c>
      <c r="D20" s="19"/>
      <c r="E20" s="11" t="s">
        <v>45</v>
      </c>
      <c r="F20" s="12">
        <v>0.05</v>
      </c>
      <c r="G20" s="5"/>
      <c r="H20" s="35"/>
      <c r="I20" s="35"/>
      <c r="J20" s="35"/>
      <c r="N20" s="1"/>
    </row>
    <row r="21" spans="2:14" ht="15.75" thickBot="1">
      <c r="B21" s="5"/>
      <c r="C21" s="6"/>
      <c r="D21" s="6"/>
      <c r="E21" s="11" t="s">
        <v>42</v>
      </c>
      <c r="F21" s="12">
        <v>0</v>
      </c>
      <c r="G21" s="5"/>
      <c r="H21" s="35"/>
      <c r="I21" s="35"/>
      <c r="J21" s="35"/>
      <c r="L21" s="1"/>
      <c r="N21" s="1"/>
    </row>
    <row r="22" spans="2:14" ht="15.75" thickBot="1">
      <c r="B22" s="11" t="s">
        <v>34</v>
      </c>
      <c r="C22" s="42">
        <f>SUM(C14*F12)</f>
        <v>1300000</v>
      </c>
      <c r="D22" s="38"/>
      <c r="E22" s="7"/>
      <c r="F22" s="8"/>
      <c r="G22" s="5"/>
      <c r="H22" s="35"/>
      <c r="I22" s="35"/>
      <c r="J22" s="35"/>
      <c r="L22" s="1"/>
      <c r="N22" s="1"/>
    </row>
    <row r="23" spans="2:14" ht="15.75" thickBot="1">
      <c r="B23" s="43" t="s">
        <v>2</v>
      </c>
      <c r="C23" s="44">
        <f>SUM(C22*F13)</f>
        <v>13000</v>
      </c>
      <c r="D23" s="35"/>
      <c r="E23" s="11" t="s">
        <v>43</v>
      </c>
      <c r="F23" s="45" t="s">
        <v>44</v>
      </c>
      <c r="G23" s="46" t="s">
        <v>1</v>
      </c>
      <c r="H23" s="6"/>
      <c r="I23" s="6"/>
      <c r="J23" s="6"/>
      <c r="L23" s="1"/>
      <c r="N23" s="1"/>
    </row>
    <row r="24" spans="2:14" ht="15.75" thickBot="1">
      <c r="B24" s="31" t="s">
        <v>35</v>
      </c>
      <c r="C24" s="47">
        <f>SUM(((C22*F14)/12)*C13)</f>
        <v>52000</v>
      </c>
      <c r="D24" s="48"/>
      <c r="E24" s="49">
        <f>SUM(C14-20000)</f>
        <v>1980000</v>
      </c>
      <c r="F24" s="50">
        <f>SUM(E24)-(E24*(SUM(F20:F21)))</f>
        <v>1881000</v>
      </c>
      <c r="G24" s="51">
        <f>IF(F34="No",SUM(F24-C33), SUM((F24-C33)*(100%-F35)))</f>
        <v>612030</v>
      </c>
      <c r="H24" s="6"/>
      <c r="I24" s="6"/>
      <c r="J24" s="6"/>
      <c r="L24" s="1"/>
      <c r="N24" s="1"/>
    </row>
    <row r="25" spans="2:14" ht="15.75" thickBot="1">
      <c r="B25" s="39" t="s">
        <v>36</v>
      </c>
      <c r="C25" s="32">
        <v>0</v>
      </c>
      <c r="D25" s="19"/>
      <c r="E25" s="52">
        <f>SUM(C14-15000)</f>
        <v>1985000</v>
      </c>
      <c r="F25" s="53">
        <f>SUM(E25)-(E25*(SUM(F20:F21)))</f>
        <v>1885750</v>
      </c>
      <c r="G25" s="54">
        <f>IF(F34="No",SUM(F25-C33), SUM((F25-C33)*(100%-F35)))</f>
        <v>616780</v>
      </c>
      <c r="H25" s="6"/>
      <c r="I25" s="6"/>
      <c r="J25" s="6"/>
      <c r="L25" s="1"/>
      <c r="N25" s="1"/>
    </row>
    <row r="26" spans="2:14" ht="15.75" thickBot="1">
      <c r="B26" s="5"/>
      <c r="C26" s="6"/>
      <c r="D26" s="6"/>
      <c r="E26" s="52">
        <f>SUM(C14-10000)</f>
        <v>1990000</v>
      </c>
      <c r="F26" s="53">
        <f>SUM(E26)-(E26*(SUM(F20:F21)))</f>
        <v>1890500</v>
      </c>
      <c r="G26" s="54">
        <f>IF(F34="No",SUM(F26-C33), SUM((F26-C33)*(100%-F35)))</f>
        <v>621530</v>
      </c>
      <c r="H26" s="6"/>
      <c r="I26" s="6"/>
      <c r="J26" s="6"/>
      <c r="L26" s="1"/>
      <c r="N26" s="1"/>
    </row>
    <row r="27" spans="2:14" ht="15.75" thickBot="1">
      <c r="B27" s="28" t="s">
        <v>37</v>
      </c>
      <c r="C27" s="55">
        <f>SUM(C20-C22)</f>
        <v>-94000</v>
      </c>
      <c r="D27" s="35"/>
      <c r="E27" s="56">
        <f>SUM(C14-5000)</f>
        <v>1995000</v>
      </c>
      <c r="F27" s="57">
        <f>SUM(E27)-(E27*(SUM(F20:F21)))</f>
        <v>1895250</v>
      </c>
      <c r="G27" s="58">
        <f>IF(F34="No",SUM(F27-C33), SUM((F27-C33)*(100%-F35)))</f>
        <v>626280</v>
      </c>
      <c r="H27" s="6"/>
      <c r="I27" s="6"/>
      <c r="J27" s="6"/>
      <c r="L27" s="1"/>
      <c r="N27" s="1"/>
    </row>
    <row r="28" spans="2:14" ht="15.75" thickBot="1">
      <c r="B28" s="59" t="s">
        <v>38</v>
      </c>
      <c r="C28" s="60">
        <f>SUM(C23:C25)</f>
        <v>65000</v>
      </c>
      <c r="D28" s="35"/>
      <c r="E28" s="61">
        <f>SUM(C14)</f>
        <v>2000000</v>
      </c>
      <c r="F28" s="62">
        <f>SUM(E28)-(E28*(SUM(F20:F21)))</f>
        <v>1900000</v>
      </c>
      <c r="G28" s="63">
        <f>IF(F34="No",SUM(F28-C33), SUM((F28-C33)*(100%-F35)))</f>
        <v>631030</v>
      </c>
      <c r="H28" s="6"/>
      <c r="I28" s="6"/>
      <c r="J28" s="6"/>
    </row>
    <row r="29" spans="2:14" ht="15.75" thickBot="1">
      <c r="B29" s="11" t="s">
        <v>39</v>
      </c>
      <c r="C29" s="42">
        <f>+SUM(C27:C28)</f>
        <v>-29000</v>
      </c>
      <c r="D29" s="38"/>
      <c r="E29" s="49">
        <f>SUM(C14+5000)</f>
        <v>2005000</v>
      </c>
      <c r="F29" s="53">
        <f>SUM(E29)-(E29*(SUM(F20:F21)))</f>
        <v>1904750</v>
      </c>
      <c r="G29" s="51">
        <f>IF(F34="No",SUM(F29-C33), SUM((F29-C33)*(100%-F35)))</f>
        <v>635780</v>
      </c>
      <c r="H29" s="6"/>
      <c r="I29" s="6"/>
      <c r="J29" s="6"/>
    </row>
    <row r="30" spans="2:14">
      <c r="B30" s="43" t="s">
        <v>3</v>
      </c>
      <c r="C30" s="64">
        <f>SUM(C29*F16)</f>
        <v>-290</v>
      </c>
      <c r="D30" s="48"/>
      <c r="E30" s="52">
        <f>SUM(C14+10000)</f>
        <v>2010000</v>
      </c>
      <c r="F30" s="53">
        <f>SUM(E30)-(E30*(SUM(F20:F21)))</f>
        <v>1909500</v>
      </c>
      <c r="G30" s="54">
        <f>IF(F34="No",SUM(F30-C33), SUM((F30-C33)*(100%-F35)))</f>
        <v>640530</v>
      </c>
      <c r="H30" s="6"/>
      <c r="I30" s="6"/>
      <c r="J30" s="6"/>
    </row>
    <row r="31" spans="2:14" ht="15.75" thickBot="1">
      <c r="B31" s="39" t="s">
        <v>4</v>
      </c>
      <c r="C31" s="65">
        <f>IF(F18="Straight",SUM(C29*F17),SUM((C29*F17)/12)*C13)</f>
        <v>-1740</v>
      </c>
      <c r="D31" s="48"/>
      <c r="E31" s="52">
        <f>SUM(C14+15000)</f>
        <v>2015000</v>
      </c>
      <c r="F31" s="53">
        <f>SUM(E31)-(E31*(SUM(F20:F21)))</f>
        <v>1914250</v>
      </c>
      <c r="G31" s="54">
        <f>IF(F34="No",SUM(F31-C33), SUM((F31-C33)*(100%-F35)))</f>
        <v>645280</v>
      </c>
      <c r="H31" s="6"/>
      <c r="I31" s="6"/>
      <c r="J31" s="6"/>
    </row>
    <row r="32" spans="2:14" ht="15.75" thickBot="1">
      <c r="B32" s="5"/>
      <c r="C32" s="6"/>
      <c r="D32" s="6"/>
      <c r="E32" s="66">
        <f>SUM(C14+20000)</f>
        <v>2020000</v>
      </c>
      <c r="F32" s="67">
        <f>SUM(E32)-(E32*(SUM(F20:F21)))</f>
        <v>1919000</v>
      </c>
      <c r="G32" s="68">
        <f>IF(F34="No",SUM(F32-C33), SUM((F32-C33)*(100%-F35)))</f>
        <v>650030</v>
      </c>
      <c r="H32" s="6"/>
      <c r="I32" s="6"/>
      <c r="J32" s="6"/>
    </row>
    <row r="33" spans="1:10" ht="15.75" thickBot="1">
      <c r="B33" s="29" t="s">
        <v>5</v>
      </c>
      <c r="C33" s="69">
        <f>SUM(C20+C28+C30+C31)</f>
        <v>1268970</v>
      </c>
      <c r="D33" s="19"/>
      <c r="E33" s="7"/>
      <c r="F33" s="8"/>
      <c r="G33" s="5"/>
      <c r="H33" s="6"/>
      <c r="I33" s="6"/>
      <c r="J33" s="6"/>
    </row>
    <row r="34" spans="1:10" ht="15.75" thickBot="1">
      <c r="B34" s="11" t="s">
        <v>14</v>
      </c>
      <c r="C34" s="70">
        <f>SUM(C33/C14)</f>
        <v>0.63448499999999997</v>
      </c>
      <c r="D34" s="6"/>
      <c r="E34" s="11" t="s">
        <v>16</v>
      </c>
      <c r="F34" s="12" t="s">
        <v>18</v>
      </c>
      <c r="G34" s="37" t="s">
        <v>22</v>
      </c>
      <c r="H34" s="6"/>
      <c r="I34" s="6"/>
      <c r="J34" s="6"/>
    </row>
    <row r="35" spans="1:10" ht="15.75" thickBot="1">
      <c r="B35" s="5"/>
      <c r="C35" s="6"/>
      <c r="D35" s="6"/>
      <c r="E35" s="11" t="s">
        <v>19</v>
      </c>
      <c r="F35" s="12"/>
      <c r="G35" s="71"/>
      <c r="H35" s="6"/>
      <c r="I35" s="6"/>
      <c r="J35" s="6"/>
    </row>
    <row r="36" spans="1:10" ht="15.75" thickBot="1">
      <c r="B36" s="5"/>
      <c r="C36" s="6"/>
      <c r="D36" s="6"/>
      <c r="E36" s="33" t="s">
        <v>20</v>
      </c>
      <c r="F36" s="72" t="str">
        <f>IF(F34="Yes", ((G28/(100%-F35))*F35), "-")</f>
        <v>-</v>
      </c>
      <c r="G36" s="5"/>
      <c r="H36" s="6"/>
      <c r="I36" s="6"/>
      <c r="J36" s="6"/>
    </row>
    <row r="37" spans="1:10" ht="15.75" thickBot="1">
      <c r="B37" s="5"/>
      <c r="C37" s="6"/>
      <c r="D37" s="6"/>
      <c r="E37" s="33" t="s">
        <v>6</v>
      </c>
      <c r="F37" s="73" t="str">
        <f>IF(F34="Yes",(F36/C29), "-")</f>
        <v>-</v>
      </c>
      <c r="G37" s="5"/>
      <c r="H37" s="6"/>
      <c r="I37" s="6"/>
      <c r="J37" s="6"/>
    </row>
    <row r="40" spans="1:10" ht="21">
      <c r="A40" s="75"/>
      <c r="B40" s="83" t="s">
        <v>49</v>
      </c>
      <c r="C40" s="84"/>
      <c r="D40" s="84"/>
      <c r="E40" s="84"/>
      <c r="F40" s="84"/>
      <c r="G40" s="84"/>
      <c r="H40" s="84"/>
      <c r="I40" s="84"/>
      <c r="J40" s="75"/>
    </row>
    <row r="41" spans="1:10" ht="15" customHeight="1">
      <c r="A41" s="75"/>
      <c r="B41" s="85" t="s">
        <v>46</v>
      </c>
      <c r="C41" s="85"/>
      <c r="D41" s="85"/>
      <c r="E41" s="85"/>
      <c r="F41" s="85"/>
      <c r="G41" s="85"/>
      <c r="H41" s="85"/>
      <c r="I41" s="85"/>
      <c r="J41" s="75"/>
    </row>
    <row r="42" spans="1:10" ht="15.95" customHeight="1">
      <c r="A42" s="75"/>
      <c r="B42" s="85"/>
      <c r="C42" s="85"/>
      <c r="D42" s="85"/>
      <c r="E42" s="85"/>
      <c r="F42" s="85"/>
      <c r="G42" s="85"/>
      <c r="H42" s="85"/>
      <c r="I42" s="85"/>
      <c r="J42" s="75"/>
    </row>
    <row r="43" spans="1:10" ht="24" customHeight="1">
      <c r="A43" s="75"/>
      <c r="B43" s="86" t="s">
        <v>47</v>
      </c>
      <c r="C43" s="86"/>
      <c r="D43" s="86"/>
      <c r="E43" s="86"/>
      <c r="F43" s="86"/>
      <c r="G43" s="86"/>
      <c r="H43" s="86"/>
      <c r="I43" s="86"/>
      <c r="J43" s="75"/>
    </row>
    <row r="44" spans="1:10">
      <c r="A44" s="75"/>
      <c r="B44" s="76"/>
      <c r="C44" s="75"/>
      <c r="D44" s="75"/>
      <c r="E44" s="77"/>
      <c r="F44" s="78"/>
      <c r="G44" s="76"/>
      <c r="H44" s="75"/>
      <c r="I44" s="75"/>
      <c r="J44" s="75"/>
    </row>
  </sheetData>
  <mergeCells count="8">
    <mergeCell ref="B40:I40"/>
    <mergeCell ref="B41:I42"/>
    <mergeCell ref="B43:I43"/>
    <mergeCell ref="B3:I4"/>
    <mergeCell ref="B2:I2"/>
    <mergeCell ref="B6:I6"/>
    <mergeCell ref="B8:I8"/>
    <mergeCell ref="B9:I9"/>
  </mergeCells>
  <dataValidations count="2">
    <dataValidation type="list" allowBlank="1" showInputMessage="1" showErrorMessage="1" sqref="F18" xr:uid="{0D8CB168-B023-BA44-ABBD-8EAAC4D892DF}">
      <formula1>$Z$11:$Z$12</formula1>
    </dataValidation>
    <dataValidation type="list" allowBlank="1" showInputMessage="1" showErrorMessage="1" sqref="F34" xr:uid="{FE0984FA-B4C0-204B-AD97-F385C07C2D8F}">
      <formula1>$Z$13:$Z$14</formula1>
    </dataValidation>
  </dataValidations>
  <hyperlinks>
    <hyperlink ref="B6:I6" r:id="rId1" display="Tutorial on how to use this calculator: https://theflipsecrets.com/calculator-tutorial" xr:uid="{04FE64B8-4EA3-3649-AF41-A13786BE6811}"/>
    <hyperlink ref="B43:I43" r:id="rId2" display="CLICK HERE to Watch The Case Study!" xr:uid="{D7F55F33-07CB-2043-96DE-9ECC7F9AB14B}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FLIP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Grady Radford</cp:lastModifiedBy>
  <dcterms:created xsi:type="dcterms:W3CDTF">2015-05-21T04:58:42Z</dcterms:created>
  <dcterms:modified xsi:type="dcterms:W3CDTF">2025-12-19T03:33:22Z</dcterms:modified>
</cp:coreProperties>
</file>