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125414\Desktop\"/>
    </mc:Choice>
  </mc:AlternateContent>
  <xr:revisionPtr revIDLastSave="0" documentId="8_{51235942-9BF5-4D34-BD4C-CF407610DE0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Week 7 - Pool" sheetId="2" r:id="rId1"/>
    <sheet name="Week 7 Pool Results" sheetId="1" r:id="rId2"/>
    <sheet name="Week 7 - Weekly Picks" sheetId="17" state="hidden" r:id="rId3"/>
    <sheet name="Data Setup" sheetId="18" state="hidden" r:id="rId4"/>
    <sheet name="Data Cleanup" sheetId="19" state="hidden" r:id="rId5"/>
    <sheet name="Responses - Raw Data" sheetId="20" state="hidden" r:id="rId6"/>
    <sheet name="Cumulative Stats " sheetId="22" state="hidden" r:id="rId7"/>
    <sheet name="Sheet1" sheetId="21" state="hidden" r:id="rId8"/>
  </sheets>
  <definedNames>
    <definedName name="_xlnm._FilterDatabase" localSheetId="4" hidden="1">'Data Cleanup'!$C$1:$S$28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3" i="1" l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B28" i="19"/>
  <c r="B27" i="19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4" i="2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B26" i="19"/>
  <c r="B25" i="19"/>
  <c r="B24" i="19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B3" i="19"/>
  <c r="B21" i="19"/>
  <c r="B14" i="19"/>
  <c r="B18" i="19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F5" i="2"/>
  <c r="F6" i="2"/>
  <c r="F7" i="2"/>
  <c r="F8" i="2"/>
  <c r="CP8" i="2" s="1"/>
  <c r="F9" i="2"/>
  <c r="F10" i="2"/>
  <c r="F11" i="2"/>
  <c r="F12" i="2"/>
  <c r="F13" i="2"/>
  <c r="F14" i="2"/>
  <c r="F15" i="2"/>
  <c r="F16" i="2"/>
  <c r="F17" i="2"/>
  <c r="F4" i="2"/>
  <c r="CJ17" i="2"/>
  <c r="CK17" i="2" s="1"/>
  <c r="CG17" i="2"/>
  <c r="CH17" i="2" s="1"/>
  <c r="CD17" i="2"/>
  <c r="CE17" i="2" s="1"/>
  <c r="CA17" i="2"/>
  <c r="CB17" i="2" s="1"/>
  <c r="BX17" i="2"/>
  <c r="BY17" i="2" s="1"/>
  <c r="BU17" i="2"/>
  <c r="BV17" i="2" s="1"/>
  <c r="BR17" i="2"/>
  <c r="BS17" i="2" s="1"/>
  <c r="BO17" i="2"/>
  <c r="BP17" i="2" s="1"/>
  <c r="BL17" i="2"/>
  <c r="BM17" i="2" s="1"/>
  <c r="BI17" i="2"/>
  <c r="BJ17" i="2" s="1"/>
  <c r="BF17" i="2"/>
  <c r="BG17" i="2" s="1"/>
  <c r="BC17" i="2"/>
  <c r="BD17" i="2" s="1"/>
  <c r="AZ17" i="2"/>
  <c r="BA17" i="2" s="1"/>
  <c r="AW17" i="2"/>
  <c r="AX17" i="2" s="1"/>
  <c r="AT17" i="2"/>
  <c r="AU17" i="2" s="1"/>
  <c r="AQ17" i="2"/>
  <c r="AR17" i="2" s="1"/>
  <c r="AN17" i="2"/>
  <c r="AO17" i="2" s="1"/>
  <c r="AK17" i="2"/>
  <c r="AL17" i="2" s="1"/>
  <c r="AH17" i="2"/>
  <c r="AI17" i="2" s="1"/>
  <c r="AE17" i="2"/>
  <c r="AF17" i="2" s="1"/>
  <c r="AB17" i="2"/>
  <c r="AC17" i="2" s="1"/>
  <c r="Y17" i="2"/>
  <c r="Z17" i="2" s="1"/>
  <c r="V17" i="2"/>
  <c r="W17" i="2" s="1"/>
  <c r="S17" i="2"/>
  <c r="T17" i="2" s="1"/>
  <c r="P17" i="2"/>
  <c r="Q17" i="2" s="1"/>
  <c r="M17" i="2"/>
  <c r="N17" i="2" s="1"/>
  <c r="J17" i="2"/>
  <c r="K17" i="2" s="1"/>
  <c r="B24" i="2" l="1"/>
  <c r="CP17" i="2"/>
  <c r="CN17" i="2"/>
  <c r="AS3" i="2"/>
  <c r="AS17" i="2" s="1"/>
  <c r="AV3" i="2"/>
  <c r="AV17" i="2" s="1"/>
  <c r="AY3" i="2"/>
  <c r="AY17" i="2" s="1"/>
  <c r="BB3" i="2"/>
  <c r="BE3" i="2"/>
  <c r="BH3" i="2"/>
  <c r="BH17" i="2" s="1"/>
  <c r="BK3" i="2"/>
  <c r="BK17" i="2" s="1"/>
  <c r="BN3" i="2"/>
  <c r="BN17" i="2" s="1"/>
  <c r="BQ3" i="2"/>
  <c r="BT3" i="2"/>
  <c r="BT17" i="2" s="1"/>
  <c r="BW3" i="2"/>
  <c r="BZ3" i="2"/>
  <c r="BZ17" i="2" s="1"/>
  <c r="CC3" i="2"/>
  <c r="CC17" i="2" s="1"/>
  <c r="CF3" i="2"/>
  <c r="CI3" i="2"/>
  <c r="CN4" i="2"/>
  <c r="CN5" i="2"/>
  <c r="CN6" i="2"/>
  <c r="CN7" i="2"/>
  <c r="CN8" i="2"/>
  <c r="CN9" i="2"/>
  <c r="CN10" i="2"/>
  <c r="CN11" i="2"/>
  <c r="CN12" i="2"/>
  <c r="CN13" i="2"/>
  <c r="CN14" i="2"/>
  <c r="CN15" i="2"/>
  <c r="CN16" i="2"/>
  <c r="B9" i="19"/>
  <c r="B7" i="19"/>
  <c r="B8" i="19"/>
  <c r="B11" i="19"/>
  <c r="B20" i="19"/>
  <c r="B15" i="19"/>
  <c r="B16" i="19"/>
  <c r="B10" i="19"/>
  <c r="B22" i="19"/>
  <c r="B19" i="19"/>
  <c r="B5" i="19"/>
  <c r="B13" i="19"/>
  <c r="B4" i="19"/>
  <c r="B12" i="19"/>
  <c r="B2" i="19"/>
  <c r="B23" i="19"/>
  <c r="B6" i="19"/>
  <c r="B17" i="19"/>
  <c r="AP3" i="2"/>
  <c r="AP17" i="2" s="1"/>
  <c r="AM3" i="2"/>
  <c r="AJ3" i="2"/>
  <c r="AJ17" i="2" s="1"/>
  <c r="AG3" i="2"/>
  <c r="AD3" i="2"/>
  <c r="AA3" i="2"/>
  <c r="X3" i="2"/>
  <c r="U3" i="2"/>
  <c r="R3" i="2"/>
  <c r="O3" i="2"/>
  <c r="L3" i="2"/>
  <c r="L17" i="2" s="1"/>
  <c r="I3" i="2"/>
  <c r="I17" i="2" s="1"/>
  <c r="BH5" i="2" l="1"/>
  <c r="AY14" i="2"/>
  <c r="BT10" i="2"/>
  <c r="BN16" i="2"/>
  <c r="BO16" i="2" s="1"/>
  <c r="O12" i="2"/>
  <c r="P12" i="2" s="1"/>
  <c r="O17" i="2"/>
  <c r="AM10" i="2"/>
  <c r="AN10" i="2" s="1"/>
  <c r="AM17" i="2"/>
  <c r="CI14" i="2"/>
  <c r="CJ14" i="2" s="1"/>
  <c r="CK14" i="2" s="1"/>
  <c r="CI17" i="2"/>
  <c r="R12" i="2"/>
  <c r="R17" i="2"/>
  <c r="CF6" i="2"/>
  <c r="CG6" i="2" s="1"/>
  <c r="CH6" i="2" s="1"/>
  <c r="CF17" i="2"/>
  <c r="U12" i="2"/>
  <c r="V12" i="2" s="1"/>
  <c r="U17" i="2"/>
  <c r="X13" i="2"/>
  <c r="X17" i="2"/>
  <c r="BE16" i="2"/>
  <c r="BF16" i="2" s="1"/>
  <c r="BE17" i="2"/>
  <c r="AA10" i="2"/>
  <c r="AA17" i="2"/>
  <c r="BW13" i="2"/>
  <c r="BW17" i="2"/>
  <c r="BB15" i="2"/>
  <c r="BC15" i="2" s="1"/>
  <c r="BB17" i="2"/>
  <c r="AD14" i="2"/>
  <c r="AE14" i="2" s="1"/>
  <c r="AD17" i="2"/>
  <c r="AG7" i="2"/>
  <c r="AH7" i="2" s="1"/>
  <c r="AG17" i="2"/>
  <c r="BQ12" i="2"/>
  <c r="BR12" i="2" s="1"/>
  <c r="BQ17" i="2"/>
  <c r="I16" i="2"/>
  <c r="CI11" i="2"/>
  <c r="CJ11" i="2" s="1"/>
  <c r="CK11" i="2" s="1"/>
  <c r="CI6" i="2"/>
  <c r="CJ6" i="2" s="1"/>
  <c r="CK6" i="2" s="1"/>
  <c r="CI9" i="2"/>
  <c r="CJ9" i="2" s="1"/>
  <c r="CK9" i="2" s="1"/>
  <c r="CI4" i="2"/>
  <c r="CJ4" i="2" s="1"/>
  <c r="CI12" i="2"/>
  <c r="CJ12" i="2" s="1"/>
  <c r="CK12" i="2" s="1"/>
  <c r="CI7" i="2"/>
  <c r="CJ7" i="2" s="1"/>
  <c r="CK7" i="2" s="1"/>
  <c r="CI15" i="2"/>
  <c r="CJ15" i="2" s="1"/>
  <c r="CK15" i="2" s="1"/>
  <c r="CI10" i="2"/>
  <c r="CJ10" i="2" s="1"/>
  <c r="CK10" i="2" s="1"/>
  <c r="CI5" i="2"/>
  <c r="CJ5" i="2" s="1"/>
  <c r="CK5" i="2" s="1"/>
  <c r="CI13" i="2"/>
  <c r="CJ13" i="2" s="1"/>
  <c r="CK13" i="2" s="1"/>
  <c r="CI8" i="2"/>
  <c r="CJ8" i="2" s="1"/>
  <c r="CK8" i="2" s="1"/>
  <c r="CI16" i="2"/>
  <c r="CJ16" i="2" s="1"/>
  <c r="CK16" i="2" s="1"/>
  <c r="CJ24" i="2"/>
  <c r="CJ25" i="2" s="1"/>
  <c r="F33" i="1" s="1" a="1"/>
  <c r="F33" i="1" s="1"/>
  <c r="BF24" i="2"/>
  <c r="BC24" i="2"/>
  <c r="AY12" i="2"/>
  <c r="AZ12" i="2" s="1"/>
  <c r="V24" i="2"/>
  <c r="BT7" i="2"/>
  <c r="BU7" i="2" s="1"/>
  <c r="L16" i="2"/>
  <c r="M16" i="2" s="1"/>
  <c r="AS5" i="2"/>
  <c r="AT5" i="2" s="1"/>
  <c r="BT8" i="2"/>
  <c r="BU8" i="2" s="1"/>
  <c r="AG6" i="2"/>
  <c r="AH6" i="2" s="1"/>
  <c r="BU10" i="2"/>
  <c r="S12" i="2"/>
  <c r="AB10" i="2"/>
  <c r="BI5" i="2"/>
  <c r="Y13" i="2"/>
  <c r="BX13" i="2"/>
  <c r="BY13" i="2" s="1"/>
  <c r="AZ14" i="2"/>
  <c r="BT11" i="2"/>
  <c r="BU11" i="2" s="1"/>
  <c r="U7" i="2"/>
  <c r="V7" i="2" s="1"/>
  <c r="BT16" i="2"/>
  <c r="BU16" i="2" s="1"/>
  <c r="AY13" i="2"/>
  <c r="AZ13" i="2" s="1"/>
  <c r="X15" i="2"/>
  <c r="Y15" i="2" s="1"/>
  <c r="BE4" i="2"/>
  <c r="BF4" i="2" s="1"/>
  <c r="BW14" i="2"/>
  <c r="BX14" i="2" s="1"/>
  <c r="BY14" i="2" s="1"/>
  <c r="AS14" i="2"/>
  <c r="AT14" i="2" s="1"/>
  <c r="BU24" i="2"/>
  <c r="BU25" i="2" s="1"/>
  <c r="F28" i="1" s="1" a="1"/>
  <c r="F28" i="1" s="1"/>
  <c r="U8" i="2"/>
  <c r="V8" i="2" s="1"/>
  <c r="BW9" i="2"/>
  <c r="BX9" i="2" s="1"/>
  <c r="BY9" i="2" s="1"/>
  <c r="BB14" i="2"/>
  <c r="BC14" i="2" s="1"/>
  <c r="BB9" i="2"/>
  <c r="BC9" i="2" s="1"/>
  <c r="BR24" i="2"/>
  <c r="X16" i="2"/>
  <c r="Y16" i="2" s="1"/>
  <c r="BE9" i="2"/>
  <c r="BF9" i="2" s="1"/>
  <c r="BK10" i="2"/>
  <c r="BL10" i="2" s="1"/>
  <c r="BK4" i="2"/>
  <c r="BL4" i="2" s="1"/>
  <c r="I8" i="2"/>
  <c r="X4" i="2"/>
  <c r="Y4" i="2" s="1"/>
  <c r="BK5" i="2"/>
  <c r="BL5" i="2" s="1"/>
  <c r="BK13" i="2"/>
  <c r="BL13" i="2" s="1"/>
  <c r="AG14" i="2"/>
  <c r="AH14" i="2" s="1"/>
  <c r="I9" i="2"/>
  <c r="X6" i="2"/>
  <c r="Y6" i="2" s="1"/>
  <c r="AD7" i="2"/>
  <c r="AE7" i="2" s="1"/>
  <c r="AG16" i="2"/>
  <c r="AH16" i="2" s="1"/>
  <c r="BK6" i="2"/>
  <c r="BL6" i="2" s="1"/>
  <c r="BK14" i="2"/>
  <c r="BL14" i="2" s="1"/>
  <c r="CF14" i="2"/>
  <c r="CG14" i="2" s="1"/>
  <c r="CH14" i="2" s="1"/>
  <c r="I7" i="2"/>
  <c r="AD5" i="2"/>
  <c r="AE5" i="2" s="1"/>
  <c r="AG9" i="2"/>
  <c r="AH9" i="2" s="1"/>
  <c r="BK12" i="2"/>
  <c r="BL12" i="2" s="1"/>
  <c r="AD6" i="2"/>
  <c r="AE6" i="2" s="1"/>
  <c r="J24" i="2"/>
  <c r="I13" i="2"/>
  <c r="X7" i="2"/>
  <c r="Y7" i="2" s="1"/>
  <c r="AD11" i="2"/>
  <c r="AE11" i="2" s="1"/>
  <c r="BB7" i="2"/>
  <c r="BC7" i="2" s="1"/>
  <c r="BK7" i="2"/>
  <c r="BL7" i="2" s="1"/>
  <c r="BK15" i="2"/>
  <c r="BL15" i="2" s="1"/>
  <c r="I5" i="2"/>
  <c r="I14" i="2"/>
  <c r="BK8" i="2"/>
  <c r="BL8" i="2" s="1"/>
  <c r="BK16" i="2"/>
  <c r="BL16" i="2" s="1"/>
  <c r="AG8" i="2"/>
  <c r="AH8" i="2" s="1"/>
  <c r="BK11" i="2"/>
  <c r="BL11" i="2" s="1"/>
  <c r="X12" i="2"/>
  <c r="Y12" i="2" s="1"/>
  <c r="Y24" i="2"/>
  <c r="U6" i="2"/>
  <c r="V6" i="2" s="1"/>
  <c r="X14" i="2"/>
  <c r="Y14" i="2" s="1"/>
  <c r="AG5" i="2"/>
  <c r="AH5" i="2" s="1"/>
  <c r="AS4" i="2"/>
  <c r="AT4" i="2" s="1"/>
  <c r="BK9" i="2"/>
  <c r="BL9" i="2" s="1"/>
  <c r="BZ10" i="2"/>
  <c r="CA10" i="2" s="1"/>
  <c r="CB10" i="2" s="1"/>
  <c r="CA24" i="2"/>
  <c r="CA25" i="2" s="1"/>
  <c r="F30" i="1" s="1" a="1"/>
  <c r="F30" i="1" s="1"/>
  <c r="BZ15" i="2"/>
  <c r="CA15" i="2" s="1"/>
  <c r="CB15" i="2" s="1"/>
  <c r="CF11" i="2"/>
  <c r="CG11" i="2" s="1"/>
  <c r="CH11" i="2" s="1"/>
  <c r="CC9" i="2"/>
  <c r="CD9" i="2" s="1"/>
  <c r="CE9" i="2" s="1"/>
  <c r="CC12" i="2"/>
  <c r="CD12" i="2" s="1"/>
  <c r="CE12" i="2" s="1"/>
  <c r="BQ10" i="2"/>
  <c r="BR10" i="2" s="1"/>
  <c r="BQ11" i="2"/>
  <c r="BR11" i="2" s="1"/>
  <c r="BS11" i="2" s="1"/>
  <c r="BL24" i="2"/>
  <c r="BE10" i="2"/>
  <c r="BF10" i="2" s="1"/>
  <c r="BE11" i="2"/>
  <c r="BF11" i="2" s="1"/>
  <c r="BE12" i="2"/>
  <c r="BF12" i="2" s="1"/>
  <c r="CF9" i="2"/>
  <c r="CG9" i="2" s="1"/>
  <c r="CH9" i="2" s="1"/>
  <c r="CF4" i="2"/>
  <c r="CG4" i="2" s="1"/>
  <c r="CH4" i="2" s="1"/>
  <c r="CF12" i="2"/>
  <c r="CG12" i="2" s="1"/>
  <c r="CH12" i="2" s="1"/>
  <c r="CF7" i="2"/>
  <c r="CG7" i="2" s="1"/>
  <c r="CH7" i="2" s="1"/>
  <c r="CF15" i="2"/>
  <c r="CG15" i="2" s="1"/>
  <c r="CH15" i="2" s="1"/>
  <c r="CF10" i="2"/>
  <c r="CG10" i="2" s="1"/>
  <c r="CH10" i="2" s="1"/>
  <c r="CF5" i="2"/>
  <c r="CG5" i="2" s="1"/>
  <c r="CH5" i="2" s="1"/>
  <c r="CF13" i="2"/>
  <c r="CG13" i="2" s="1"/>
  <c r="CH13" i="2" s="1"/>
  <c r="CF8" i="2"/>
  <c r="CG8" i="2" s="1"/>
  <c r="CH8" i="2" s="1"/>
  <c r="CF16" i="2"/>
  <c r="CG16" i="2" s="1"/>
  <c r="CH16" i="2" s="1"/>
  <c r="CG24" i="2"/>
  <c r="CG25" i="2" s="1"/>
  <c r="F32" i="1" s="1" a="1"/>
  <c r="F32" i="1" s="1"/>
  <c r="M24" i="2"/>
  <c r="L7" i="2"/>
  <c r="M7" i="2" s="1"/>
  <c r="BH11" i="2"/>
  <c r="BI11" i="2" s="1"/>
  <c r="L8" i="2"/>
  <c r="M8" i="2" s="1"/>
  <c r="BH12" i="2"/>
  <c r="BI12" i="2" s="1"/>
  <c r="L9" i="2"/>
  <c r="M9" i="2" s="1"/>
  <c r="AS10" i="2"/>
  <c r="AT10" i="2" s="1"/>
  <c r="O4" i="2"/>
  <c r="P4" i="2" s="1"/>
  <c r="U9" i="2"/>
  <c r="V9" i="2" s="1"/>
  <c r="AS6" i="2"/>
  <c r="AT6" i="2" s="1"/>
  <c r="BQ13" i="2"/>
  <c r="BR13" i="2" s="1"/>
  <c r="BS13" i="2" s="1"/>
  <c r="AN24" i="2"/>
  <c r="O5" i="2"/>
  <c r="P5" i="2" s="1"/>
  <c r="U13" i="2"/>
  <c r="V13" i="2" s="1"/>
  <c r="X8" i="2"/>
  <c r="Y8" i="2" s="1"/>
  <c r="BT12" i="2"/>
  <c r="BU12" i="2" s="1"/>
  <c r="O9" i="2"/>
  <c r="P9" i="2" s="1"/>
  <c r="U14" i="2"/>
  <c r="V14" i="2" s="1"/>
  <c r="X9" i="2"/>
  <c r="Y9" i="2" s="1"/>
  <c r="AA5" i="2"/>
  <c r="AB5" i="2" s="1"/>
  <c r="AM6" i="2"/>
  <c r="AN6" i="2" s="1"/>
  <c r="AS11" i="2"/>
  <c r="AT11" i="2" s="1"/>
  <c r="BQ4" i="2"/>
  <c r="BR4" i="2" s="1"/>
  <c r="BT4" i="2"/>
  <c r="BU4" i="2" s="1"/>
  <c r="BT13" i="2"/>
  <c r="BU13" i="2" s="1"/>
  <c r="O13" i="2"/>
  <c r="P13" i="2" s="1"/>
  <c r="U15" i="2"/>
  <c r="V15" i="2" s="1"/>
  <c r="X10" i="2"/>
  <c r="Y10" i="2" s="1"/>
  <c r="AA9" i="2"/>
  <c r="AB9" i="2" s="1"/>
  <c r="AM15" i="2"/>
  <c r="AN15" i="2" s="1"/>
  <c r="AS12" i="2"/>
  <c r="AT12" i="2" s="1"/>
  <c r="BB10" i="2"/>
  <c r="BC10" i="2" s="1"/>
  <c r="BQ5" i="2"/>
  <c r="BR5" i="2" s="1"/>
  <c r="BS5" i="2" s="1"/>
  <c r="BT5" i="2"/>
  <c r="BU5" i="2" s="1"/>
  <c r="BT14" i="2"/>
  <c r="BU14" i="2" s="1"/>
  <c r="BZ16" i="2"/>
  <c r="CA16" i="2" s="1"/>
  <c r="CB16" i="2" s="1"/>
  <c r="BI24" i="2"/>
  <c r="U5" i="2"/>
  <c r="V5" i="2" s="1"/>
  <c r="U16" i="2"/>
  <c r="V16" i="2" s="1"/>
  <c r="X11" i="2"/>
  <c r="Y11" i="2" s="1"/>
  <c r="AM16" i="2"/>
  <c r="AN16" i="2" s="1"/>
  <c r="AS13" i="2"/>
  <c r="AT13" i="2" s="1"/>
  <c r="BH7" i="2"/>
  <c r="BI7" i="2" s="1"/>
  <c r="BQ9" i="2"/>
  <c r="BR9" i="2" s="1"/>
  <c r="BS9" i="2" s="1"/>
  <c r="BT6" i="2"/>
  <c r="BU6" i="2" s="1"/>
  <c r="BT15" i="2"/>
  <c r="BU15" i="2" s="1"/>
  <c r="AP15" i="2"/>
  <c r="AQ15" i="2" s="1"/>
  <c r="AP7" i="2"/>
  <c r="AQ7" i="2" s="1"/>
  <c r="AP14" i="2"/>
  <c r="AQ14" i="2" s="1"/>
  <c r="AP6" i="2"/>
  <c r="AQ6" i="2" s="1"/>
  <c r="AP13" i="2"/>
  <c r="AQ13" i="2" s="1"/>
  <c r="AP5" i="2"/>
  <c r="AQ5" i="2" s="1"/>
  <c r="AQ24" i="2"/>
  <c r="R4" i="2"/>
  <c r="S4" i="2" s="1"/>
  <c r="AP16" i="2"/>
  <c r="AQ16" i="2" s="1"/>
  <c r="R6" i="2"/>
  <c r="S6" i="2" s="1"/>
  <c r="BN9" i="2"/>
  <c r="BO9" i="2" s="1"/>
  <c r="AA16" i="2"/>
  <c r="AB16" i="2" s="1"/>
  <c r="AA8" i="2"/>
  <c r="AB8" i="2" s="1"/>
  <c r="AA15" i="2"/>
  <c r="AB15" i="2" s="1"/>
  <c r="AA7" i="2"/>
  <c r="AB7" i="2" s="1"/>
  <c r="AA14" i="2"/>
  <c r="AB14" i="2" s="1"/>
  <c r="AA6" i="2"/>
  <c r="AB6" i="2" s="1"/>
  <c r="AY11" i="2"/>
  <c r="AZ11" i="2" s="1"/>
  <c r="AY10" i="2"/>
  <c r="AZ10" i="2" s="1"/>
  <c r="AY9" i="2"/>
  <c r="AZ9" i="2" s="1"/>
  <c r="BW12" i="2"/>
  <c r="BX12" i="2" s="1"/>
  <c r="BY12" i="2" s="1"/>
  <c r="BW4" i="2"/>
  <c r="BX4" i="2" s="1"/>
  <c r="BW11" i="2"/>
  <c r="BX11" i="2" s="1"/>
  <c r="BY11" i="2" s="1"/>
  <c r="BX24" i="2"/>
  <c r="BX25" i="2" s="1"/>
  <c r="F29" i="1" s="1" a="1"/>
  <c r="F29" i="1" s="1"/>
  <c r="BW10" i="2"/>
  <c r="BX10" i="2" s="1"/>
  <c r="BY10" i="2" s="1"/>
  <c r="AB24" i="2"/>
  <c r="L10" i="2"/>
  <c r="M10" i="2" s="1"/>
  <c r="O10" i="2"/>
  <c r="P10" i="2" s="1"/>
  <c r="R7" i="2"/>
  <c r="S7" i="2" s="1"/>
  <c r="AA11" i="2"/>
  <c r="AB11" i="2" s="1"/>
  <c r="AM7" i="2"/>
  <c r="AN7" i="2" s="1"/>
  <c r="AP4" i="2"/>
  <c r="AQ4" i="2" s="1"/>
  <c r="AY4" i="2"/>
  <c r="AZ4" i="2" s="1"/>
  <c r="AY15" i="2"/>
  <c r="AZ15" i="2" s="1"/>
  <c r="BH13" i="2"/>
  <c r="BI13" i="2" s="1"/>
  <c r="BN10" i="2"/>
  <c r="BO10" i="2" s="1"/>
  <c r="BW15" i="2"/>
  <c r="BX15" i="2" s="1"/>
  <c r="BY15" i="2" s="1"/>
  <c r="AD10" i="2"/>
  <c r="AE10" i="2" s="1"/>
  <c r="AD9" i="2"/>
  <c r="AE9" i="2" s="1"/>
  <c r="AD16" i="2"/>
  <c r="AE16" i="2" s="1"/>
  <c r="AD8" i="2"/>
  <c r="AE8" i="2" s="1"/>
  <c r="BB13" i="2"/>
  <c r="BC13" i="2" s="1"/>
  <c r="BB5" i="2"/>
  <c r="BC5" i="2" s="1"/>
  <c r="BB12" i="2"/>
  <c r="BC12" i="2" s="1"/>
  <c r="BB4" i="2"/>
  <c r="BC4" i="2" s="1"/>
  <c r="BB11" i="2"/>
  <c r="BC11" i="2" s="1"/>
  <c r="AE24" i="2"/>
  <c r="BO24" i="2"/>
  <c r="L11" i="2"/>
  <c r="M11" i="2" s="1"/>
  <c r="O11" i="2"/>
  <c r="P11" i="2" s="1"/>
  <c r="R11" i="2"/>
  <c r="S11" i="2" s="1"/>
  <c r="AA12" i="2"/>
  <c r="AB12" i="2" s="1"/>
  <c r="AD12" i="2"/>
  <c r="AE12" i="2" s="1"/>
  <c r="AM8" i="2"/>
  <c r="AN8" i="2" s="1"/>
  <c r="AP8" i="2"/>
  <c r="AQ8" i="2" s="1"/>
  <c r="AY5" i="2"/>
  <c r="AZ5" i="2" s="1"/>
  <c r="AY16" i="2"/>
  <c r="AZ16" i="2" s="1"/>
  <c r="BB16" i="2"/>
  <c r="BC16" i="2" s="1"/>
  <c r="BH14" i="2"/>
  <c r="BI14" i="2" s="1"/>
  <c r="BN11" i="2"/>
  <c r="BO11" i="2" s="1"/>
  <c r="BW5" i="2"/>
  <c r="BX5" i="2" s="1"/>
  <c r="BY5" i="2" s="1"/>
  <c r="BW16" i="2"/>
  <c r="BX16" i="2" s="1"/>
  <c r="BY16" i="2" s="1"/>
  <c r="CC4" i="2"/>
  <c r="CD4" i="2" s="1"/>
  <c r="I12" i="2"/>
  <c r="I4" i="2"/>
  <c r="J4" i="2" s="1"/>
  <c r="I11" i="2"/>
  <c r="I10" i="2"/>
  <c r="AG12" i="2"/>
  <c r="AH12" i="2" s="1"/>
  <c r="AG4" i="2"/>
  <c r="AH4" i="2" s="1"/>
  <c r="AG11" i="2"/>
  <c r="AH11" i="2" s="1"/>
  <c r="AG10" i="2"/>
  <c r="AH10" i="2" s="1"/>
  <c r="BE15" i="2"/>
  <c r="BF15" i="2" s="1"/>
  <c r="BE7" i="2"/>
  <c r="BF7" i="2" s="1"/>
  <c r="BE14" i="2"/>
  <c r="BF14" i="2" s="1"/>
  <c r="BE6" i="2"/>
  <c r="BF6" i="2" s="1"/>
  <c r="BE13" i="2"/>
  <c r="BF13" i="2" s="1"/>
  <c r="BE5" i="2"/>
  <c r="BF5" i="2" s="1"/>
  <c r="BZ14" i="2"/>
  <c r="CA14" i="2" s="1"/>
  <c r="CB14" i="2" s="1"/>
  <c r="BZ6" i="2"/>
  <c r="CA6" i="2" s="1"/>
  <c r="CB6" i="2" s="1"/>
  <c r="BZ13" i="2"/>
  <c r="CA13" i="2" s="1"/>
  <c r="CB13" i="2" s="1"/>
  <c r="BZ5" i="2"/>
  <c r="CA5" i="2" s="1"/>
  <c r="CB5" i="2" s="1"/>
  <c r="BZ12" i="2"/>
  <c r="CA12" i="2" s="1"/>
  <c r="CB12" i="2" s="1"/>
  <c r="BZ4" i="2"/>
  <c r="CA4" i="2" s="1"/>
  <c r="BZ11" i="2"/>
  <c r="CA11" i="2" s="1"/>
  <c r="CB11" i="2" s="1"/>
  <c r="AH24" i="2"/>
  <c r="I15" i="2"/>
  <c r="L15" i="2"/>
  <c r="M15" i="2" s="1"/>
  <c r="AA13" i="2"/>
  <c r="AB13" i="2" s="1"/>
  <c r="AD13" i="2"/>
  <c r="AE13" i="2" s="1"/>
  <c r="AG13" i="2"/>
  <c r="AH13" i="2" s="1"/>
  <c r="AM9" i="2"/>
  <c r="AN9" i="2" s="1"/>
  <c r="AP9" i="2"/>
  <c r="AQ9" i="2" s="1"/>
  <c r="AY6" i="2"/>
  <c r="AZ6" i="2" s="1"/>
  <c r="BB6" i="2"/>
  <c r="BC6" i="2" s="1"/>
  <c r="BH15" i="2"/>
  <c r="BI15" i="2" s="1"/>
  <c r="BN15" i="2"/>
  <c r="BO15" i="2" s="1"/>
  <c r="BW6" i="2"/>
  <c r="BX6" i="2" s="1"/>
  <c r="BY6" i="2" s="1"/>
  <c r="BZ7" i="2"/>
  <c r="CA7" i="2" s="1"/>
  <c r="CB7" i="2" s="1"/>
  <c r="R10" i="2"/>
  <c r="S10" i="2" s="1"/>
  <c r="R9" i="2"/>
  <c r="S9" i="2" s="1"/>
  <c r="S24" i="2"/>
  <c r="R16" i="2"/>
  <c r="S16" i="2" s="1"/>
  <c r="R8" i="2"/>
  <c r="S8" i="2" s="1"/>
  <c r="R15" i="2"/>
  <c r="S15" i="2" s="1"/>
  <c r="AJ10" i="2"/>
  <c r="AK10" i="2" s="1"/>
  <c r="AJ6" i="2"/>
  <c r="AK6" i="2" s="1"/>
  <c r="CC16" i="2"/>
  <c r="CD16" i="2" s="1"/>
  <c r="CE16" i="2" s="1"/>
  <c r="CC8" i="2"/>
  <c r="CD8" i="2" s="1"/>
  <c r="CE8" i="2" s="1"/>
  <c r="CC15" i="2"/>
  <c r="CD15" i="2" s="1"/>
  <c r="CE15" i="2" s="1"/>
  <c r="CC7" i="2"/>
  <c r="CD7" i="2" s="1"/>
  <c r="CE7" i="2" s="1"/>
  <c r="CC14" i="2"/>
  <c r="CD14" i="2" s="1"/>
  <c r="CE14" i="2" s="1"/>
  <c r="CC6" i="2"/>
  <c r="CD6" i="2" s="1"/>
  <c r="CE6" i="2" s="1"/>
  <c r="CC13" i="2"/>
  <c r="CD13" i="2" s="1"/>
  <c r="CE13" i="2" s="1"/>
  <c r="CC5" i="2"/>
  <c r="CD5" i="2" s="1"/>
  <c r="CE5" i="2" s="1"/>
  <c r="AP10" i="2"/>
  <c r="AQ10" i="2" s="1"/>
  <c r="AY7" i="2"/>
  <c r="AZ7" i="2" s="1"/>
  <c r="BW7" i="2"/>
  <c r="BX7" i="2" s="1"/>
  <c r="BY7" i="2" s="1"/>
  <c r="BZ8" i="2"/>
  <c r="CA8" i="2" s="1"/>
  <c r="CB8" i="2" s="1"/>
  <c r="CC10" i="2"/>
  <c r="CD10" i="2" s="1"/>
  <c r="CE10" i="2" s="1"/>
  <c r="BN14" i="2"/>
  <c r="BO14" i="2" s="1"/>
  <c r="BN6" i="2"/>
  <c r="BO6" i="2" s="1"/>
  <c r="BN13" i="2"/>
  <c r="BO13" i="2" s="1"/>
  <c r="BN5" i="2"/>
  <c r="BO5" i="2" s="1"/>
  <c r="BN12" i="2"/>
  <c r="BO12" i="2" s="1"/>
  <c r="BN4" i="2"/>
  <c r="BO4" i="2" s="1"/>
  <c r="AP12" i="2"/>
  <c r="AQ12" i="2" s="1"/>
  <c r="BN7" i="2"/>
  <c r="BO7" i="2" s="1"/>
  <c r="BP7" i="2" s="1"/>
  <c r="R5" i="2"/>
  <c r="S5" i="2" s="1"/>
  <c r="BN8" i="2"/>
  <c r="BO8" i="2" s="1"/>
  <c r="L14" i="2"/>
  <c r="M14" i="2" s="1"/>
  <c r="L6" i="2"/>
  <c r="M6" i="2" s="1"/>
  <c r="L13" i="2"/>
  <c r="M13" i="2" s="1"/>
  <c r="N13" i="2" s="1"/>
  <c r="L5" i="2"/>
  <c r="M5" i="2" s="1"/>
  <c r="L12" i="2"/>
  <c r="M12" i="2" s="1"/>
  <c r="L4" i="2"/>
  <c r="M4" i="2" s="1"/>
  <c r="BH4" i="2"/>
  <c r="BI4" i="2" s="1"/>
  <c r="BH10" i="2"/>
  <c r="BI10" i="2" s="1"/>
  <c r="BH9" i="2"/>
  <c r="BI9" i="2" s="1"/>
  <c r="BH16" i="2"/>
  <c r="BI16" i="2" s="1"/>
  <c r="BH8" i="2"/>
  <c r="BI8" i="2" s="1"/>
  <c r="R13" i="2"/>
  <c r="S13" i="2" s="1"/>
  <c r="O16" i="2"/>
  <c r="P16" i="2" s="1"/>
  <c r="O8" i="2"/>
  <c r="P8" i="2" s="1"/>
  <c r="O15" i="2"/>
  <c r="P15" i="2" s="1"/>
  <c r="O7" i="2"/>
  <c r="P7" i="2" s="1"/>
  <c r="O14" i="2"/>
  <c r="P14" i="2" s="1"/>
  <c r="O6" i="2"/>
  <c r="P6" i="2" s="1"/>
  <c r="P24" i="2"/>
  <c r="AM13" i="2"/>
  <c r="AN13" i="2" s="1"/>
  <c r="AM5" i="2"/>
  <c r="AN5" i="2" s="1"/>
  <c r="AM12" i="2"/>
  <c r="AN12" i="2" s="1"/>
  <c r="AM4" i="2"/>
  <c r="AN4" i="2" s="1"/>
  <c r="AM11" i="2"/>
  <c r="AN11" i="2" s="1"/>
  <c r="AZ24" i="2"/>
  <c r="CD24" i="2"/>
  <c r="CD25" i="2" s="1"/>
  <c r="F31" i="1" s="1" a="1"/>
  <c r="F31" i="1" s="1"/>
  <c r="I6" i="2"/>
  <c r="R14" i="2"/>
  <c r="S14" i="2" s="1"/>
  <c r="AA4" i="2"/>
  <c r="AB4" i="2" s="1"/>
  <c r="AD4" i="2"/>
  <c r="AE4" i="2" s="1"/>
  <c r="AD15" i="2"/>
  <c r="AE15" i="2" s="1"/>
  <c r="AG15" i="2"/>
  <c r="AH15" i="2" s="1"/>
  <c r="AM14" i="2"/>
  <c r="AN14" i="2" s="1"/>
  <c r="AP11" i="2"/>
  <c r="AQ11" i="2" s="1"/>
  <c r="AY8" i="2"/>
  <c r="AZ8" i="2" s="1"/>
  <c r="BB8" i="2"/>
  <c r="BC8" i="2" s="1"/>
  <c r="BE8" i="2"/>
  <c r="BF8" i="2" s="1"/>
  <c r="BH6" i="2"/>
  <c r="BI6" i="2" s="1"/>
  <c r="BW8" i="2"/>
  <c r="BX8" i="2" s="1"/>
  <c r="BY8" i="2" s="1"/>
  <c r="BZ9" i="2"/>
  <c r="CA9" i="2" s="1"/>
  <c r="CB9" i="2" s="1"/>
  <c r="CC11" i="2"/>
  <c r="CD11" i="2" s="1"/>
  <c r="CE11" i="2" s="1"/>
  <c r="U10" i="2"/>
  <c r="V10" i="2" s="1"/>
  <c r="AS7" i="2"/>
  <c r="AT7" i="2" s="1"/>
  <c r="AS15" i="2"/>
  <c r="AT15" i="2" s="1"/>
  <c r="BQ6" i="2"/>
  <c r="BR6" i="2" s="1"/>
  <c r="BQ14" i="2"/>
  <c r="BR14" i="2" s="1"/>
  <c r="AT24" i="2"/>
  <c r="U11" i="2"/>
  <c r="V11" i="2" s="1"/>
  <c r="X5" i="2"/>
  <c r="Y5" i="2" s="1"/>
  <c r="AS8" i="2"/>
  <c r="AT8" i="2" s="1"/>
  <c r="AS16" i="2"/>
  <c r="AT16" i="2" s="1"/>
  <c r="BQ7" i="2"/>
  <c r="BR7" i="2" s="1"/>
  <c r="BS7" i="2" s="1"/>
  <c r="BQ15" i="2"/>
  <c r="BR15" i="2" s="1"/>
  <c r="BS15" i="2" s="1"/>
  <c r="BT9" i="2"/>
  <c r="BU9" i="2" s="1"/>
  <c r="U4" i="2"/>
  <c r="V4" i="2" s="1"/>
  <c r="AS9" i="2"/>
  <c r="AT9" i="2" s="1"/>
  <c r="BQ8" i="2"/>
  <c r="BR8" i="2" s="1"/>
  <c r="BQ16" i="2"/>
  <c r="BR16" i="2" s="1"/>
  <c r="AW24" i="2"/>
  <c r="AV10" i="2"/>
  <c r="AW10" i="2" s="1"/>
  <c r="AV11" i="2"/>
  <c r="AW11" i="2" s="1"/>
  <c r="AV4" i="2"/>
  <c r="AW4" i="2" s="1"/>
  <c r="AV12" i="2"/>
  <c r="AW12" i="2" s="1"/>
  <c r="AV5" i="2"/>
  <c r="AW5" i="2" s="1"/>
  <c r="AV13" i="2"/>
  <c r="AW13" i="2" s="1"/>
  <c r="AV6" i="2"/>
  <c r="AW6" i="2" s="1"/>
  <c r="AV14" i="2"/>
  <c r="AW14" i="2" s="1"/>
  <c r="AV7" i="2"/>
  <c r="AW7" i="2" s="1"/>
  <c r="AV15" i="2"/>
  <c r="AW15" i="2" s="1"/>
  <c r="AV8" i="2"/>
  <c r="AW8" i="2" s="1"/>
  <c r="AV16" i="2"/>
  <c r="AW16" i="2" s="1"/>
  <c r="AV9" i="2"/>
  <c r="AW9" i="2" s="1"/>
  <c r="AJ7" i="2"/>
  <c r="AK7" i="2" s="1"/>
  <c r="AJ8" i="2"/>
  <c r="AK8" i="2" s="1"/>
  <c r="AK24" i="2"/>
  <c r="AJ9" i="2"/>
  <c r="AK9" i="2" s="1"/>
  <c r="AJ11" i="2"/>
  <c r="AK11" i="2" s="1"/>
  <c r="AJ4" i="2"/>
  <c r="AK4" i="2" s="1"/>
  <c r="AJ12" i="2"/>
  <c r="AK12" i="2" s="1"/>
  <c r="AJ5" i="2"/>
  <c r="AK5" i="2" s="1"/>
  <c r="AJ13" i="2"/>
  <c r="AK13" i="2" s="1"/>
  <c r="AJ14" i="2"/>
  <c r="AK14" i="2" s="1"/>
  <c r="AJ15" i="2"/>
  <c r="AK15" i="2" s="1"/>
  <c r="AJ16" i="2"/>
  <c r="AK16" i="2" s="1"/>
  <c r="CP16" i="2"/>
  <c r="CP15" i="2"/>
  <c r="CP14" i="2"/>
  <c r="CP13" i="2"/>
  <c r="CP12" i="2"/>
  <c r="CP11" i="2"/>
  <c r="CP10" i="2"/>
  <c r="CP9" i="2"/>
  <c r="CP7" i="2"/>
  <c r="CP6" i="2"/>
  <c r="CP5" i="2"/>
  <c r="CP4" i="2"/>
  <c r="CQ17" i="2" l="1"/>
  <c r="CO17" i="2"/>
  <c r="J6" i="2"/>
  <c r="J9" i="2"/>
  <c r="J7" i="2"/>
  <c r="J11" i="2"/>
  <c r="J13" i="2"/>
  <c r="J5" i="2"/>
  <c r="J8" i="2"/>
  <c r="J16" i="2"/>
  <c r="J10" i="2"/>
  <c r="J12" i="2"/>
  <c r="J14" i="2"/>
  <c r="J15" i="2"/>
  <c r="CJ23" i="2"/>
  <c r="D33" i="1" s="1" a="1"/>
  <c r="D33" i="1" s="1"/>
  <c r="CK4" i="2"/>
  <c r="CK23" i="2" s="1"/>
  <c r="E33" i="1" s="1" a="1"/>
  <c r="E33" i="1" s="1"/>
  <c r="CG23" i="2"/>
  <c r="D32" i="1" s="1" a="1"/>
  <c r="D32" i="1" s="1"/>
  <c r="CH23" i="2"/>
  <c r="E32" i="1" s="1" a="1"/>
  <c r="E32" i="1" s="1"/>
  <c r="CB4" i="2"/>
  <c r="CB23" i="2" s="1"/>
  <c r="E30" i="1" s="1" a="1"/>
  <c r="E30" i="1" s="1"/>
  <c r="CA23" i="2"/>
  <c r="D30" i="1" s="1" a="1"/>
  <c r="D30" i="1" s="1"/>
  <c r="CE4" i="2"/>
  <c r="CE23" i="2" s="1"/>
  <c r="E31" i="1" s="1" a="1"/>
  <c r="E31" i="1" s="1"/>
  <c r="CD23" i="2"/>
  <c r="D31" i="1" s="1" a="1"/>
  <c r="D31" i="1" s="1"/>
  <c r="BX23" i="2"/>
  <c r="D29" i="1" s="1" a="1"/>
  <c r="D29" i="1" s="1"/>
  <c r="BY4" i="2"/>
  <c r="BY23" i="2" s="1"/>
  <c r="E29" i="1" s="1" a="1"/>
  <c r="E29" i="1" s="1"/>
  <c r="BV7" i="2"/>
  <c r="BV11" i="2"/>
  <c r="BV15" i="2"/>
  <c r="BV4" i="2"/>
  <c r="BV8" i="2"/>
  <c r="BV12" i="2"/>
  <c r="BV16" i="2"/>
  <c r="BV5" i="2"/>
  <c r="BV9" i="2"/>
  <c r="BV13" i="2"/>
  <c r="BV6" i="2"/>
  <c r="BV10" i="2"/>
  <c r="BV14" i="2"/>
  <c r="BR25" i="2"/>
  <c r="F27" i="1" s="1" a="1"/>
  <c r="F27" i="1" s="1"/>
  <c r="BS6" i="2"/>
  <c r="BS8" i="2"/>
  <c r="BS10" i="2"/>
  <c r="BS12" i="2"/>
  <c r="BS14" i="2"/>
  <c r="BS16" i="2"/>
  <c r="BP9" i="2"/>
  <c r="BP11" i="2"/>
  <c r="BP13" i="2"/>
  <c r="BP15" i="2"/>
  <c r="BP5" i="2"/>
  <c r="BP6" i="2"/>
  <c r="BP8" i="2"/>
  <c r="BP10" i="2"/>
  <c r="BO25" i="2"/>
  <c r="F26" i="1" s="1" a="1"/>
  <c r="F26" i="1" s="1"/>
  <c r="BP12" i="2"/>
  <c r="BP14" i="2"/>
  <c r="BP16" i="2"/>
  <c r="BD5" i="2"/>
  <c r="BD11" i="2"/>
  <c r="AR11" i="2"/>
  <c r="AR9" i="2"/>
  <c r="AR10" i="2"/>
  <c r="AO12" i="2"/>
  <c r="AF4" i="2"/>
  <c r="AB25" i="2"/>
  <c r="F13" i="1" s="1" a="1"/>
  <c r="F13" i="1" s="1"/>
  <c r="T14" i="2"/>
  <c r="T9" i="2"/>
  <c r="T5" i="2"/>
  <c r="T15" i="2"/>
  <c r="T8" i="2"/>
  <c r="Q14" i="2"/>
  <c r="Q4" i="2"/>
  <c r="Q8" i="2"/>
  <c r="AC13" i="2"/>
  <c r="AC14" i="2"/>
  <c r="AF14" i="2"/>
  <c r="Q15" i="2"/>
  <c r="AC15" i="2"/>
  <c r="AF16" i="2"/>
  <c r="AE25" i="2"/>
  <c r="F14" i="1" s="1" a="1"/>
  <c r="F14" i="1" s="1"/>
  <c r="AN25" i="2"/>
  <c r="F17" i="1" s="1" a="1"/>
  <c r="F17" i="1" s="1"/>
  <c r="AQ25" i="2"/>
  <c r="F18" i="1" s="1" a="1"/>
  <c r="F18" i="1" s="1"/>
  <c r="AC9" i="2"/>
  <c r="BD15" i="2"/>
  <c r="Q16" i="2"/>
  <c r="AU4" i="2"/>
  <c r="AF5" i="2"/>
  <c r="AF9" i="2"/>
  <c r="AO10" i="2"/>
  <c r="AR5" i="2"/>
  <c r="BG11" i="2"/>
  <c r="BG10" i="2"/>
  <c r="Y25" i="2"/>
  <c r="F12" i="1" s="1" a="1"/>
  <c r="F12" i="1" s="1"/>
  <c r="Z14" i="2"/>
  <c r="Z5" i="2"/>
  <c r="Z13" i="2"/>
  <c r="Z16" i="2"/>
  <c r="Z15" i="2"/>
  <c r="Z12" i="2"/>
  <c r="Z11" i="2"/>
  <c r="Z10" i="2"/>
  <c r="Z9" i="2"/>
  <c r="Z8" i="2"/>
  <c r="Z6" i="2"/>
  <c r="AI7" i="2"/>
  <c r="AI6" i="2"/>
  <c r="M25" i="2"/>
  <c r="F8" i="1" s="1" a="1"/>
  <c r="F8" i="1" s="1"/>
  <c r="N15" i="2"/>
  <c r="BJ12" i="2"/>
  <c r="N14" i="2"/>
  <c r="AI16" i="2"/>
  <c r="AI12" i="2"/>
  <c r="AX15" i="2"/>
  <c r="AL5" i="2"/>
  <c r="AK25" i="2"/>
  <c r="F16" i="1" s="1" a="1"/>
  <c r="F16" i="1" s="1"/>
  <c r="AI13" i="2"/>
  <c r="BM8" i="2"/>
  <c r="AU15" i="2"/>
  <c r="AU14" i="2"/>
  <c r="AU7" i="2"/>
  <c r="AI5" i="2"/>
  <c r="AU11" i="2"/>
  <c r="BA16" i="2"/>
  <c r="N6" i="2"/>
  <c r="AC6" i="2"/>
  <c r="AI10" i="2"/>
  <c r="AL12" i="2"/>
  <c r="AU16" i="2"/>
  <c r="AX5" i="2"/>
  <c r="AW25" i="2"/>
  <c r="F20" i="1" s="1" a="1"/>
  <c r="F20" i="1" s="1"/>
  <c r="AF11" i="2"/>
  <c r="AF10" i="2"/>
  <c r="N7" i="2"/>
  <c r="AC8" i="2"/>
  <c r="AF15" i="2"/>
  <c r="AI11" i="2"/>
  <c r="AL13" i="2"/>
  <c r="AX14" i="2"/>
  <c r="BA11" i="2"/>
  <c r="BD12" i="2"/>
  <c r="BJ7" i="2"/>
  <c r="T16" i="2"/>
  <c r="AO4" i="2"/>
  <c r="BM12" i="2"/>
  <c r="BM7" i="2"/>
  <c r="BM6" i="2"/>
  <c r="BM16" i="2"/>
  <c r="BM11" i="2"/>
  <c r="BM14" i="2"/>
  <c r="BM5" i="2"/>
  <c r="BM13" i="2"/>
  <c r="BM10" i="2"/>
  <c r="BL25" i="2"/>
  <c r="F25" i="1" s="1" a="1"/>
  <c r="F25" i="1" s="1"/>
  <c r="AL15" i="2"/>
  <c r="AL16" i="2"/>
  <c r="AL10" i="2"/>
  <c r="AL9" i="2"/>
  <c r="AL14" i="2"/>
  <c r="AL8" i="2"/>
  <c r="W10" i="2"/>
  <c r="AO7" i="2"/>
  <c r="AO16" i="2"/>
  <c r="AO11" i="2"/>
  <c r="AO6" i="2"/>
  <c r="AO14" i="2"/>
  <c r="AO15" i="2"/>
  <c r="AO13" i="2"/>
  <c r="AO5" i="2"/>
  <c r="Q9" i="2"/>
  <c r="AO8" i="2"/>
  <c r="T10" i="2"/>
  <c r="T13" i="2"/>
  <c r="T12" i="2"/>
  <c r="T7" i="2"/>
  <c r="T6" i="2"/>
  <c r="T11" i="2"/>
  <c r="S25" i="2"/>
  <c r="F10" i="1" s="1" a="1"/>
  <c r="F10" i="1" s="1"/>
  <c r="AO9" i="2"/>
  <c r="AR13" i="2"/>
  <c r="AU5" i="2"/>
  <c r="BM15" i="2"/>
  <c r="W16" i="2"/>
  <c r="W11" i="2"/>
  <c r="W14" i="2"/>
  <c r="W8" i="2"/>
  <c r="V25" i="2"/>
  <c r="F11" i="1" s="1" a="1"/>
  <c r="F11" i="1" s="1"/>
  <c r="W13" i="2"/>
  <c r="W7" i="2"/>
  <c r="W5" i="2"/>
  <c r="W6" i="2"/>
  <c r="W9" i="2"/>
  <c r="N10" i="2"/>
  <c r="N5" i="2"/>
  <c r="N11" i="2"/>
  <c r="N4" i="2"/>
  <c r="N16" i="2"/>
  <c r="BJ16" i="2"/>
  <c r="BJ11" i="2"/>
  <c r="BJ10" i="2"/>
  <c r="BJ5" i="2"/>
  <c r="BJ15" i="2"/>
  <c r="BJ4" i="2"/>
  <c r="BJ9" i="2"/>
  <c r="BJ8" i="2"/>
  <c r="BJ13" i="2"/>
  <c r="BI25" i="2"/>
  <c r="F24" i="1" s="1" a="1"/>
  <c r="F24" i="1" s="1"/>
  <c r="BJ6" i="2"/>
  <c r="AL6" i="2"/>
  <c r="BM9" i="2"/>
  <c r="Q10" i="2"/>
  <c r="Q12" i="2"/>
  <c r="Q7" i="2"/>
  <c r="Q6" i="2"/>
  <c r="Q11" i="2"/>
  <c r="Q5" i="2"/>
  <c r="N8" i="2"/>
  <c r="AL7" i="2"/>
  <c r="AR12" i="2"/>
  <c r="AR7" i="2"/>
  <c r="AR6" i="2"/>
  <c r="AR16" i="2"/>
  <c r="AR8" i="2"/>
  <c r="AR15" i="2"/>
  <c r="AR14" i="2"/>
  <c r="N9" i="2"/>
  <c r="W12" i="2"/>
  <c r="AT25" i="2"/>
  <c r="F19" i="1" s="1" a="1"/>
  <c r="F19" i="1" s="1"/>
  <c r="AU8" i="2"/>
  <c r="AU13" i="2"/>
  <c r="AU12" i="2"/>
  <c r="AU10" i="2"/>
  <c r="AU9" i="2"/>
  <c r="N12" i="2"/>
  <c r="Q13" i="2"/>
  <c r="P25" i="2"/>
  <c r="F9" i="1" s="1" a="1"/>
  <c r="F9" i="1" s="1"/>
  <c r="W15" i="2"/>
  <c r="AL11" i="2"/>
  <c r="AU6" i="2"/>
  <c r="BJ14" i="2"/>
  <c r="AC12" i="2"/>
  <c r="AC7" i="2"/>
  <c r="AX12" i="2"/>
  <c r="AX7" i="2"/>
  <c r="AX16" i="2"/>
  <c r="AX11" i="2"/>
  <c r="AX6" i="2"/>
  <c r="AX9" i="2"/>
  <c r="AX8" i="2"/>
  <c r="BA8" i="2"/>
  <c r="AZ25" i="2"/>
  <c r="F21" i="1" s="1" a="1"/>
  <c r="F21" i="1" s="1"/>
  <c r="BA13" i="2"/>
  <c r="BA12" i="2"/>
  <c r="BA7" i="2"/>
  <c r="BA15" i="2"/>
  <c r="BA14" i="2"/>
  <c r="BA5" i="2"/>
  <c r="BA9" i="2"/>
  <c r="BA6" i="2"/>
  <c r="BG15" i="2"/>
  <c r="BG14" i="2"/>
  <c r="BG9" i="2"/>
  <c r="BG8" i="2"/>
  <c r="BG13" i="2"/>
  <c r="BG12" i="2"/>
  <c r="BG5" i="2"/>
  <c r="BG16" i="2"/>
  <c r="AF8" i="2"/>
  <c r="BD14" i="2"/>
  <c r="BD9" i="2"/>
  <c r="BC25" i="2"/>
  <c r="F22" i="1" s="1" a="1"/>
  <c r="F22" i="1" s="1"/>
  <c r="BD8" i="2"/>
  <c r="BD13" i="2"/>
  <c r="BD10" i="2"/>
  <c r="BD16" i="2"/>
  <c r="BD6" i="2"/>
  <c r="AC10" i="2"/>
  <c r="AC16" i="2"/>
  <c r="AF6" i="2"/>
  <c r="AF12" i="2"/>
  <c r="AX10" i="2"/>
  <c r="BD7" i="2"/>
  <c r="BG6" i="2"/>
  <c r="BF25" i="2"/>
  <c r="F23" i="1" s="1" a="1"/>
  <c r="F23" i="1" s="1"/>
  <c r="AI14" i="2"/>
  <c r="AI9" i="2"/>
  <c r="AC5" i="2"/>
  <c r="AC11" i="2"/>
  <c r="AF7" i="2"/>
  <c r="AF13" i="2"/>
  <c r="AI8" i="2"/>
  <c r="AI15" i="2"/>
  <c r="AH25" i="2"/>
  <c r="F15" i="1" s="1" a="1"/>
  <c r="F15" i="1" s="1"/>
  <c r="AX13" i="2"/>
  <c r="BA10" i="2"/>
  <c r="BG7" i="2"/>
  <c r="Z7" i="2"/>
  <c r="CR17" i="2" l="1"/>
  <c r="BV23" i="2"/>
  <c r="E28" i="1" s="1" a="1"/>
  <c r="E28" i="1" s="1"/>
  <c r="BU23" i="2"/>
  <c r="D28" i="1" s="1" a="1"/>
  <c r="D28" i="1" s="1"/>
  <c r="BS4" i="2"/>
  <c r="BS23" i="2" s="1"/>
  <c r="E27" i="1" s="1" a="1"/>
  <c r="E27" i="1" s="1"/>
  <c r="BR23" i="2"/>
  <c r="D27" i="1" s="1" a="1"/>
  <c r="D27" i="1" s="1"/>
  <c r="BP4" i="2"/>
  <c r="BP23" i="2" s="1"/>
  <c r="E26" i="1" s="1" a="1"/>
  <c r="E26" i="1" s="1"/>
  <c r="BO23" i="2"/>
  <c r="D26" i="1" s="1" a="1"/>
  <c r="D26" i="1" s="1"/>
  <c r="Q23" i="2"/>
  <c r="E9" i="1" s="1" a="1"/>
  <c r="E9" i="1" s="1"/>
  <c r="AB23" i="2"/>
  <c r="D13" i="1" s="1" a="1"/>
  <c r="D13" i="1" s="1"/>
  <c r="AC4" i="2"/>
  <c r="AC23" i="2" s="1"/>
  <c r="E13" i="1" s="1" a="1"/>
  <c r="E13" i="1" s="1"/>
  <c r="T4" i="2"/>
  <c r="T23" i="2" s="1"/>
  <c r="E10" i="1" s="1" a="1"/>
  <c r="E10" i="1" s="1"/>
  <c r="S23" i="2"/>
  <c r="D10" i="1" s="1" a="1"/>
  <c r="D10" i="1" s="1"/>
  <c r="AL4" i="2"/>
  <c r="AL23" i="2" s="1"/>
  <c r="E16" i="1" s="1" a="1"/>
  <c r="E16" i="1" s="1"/>
  <c r="AK23" i="2"/>
  <c r="D16" i="1" s="1" a="1"/>
  <c r="D16" i="1" s="1"/>
  <c r="BI23" i="2"/>
  <c r="D24" i="1" s="1" a="1"/>
  <c r="D24" i="1" s="1"/>
  <c r="BD4" i="2"/>
  <c r="BD23" i="2" s="1"/>
  <c r="E22" i="1" s="1" a="1"/>
  <c r="E22" i="1" s="1"/>
  <c r="BC23" i="2"/>
  <c r="D22" i="1" s="1" a="1"/>
  <c r="D22" i="1" s="1"/>
  <c r="AF23" i="2"/>
  <c r="E14" i="1" s="1" a="1"/>
  <c r="E14" i="1" s="1"/>
  <c r="AI4" i="2"/>
  <c r="AI23" i="2" s="1"/>
  <c r="E15" i="1" s="1" a="1"/>
  <c r="E15" i="1" s="1"/>
  <c r="AH23" i="2"/>
  <c r="D15" i="1" s="1" a="1"/>
  <c r="D15" i="1" s="1"/>
  <c r="BG4" i="2"/>
  <c r="BG23" i="2" s="1"/>
  <c r="E23" i="1" s="1" a="1"/>
  <c r="E23" i="1" s="1"/>
  <c r="BF23" i="2"/>
  <c r="D23" i="1" s="1" a="1"/>
  <c r="D23" i="1" s="1"/>
  <c r="Z4" i="2"/>
  <c r="Z23" i="2" s="1"/>
  <c r="E12" i="1" s="1" a="1"/>
  <c r="E12" i="1" s="1"/>
  <c r="Y23" i="2"/>
  <c r="D12" i="1" s="1" a="1"/>
  <c r="D12" i="1" s="1"/>
  <c r="AU23" i="2"/>
  <c r="E19" i="1" s="1" a="1"/>
  <c r="E19" i="1" s="1"/>
  <c r="AN23" i="2"/>
  <c r="D17" i="1" s="1" a="1"/>
  <c r="D17" i="1" s="1"/>
  <c r="BJ23" i="2"/>
  <c r="E24" i="1" s="1" a="1"/>
  <c r="E24" i="1" s="1"/>
  <c r="W4" i="2"/>
  <c r="W23" i="2" s="1"/>
  <c r="E11" i="1" s="1" a="1"/>
  <c r="E11" i="1" s="1"/>
  <c r="V23" i="2"/>
  <c r="D11" i="1" s="1" a="1"/>
  <c r="D11" i="1" s="1"/>
  <c r="AR4" i="2"/>
  <c r="AR23" i="2" s="1"/>
  <c r="E18" i="1" s="1" a="1"/>
  <c r="E18" i="1" s="1"/>
  <c r="AQ23" i="2"/>
  <c r="D18" i="1" s="1" a="1"/>
  <c r="D18" i="1" s="1"/>
  <c r="P23" i="2"/>
  <c r="D9" i="1" s="1" a="1"/>
  <c r="D9" i="1" s="1"/>
  <c r="AO23" i="2"/>
  <c r="E17" i="1" s="1" a="1"/>
  <c r="E17" i="1" s="1"/>
  <c r="AZ23" i="2"/>
  <c r="D21" i="1" s="1" a="1"/>
  <c r="D21" i="1" s="1"/>
  <c r="AX4" i="2"/>
  <c r="AX23" i="2" s="1"/>
  <c r="E20" i="1" s="1" a="1"/>
  <c r="E20" i="1" s="1"/>
  <c r="AW23" i="2"/>
  <c r="D20" i="1" s="1" a="1"/>
  <c r="D20" i="1" s="1"/>
  <c r="AT23" i="2"/>
  <c r="D19" i="1" s="1" a="1"/>
  <c r="D19" i="1" s="1"/>
  <c r="AE23" i="2"/>
  <c r="D14" i="1" s="1" a="1"/>
  <c r="D14" i="1" s="1"/>
  <c r="BL23" i="2"/>
  <c r="D25" i="1" s="1" a="1"/>
  <c r="D25" i="1" s="1"/>
  <c r="BA4" i="2"/>
  <c r="BM4" i="2"/>
  <c r="BM23" i="2" s="1"/>
  <c r="E25" i="1" s="1" a="1"/>
  <c r="E25" i="1" s="1"/>
  <c r="N23" i="2"/>
  <c r="E8" i="1" s="1" a="1"/>
  <c r="E8" i="1" s="1"/>
  <c r="M23" i="2"/>
  <c r="D8" i="1" s="1" a="1"/>
  <c r="D8" i="1" s="1"/>
  <c r="K14" i="2"/>
  <c r="CO14" i="2" s="1"/>
  <c r="CQ14" i="2" l="1"/>
  <c r="BA23" i="2"/>
  <c r="E21" i="1" s="1" a="1"/>
  <c r="E21" i="1" s="1"/>
  <c r="J25" i="2"/>
  <c r="F7" i="1" s="1" a="1"/>
  <c r="F7" i="1" s="1"/>
  <c r="K4" i="2" l="1"/>
  <c r="K13" i="2"/>
  <c r="CO13" i="2" s="1"/>
  <c r="K7" i="2"/>
  <c r="CO7" i="2" s="1"/>
  <c r="K6" i="2"/>
  <c r="CO6" i="2" s="1"/>
  <c r="K10" i="2"/>
  <c r="CO10" i="2" s="1"/>
  <c r="CR14" i="2"/>
  <c r="K16" i="2"/>
  <c r="CO16" i="2" s="1"/>
  <c r="K11" i="2"/>
  <c r="CO11" i="2" s="1"/>
  <c r="K8" i="2"/>
  <c r="CO8" i="2" s="1"/>
  <c r="K12" i="2"/>
  <c r="CO12" i="2" s="1"/>
  <c r="K5" i="2"/>
  <c r="CO5" i="2" s="1"/>
  <c r="K9" i="2"/>
  <c r="CO9" i="2" s="1"/>
  <c r="K15" i="2"/>
  <c r="CO15" i="2" s="1"/>
  <c r="CQ11" i="2" l="1"/>
  <c r="CQ15" i="2"/>
  <c r="CQ10" i="2"/>
  <c r="CQ9" i="2"/>
  <c r="CQ6" i="2"/>
  <c r="CQ5" i="2"/>
  <c r="CQ7" i="2"/>
  <c r="CQ12" i="2"/>
  <c r="CQ13" i="2"/>
  <c r="CQ8" i="2"/>
  <c r="CO4" i="2"/>
  <c r="CQ4" i="2"/>
  <c r="CQ16" i="2"/>
  <c r="J23" i="2"/>
  <c r="D7" i="1" s="1" a="1"/>
  <c r="D7" i="1" s="1"/>
  <c r="CR8" i="2" l="1"/>
  <c r="CR15" i="2"/>
  <c r="CR6" i="2"/>
  <c r="CR9" i="2"/>
  <c r="CR7" i="2"/>
  <c r="K23" i="2"/>
  <c r="E7" i="1" s="1" a="1"/>
  <c r="E7" i="1" s="1"/>
  <c r="K7" i="1" s="1" a="1"/>
  <c r="K7" i="1" s="1"/>
  <c r="CR16" i="2"/>
  <c r="CR13" i="2"/>
  <c r="CR5" i="2"/>
  <c r="CR4" i="2"/>
  <c r="CR12" i="2"/>
  <c r="CR11" i="2"/>
  <c r="AG28" i="1" l="1"/>
  <c r="AG20" i="1"/>
  <c r="AG12" i="1"/>
  <c r="AG27" i="1"/>
  <c r="AG19" i="1"/>
  <c r="AG11" i="1"/>
  <c r="AG26" i="1"/>
  <c r="AG18" i="1"/>
  <c r="AG10" i="1"/>
  <c r="AG33" i="1"/>
  <c r="AG25" i="1"/>
  <c r="AG17" i="1"/>
  <c r="AG9" i="1"/>
  <c r="AG32" i="1"/>
  <c r="AG24" i="1"/>
  <c r="AG16" i="1"/>
  <c r="AG8" i="1"/>
  <c r="AG31" i="1"/>
  <c r="AG23" i="1"/>
  <c r="AG15" i="1"/>
  <c r="AG7" i="1"/>
  <c r="AG30" i="1"/>
  <c r="AG22" i="1"/>
  <c r="AG14" i="1"/>
  <c r="AG29" i="1"/>
  <c r="AG21" i="1"/>
  <c r="AG13" i="1"/>
  <c r="CR10" i="2"/>
  <c r="Z26" i="1" l="1"/>
  <c r="Z18" i="1"/>
  <c r="Z10" i="1"/>
  <c r="Z23" i="1"/>
  <c r="Z15" i="1"/>
  <c r="Z7" i="1"/>
  <c r="Z22" i="1"/>
  <c r="Z14" i="1"/>
  <c r="Z20" i="1"/>
  <c r="Z12" i="1"/>
  <c r="Z33" i="1"/>
  <c r="Z17" i="1"/>
  <c r="Z9" i="1"/>
  <c r="Z32" i="1"/>
  <c r="Z24" i="1"/>
  <c r="Z16" i="1"/>
  <c r="Z8" i="1"/>
  <c r="Z31" i="1"/>
  <c r="Z30" i="1"/>
  <c r="Z29" i="1"/>
  <c r="Z21" i="1"/>
  <c r="Z13" i="1"/>
  <c r="Z28" i="1"/>
  <c r="Z27" i="1"/>
  <c r="Z19" i="1"/>
  <c r="Z11" i="1"/>
  <c r="Z25" i="1"/>
  <c r="S7" i="1" l="1" a="1"/>
  <c r="S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<sst xmlns="http://schemas.openxmlformats.org/spreadsheetml/2006/main" count="1961" uniqueCount="143">
  <si>
    <t>TOTAL</t>
  </si>
  <si>
    <t>Winner</t>
  </si>
  <si>
    <t>vs.</t>
  </si>
  <si>
    <t>O/U</t>
  </si>
  <si>
    <t>Diff.</t>
  </si>
  <si>
    <t>Date</t>
  </si>
  <si>
    <t>Bowl</t>
  </si>
  <si>
    <t>O/U Diff</t>
  </si>
  <si>
    <t>Timestamp</t>
  </si>
  <si>
    <t>GAME #</t>
  </si>
  <si>
    <t>Game</t>
  </si>
  <si>
    <t>Selection Choice Number</t>
  </si>
  <si>
    <t>Game Selection Number</t>
  </si>
  <si>
    <t>Player Names</t>
  </si>
  <si>
    <t>Player #</t>
  </si>
  <si>
    <t>Point Value</t>
  </si>
  <si>
    <t>Game Point Value</t>
  </si>
  <si>
    <t>Games Correct</t>
  </si>
  <si>
    <t>Teams</t>
  </si>
  <si>
    <t>Place</t>
  </si>
  <si>
    <t>Aaron Lippe</t>
  </si>
  <si>
    <t>Steven Smith</t>
  </si>
  <si>
    <t>Uncle Bill</t>
  </si>
  <si>
    <t>Brett</t>
  </si>
  <si>
    <t>Marcus</t>
  </si>
  <si>
    <t>Cage</t>
  </si>
  <si>
    <t>Michael</t>
  </si>
  <si>
    <t>Busta</t>
  </si>
  <si>
    <t>Rocky Clark</t>
  </si>
  <si>
    <t>Brock Larson</t>
  </si>
  <si>
    <t>T-Bone</t>
  </si>
  <si>
    <t>Teresa Kacerguis</t>
  </si>
  <si>
    <t>Bryan Young</t>
  </si>
  <si>
    <t>Payton Newkirk</t>
  </si>
  <si>
    <t>Hayden Sluder</t>
  </si>
  <si>
    <t>Churchill</t>
  </si>
  <si>
    <t>Hayden P</t>
  </si>
  <si>
    <t>Brian Rich</t>
  </si>
  <si>
    <t>Tim G</t>
  </si>
  <si>
    <t>C-Lar</t>
  </si>
  <si>
    <t>Alec Ramirez</t>
  </si>
  <si>
    <t xml:space="preserve">Stanton </t>
  </si>
  <si>
    <t>Player List</t>
  </si>
  <si>
    <t>Young</t>
  </si>
  <si>
    <t>Bryan Chambers</t>
  </si>
  <si>
    <t>Rocky</t>
  </si>
  <si>
    <t>Christi</t>
  </si>
  <si>
    <t>Saas</t>
  </si>
  <si>
    <t>Ramirez</t>
  </si>
  <si>
    <t>Christi Cecil</t>
  </si>
  <si>
    <t>Pep</t>
  </si>
  <si>
    <t>Resposne Name</t>
  </si>
  <si>
    <t>Wake Forrest @ Purdue</t>
  </si>
  <si>
    <t>UCF @ Pitt</t>
  </si>
  <si>
    <t>Cal @ Syracuse</t>
  </si>
  <si>
    <t>Duke @ Illinois</t>
  </si>
  <si>
    <t>Rutgers @ Boston College</t>
  </si>
  <si>
    <t>Mizzou @ Kansas</t>
  </si>
  <si>
    <t>Arizona State @ Texas A&amp;M</t>
  </si>
  <si>
    <t>OU @ Michigan</t>
  </si>
  <si>
    <t>Washington State @ Kansas State</t>
  </si>
  <si>
    <t>Zona @ BYU</t>
  </si>
  <si>
    <t>Miss State @ Minnesota</t>
  </si>
  <si>
    <t>Iowa State @ Iowa</t>
  </si>
  <si>
    <t>Arkansas @ Utah</t>
  </si>
  <si>
    <t>Total Points: OSU @ UT</t>
  </si>
  <si>
    <t>Ohio State @ Texas</t>
  </si>
  <si>
    <t xml:space="preserve">Hayden Percefull </t>
  </si>
  <si>
    <t>Hayden sluder</t>
  </si>
  <si>
    <t>John Carter</t>
  </si>
  <si>
    <t>Brian Solemsaas</t>
  </si>
  <si>
    <t>WEEK 2 RESULTS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</si>
  <si>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</si>
  <si>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</si>
  <si>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</si>
  <si>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</si>
  <si>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</si>
  <si>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</si>
  <si>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</si>
  <si>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</si>
  <si>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</si>
  <si>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</si>
  <si>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</si>
  <si>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</si>
  <si>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</si>
  <si>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Season Cumulative Results</t>
  </si>
  <si>
    <t>Total Wins</t>
  </si>
  <si>
    <t>WEEK 1 RESULTS</t>
  </si>
  <si>
    <t>saas</t>
  </si>
  <si>
    <t>WEEK 3 RESULTS</t>
  </si>
  <si>
    <t>WEEK 4 RESULTS</t>
  </si>
  <si>
    <t>Mizzou</t>
  </si>
  <si>
    <t xml:space="preserve">Brian Solemsaas </t>
  </si>
  <si>
    <t>WEEK 5 RESULTS</t>
  </si>
  <si>
    <t>Indiana</t>
  </si>
  <si>
    <t>Florida</t>
  </si>
  <si>
    <t>Texas</t>
  </si>
  <si>
    <t>Oregon</t>
  </si>
  <si>
    <t>LSU</t>
  </si>
  <si>
    <t>Georgia</t>
  </si>
  <si>
    <t>Kentucky</t>
  </si>
  <si>
    <t>K-State</t>
  </si>
  <si>
    <t>Penn State</t>
  </si>
  <si>
    <t>UCLA</t>
  </si>
  <si>
    <t>Nebraska</t>
  </si>
  <si>
    <t>OU</t>
  </si>
  <si>
    <t>WEEK 6 RESULTS</t>
  </si>
  <si>
    <t>WEEK 7 RESULTS</t>
  </si>
  <si>
    <t>Notre Dame</t>
  </si>
  <si>
    <t>BYU</t>
  </si>
  <si>
    <t>TCU</t>
  </si>
  <si>
    <t>Baylor</t>
  </si>
  <si>
    <t>OK State</t>
  </si>
  <si>
    <t>Hou</t>
  </si>
  <si>
    <t>Wisconsin</t>
  </si>
  <si>
    <t>Ole Miss</t>
  </si>
  <si>
    <t>Auburn</t>
  </si>
  <si>
    <t>Kansas</t>
  </si>
  <si>
    <t>Ohio State</t>
  </si>
  <si>
    <t>Michigan</t>
  </si>
  <si>
    <t>Miss State</t>
  </si>
  <si>
    <t>Virginia</t>
  </si>
  <si>
    <t>SMU</t>
  </si>
  <si>
    <t>WEEK 7</t>
  </si>
  <si>
    <t>John  Carter</t>
  </si>
  <si>
    <t xml:space="preserve">Payton Newkirk </t>
  </si>
  <si>
    <t>Name</t>
  </si>
  <si>
    <t>Ohio State @ Indiana</t>
  </si>
  <si>
    <t>Penn State @ Michigan</t>
  </si>
  <si>
    <t>Florida @ Texas</t>
  </si>
  <si>
    <t>Miss State @ LSU</t>
  </si>
  <si>
    <t>Virginia @ SMU</t>
  </si>
  <si>
    <t>Kansas @ K-State</t>
  </si>
  <si>
    <t>Auburn @ Georgia</t>
  </si>
  <si>
    <t>Mizzou @ Ole Miss</t>
  </si>
  <si>
    <t>Wisconsin @ UCLA</t>
  </si>
  <si>
    <t>Kentucky @ OU</t>
  </si>
  <si>
    <t>Ok State @ Hou</t>
  </si>
  <si>
    <t>Nebraska @ Oregon</t>
  </si>
  <si>
    <t>TCU @ Baylor</t>
  </si>
  <si>
    <t>***Notre Dame @ BYU***</t>
  </si>
  <si>
    <t>Total Points: ND @ BYU</t>
  </si>
  <si>
    <t>Ok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</si>
</sst>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m/d/yyyy\ h:mm:ss"/>
  </numFmts>
  <fonts count="13" x14ac:knownFonts="1">
    <font>
      <sz val="11"/>
      <color rgb="FF000000"/>
      <name val="Calibri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Calibri"/>
      <family val="2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" fontId="1" fillId="0" borderId="0" xfId="0" applyNumberFormat="1" applyFont="1"/>
    <xf numFmtId="0" fontId="4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wrapText="1"/>
    </xf>
    <xf numFmtId="0" fontId="0" fillId="0" borderId="9" xfId="0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vertical="center"/>
    </xf>
    <xf numFmtId="0" fontId="10" fillId="0" borderId="0" xfId="0" applyFont="1"/>
    <xf numFmtId="0" fontId="0" fillId="7" borderId="0" xfId="0" applyFill="1"/>
    <xf numFmtId="164" fontId="1" fillId="0" borderId="0" xfId="0" applyNumberFormat="1" applyFont="1"/>
    <xf numFmtId="0" fontId="4" fillId="0" borderId="0" xfId="0" applyFont="1"/>
    <xf numFmtId="0" fontId="0" fillId="0" borderId="0" xfId="0" applyAlignment="1">
      <alignment textRotation="45"/>
    </xf>
    <xf numFmtId="0" fontId="4" fillId="0" borderId="0" xfId="0" applyFont="1" applyAlignment="1">
      <alignment textRotation="45"/>
    </xf>
    <xf numFmtId="0" fontId="5" fillId="0" borderId="2" xfId="0" applyFont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 wrapText="1"/>
    </xf>
    <xf numFmtId="0" fontId="0" fillId="0" borderId="18" xfId="0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18" xfId="0" applyFont="1" applyFill="1" applyBorder="1"/>
    <xf numFmtId="0" fontId="1" fillId="9" borderId="18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2" fillId="0" borderId="0" xfId="0" applyFont="1"/>
    <xf numFmtId="165" fontId="12" fillId="0" borderId="0" xfId="0" applyNumberFormat="1" applyFont="1"/>
    <xf numFmtId="0" fontId="6" fillId="11" borderId="20" xfId="0" applyFont="1" applyFill="1" applyBorder="1" applyAlignment="1">
      <alignment horizontal="center"/>
    </xf>
    <xf numFmtId="0" fontId="6" fillId="11" borderId="21" xfId="0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6"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25"/>
  <sheetViews>
    <sheetView zoomScaleNormal="100" workbookViewId="0">
      <selection activeCell="G25" sqref="G25"/>
    </sheetView>
  </sheetViews>
  <sheetFormatPr defaultColWidth="14.44140625" defaultRowHeight="15" customHeight="1" outlineLevelCol="1" x14ac:dyDescent="0.3"/>
  <cols>
    <col min="1" max="1" width="6.109375" bestFit="1" customWidth="1"/>
    <col min="2" max="2" width="9.5546875" customWidth="1"/>
    <col min="3" max="3" width="17" hidden="1" customWidth="1" outlineLevel="1"/>
    <col min="4" max="4" width="15.33203125" bestFit="1" customWidth="1" collapsed="1"/>
    <col min="5" max="5" width="4.44140625" customWidth="1"/>
    <col min="6" max="6" width="13.44140625" bestFit="1" customWidth="1"/>
    <col min="7" max="7" width="15.33203125" bestFit="1" customWidth="1"/>
    <col min="8" max="8" width="10.88671875" bestFit="1" customWidth="1"/>
    <col min="9" max="9" width="13.44140625" bestFit="1" customWidth="1"/>
    <col min="10" max="11" width="5.6640625" customWidth="1"/>
    <col min="12" max="12" width="13.44140625" bestFit="1" customWidth="1"/>
    <col min="13" max="14" width="5.6640625" customWidth="1"/>
    <col min="15" max="15" width="13.44140625" bestFit="1" customWidth="1"/>
    <col min="16" max="17" width="5.6640625" customWidth="1"/>
    <col min="18" max="18" width="11.6640625" bestFit="1" customWidth="1"/>
    <col min="19" max="20" width="5.6640625" customWidth="1"/>
    <col min="21" max="21" width="13.44140625" bestFit="1" customWidth="1"/>
    <col min="22" max="23" width="5.6640625" customWidth="1"/>
    <col min="24" max="24" width="13.44140625" bestFit="1" customWidth="1"/>
    <col min="25" max="26" width="5.6640625" customWidth="1"/>
    <col min="27" max="27" width="13.44140625" bestFit="1" customWidth="1"/>
    <col min="28" max="29" width="5.6640625" customWidth="1"/>
    <col min="30" max="30" width="13.44140625" bestFit="1" customWidth="1"/>
    <col min="31" max="32" width="5.6640625" customWidth="1"/>
    <col min="33" max="33" width="10.33203125" bestFit="1" customWidth="1"/>
    <col min="34" max="35" width="5.6640625" customWidth="1"/>
    <col min="36" max="36" width="13.44140625" bestFit="1" customWidth="1"/>
    <col min="37" max="38" width="5.6640625" customWidth="1"/>
    <col min="39" max="39" width="13.44140625" bestFit="1" customWidth="1"/>
    <col min="40" max="41" width="5.6640625" customWidth="1"/>
    <col min="42" max="42" width="13.44140625" bestFit="1" customWidth="1"/>
    <col min="43" max="44" width="5.6640625" customWidth="1"/>
    <col min="45" max="45" width="10.33203125" bestFit="1" customWidth="1"/>
    <col min="46" max="47" width="5.6640625" customWidth="1"/>
    <col min="48" max="48" width="13.44140625" bestFit="1" customWidth="1"/>
    <col min="49" max="50" width="5.6640625" customWidth="1"/>
    <col min="51" max="51" width="13.44140625" bestFit="1" customWidth="1"/>
    <col min="52" max="53" width="5.6640625" customWidth="1"/>
    <col min="54" max="54" width="13.44140625" bestFit="1" customWidth="1"/>
    <col min="55" max="55" width="8.44140625" bestFit="1" customWidth="1"/>
    <col min="56" max="56" width="8.44140625" customWidth="1"/>
    <col min="57" max="57" width="13.44140625" bestFit="1" customWidth="1"/>
    <col min="58" max="59" width="5.6640625" customWidth="1"/>
    <col min="60" max="60" width="9.109375" customWidth="1"/>
    <col min="61" max="62" width="5.6640625" customWidth="1"/>
    <col min="63" max="63" width="13.44140625" bestFit="1" customWidth="1"/>
    <col min="64" max="65" width="5.6640625" customWidth="1"/>
    <col min="66" max="66" width="13.44140625" bestFit="1" customWidth="1"/>
    <col min="67" max="68" width="5.6640625" customWidth="1"/>
    <col min="69" max="69" width="13.44140625" bestFit="1" customWidth="1"/>
    <col min="70" max="71" width="5.6640625" customWidth="1"/>
    <col min="72" max="72" width="13.44140625" customWidth="1"/>
    <col min="73" max="74" width="5.6640625" customWidth="1"/>
    <col min="75" max="75" width="13.44140625" customWidth="1"/>
    <col min="76" max="77" width="5.6640625" customWidth="1"/>
    <col min="78" max="78" width="13.44140625" bestFit="1" customWidth="1"/>
    <col min="79" max="80" width="5.6640625" customWidth="1"/>
    <col min="81" max="81" width="13.44140625" bestFit="1" customWidth="1"/>
    <col min="82" max="83" width="5.6640625" customWidth="1"/>
    <col min="84" max="84" width="10.33203125" bestFit="1" customWidth="1"/>
    <col min="85" max="86" width="5.6640625" customWidth="1"/>
    <col min="87" max="87" width="14.21875" customWidth="1"/>
    <col min="88" max="91" width="5.6640625" customWidth="1"/>
    <col min="92" max="92" width="15.33203125" bestFit="1" customWidth="1"/>
    <col min="93" max="93" width="9.109375" customWidth="1"/>
    <col min="94" max="94" width="12.5546875" bestFit="1" customWidth="1"/>
    <col min="95" max="96" width="9.109375" customWidth="1"/>
  </cols>
  <sheetData>
    <row r="1" spans="1:96" ht="12" customHeight="1" x14ac:dyDescent="0.3">
      <c r="A1" s="5"/>
      <c r="B1" s="5" t="s">
        <v>123</v>
      </c>
      <c r="C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</row>
    <row r="2" spans="1:96" ht="12" customHeight="1" x14ac:dyDescent="0.3">
      <c r="A2" s="1"/>
      <c r="B2" s="1"/>
      <c r="C2" s="1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 ht="27.6" customHeight="1" x14ac:dyDescent="0.3">
      <c r="A3" s="18" t="s">
        <v>10</v>
      </c>
      <c r="B3" s="18" t="s">
        <v>5</v>
      </c>
      <c r="C3" s="18" t="s">
        <v>6</v>
      </c>
      <c r="D3" s="63" t="s">
        <v>18</v>
      </c>
      <c r="E3" s="64"/>
      <c r="F3" s="64"/>
      <c r="G3" s="18" t="s">
        <v>1</v>
      </c>
      <c r="H3" s="19" t="s">
        <v>16</v>
      </c>
      <c r="I3" s="62" t="str">
        <f>'Data Setup'!A3</f>
        <v>Aaron Lippe</v>
      </c>
      <c r="J3" s="62"/>
      <c r="K3" s="62"/>
      <c r="L3" s="62" t="str">
        <f>'Data Setup'!A4</f>
        <v>Brett</v>
      </c>
      <c r="M3" s="62"/>
      <c r="N3" s="62"/>
      <c r="O3" s="62" t="str">
        <f>'Data Setup'!A5</f>
        <v>Brian Rich</v>
      </c>
      <c r="P3" s="62"/>
      <c r="Q3" s="62"/>
      <c r="R3" s="62" t="str">
        <f>'Data Setup'!A6</f>
        <v>Brock Larson</v>
      </c>
      <c r="S3" s="62"/>
      <c r="T3" s="62"/>
      <c r="U3" s="62" t="str">
        <f>'Data Setup'!A7</f>
        <v>Bryan Chambers</v>
      </c>
      <c r="V3" s="62"/>
      <c r="W3" s="62"/>
      <c r="X3" s="62" t="str">
        <f>'Data Setup'!A8</f>
        <v>Busta</v>
      </c>
      <c r="Y3" s="62"/>
      <c r="Z3" s="62"/>
      <c r="AA3" s="62" t="str">
        <f>'Data Setup'!A9</f>
        <v>C-Lar</v>
      </c>
      <c r="AB3" s="62"/>
      <c r="AC3" s="62"/>
      <c r="AD3" s="62" t="str">
        <f>'Data Setup'!A10</f>
        <v>Cage</v>
      </c>
      <c r="AE3" s="62"/>
      <c r="AF3" s="62"/>
      <c r="AG3" s="62" t="str">
        <f>'Data Setup'!A11</f>
        <v>Christi</v>
      </c>
      <c r="AH3" s="62"/>
      <c r="AI3" s="62"/>
      <c r="AJ3" s="62" t="str">
        <f>'Data Setup'!A12</f>
        <v>Churchill</v>
      </c>
      <c r="AK3" s="62"/>
      <c r="AL3" s="62"/>
      <c r="AM3" s="62" t="str">
        <f>'Data Setup'!A13</f>
        <v>Hayden P</v>
      </c>
      <c r="AN3" s="62"/>
      <c r="AO3" s="62"/>
      <c r="AP3" s="62" t="str">
        <f>'Data Setup'!A14</f>
        <v>Hayden Sluder</v>
      </c>
      <c r="AQ3" s="62"/>
      <c r="AR3" s="62"/>
      <c r="AS3" s="62" t="str">
        <f>'Data Setup'!A15</f>
        <v>John Carter</v>
      </c>
      <c r="AT3" s="62"/>
      <c r="AU3" s="62"/>
      <c r="AV3" s="62" t="str">
        <f>'Data Setup'!A16</f>
        <v>Marcus</v>
      </c>
      <c r="AW3" s="62"/>
      <c r="AX3" s="62"/>
      <c r="AY3" s="62" t="str">
        <f>'Data Setup'!A17</f>
        <v>Michael</v>
      </c>
      <c r="AZ3" s="62"/>
      <c r="BA3" s="62"/>
      <c r="BB3" s="62" t="str">
        <f>'Data Setup'!A18</f>
        <v>Payton Newkirk</v>
      </c>
      <c r="BC3" s="62"/>
      <c r="BD3" s="62"/>
      <c r="BE3" s="62" t="str">
        <f>'Data Setup'!A19</f>
        <v>Pep</v>
      </c>
      <c r="BF3" s="62"/>
      <c r="BG3" s="62"/>
      <c r="BH3" s="62" t="str">
        <f>'Data Setup'!A20</f>
        <v>Ramirez</v>
      </c>
      <c r="BI3" s="62"/>
      <c r="BJ3" s="62"/>
      <c r="BK3" s="62" t="str">
        <f>'Data Setup'!A21</f>
        <v>Rocky</v>
      </c>
      <c r="BL3" s="62"/>
      <c r="BM3" s="62"/>
      <c r="BN3" s="62" t="str">
        <f>'Data Setup'!A22</f>
        <v>Saas</v>
      </c>
      <c r="BO3" s="62"/>
      <c r="BP3" s="62"/>
      <c r="BQ3" s="62" t="str">
        <f>'Data Setup'!A23</f>
        <v xml:space="preserve">Stanton </v>
      </c>
      <c r="BR3" s="62"/>
      <c r="BS3" s="62"/>
      <c r="BT3" s="62" t="str">
        <f>'Data Setup'!A24</f>
        <v>Steven Smith</v>
      </c>
      <c r="BU3" s="62"/>
      <c r="BV3" s="62"/>
      <c r="BW3" s="62" t="str">
        <f>'Data Setup'!A25</f>
        <v>T-Bone</v>
      </c>
      <c r="BX3" s="62"/>
      <c r="BY3" s="62"/>
      <c r="BZ3" s="62" t="str">
        <f>'Data Setup'!A26</f>
        <v>Teresa Kacerguis</v>
      </c>
      <c r="CA3" s="62"/>
      <c r="CB3" s="62"/>
      <c r="CC3" s="62" t="str">
        <f>'Data Setup'!A27</f>
        <v>Tim G</v>
      </c>
      <c r="CD3" s="62"/>
      <c r="CE3" s="62"/>
      <c r="CF3" s="62" t="str">
        <f>'Data Setup'!A28</f>
        <v>Uncle Bill</v>
      </c>
      <c r="CG3" s="62"/>
      <c r="CH3" s="62"/>
      <c r="CI3" s="62" t="str">
        <f>'Data Setup'!A29</f>
        <v>Young</v>
      </c>
      <c r="CJ3" s="62"/>
      <c r="CK3" s="62"/>
      <c r="CL3" s="1"/>
      <c r="CM3" s="5" t="s">
        <v>10</v>
      </c>
      <c r="CN3" s="1"/>
      <c r="CO3" s="1"/>
      <c r="CP3" s="1"/>
      <c r="CQ3" s="1"/>
      <c r="CR3" s="4" t="s">
        <v>0</v>
      </c>
    </row>
    <row r="4" spans="1:96" ht="12" customHeight="1" x14ac:dyDescent="0.3">
      <c r="A4" s="1">
        <v>1</v>
      </c>
      <c r="B4" s="38">
        <v>46312</v>
      </c>
      <c r="C4" s="11"/>
      <c r="D4" s="1" t="str">
        <f>'Data Setup'!H3</f>
        <v>Ohio State</v>
      </c>
      <c r="E4" s="1" t="s">
        <v>2</v>
      </c>
      <c r="F4" s="1" t="str">
        <f>'Data Setup'!I3</f>
        <v>Indiana</v>
      </c>
      <c r="G4" s="52" t="s">
        <v>118</v>
      </c>
      <c r="H4" s="3">
        <v>1</v>
      </c>
      <c r="I4" s="6" t="str">
        <f>IFERROR(INDEX('Week 7 - Weekly Picks'!$B$1:$Q$50,MATCH('Week 7 - Pool'!I$3,'Week 7 - Weekly Picks'!$B$1:$B$50,0),MATCH('Week 7 - Pool'!$A4,'Week 7 - Weekly Picks'!$B$1:$Q$1,0)),"")</f>
        <v>Ohio State</v>
      </c>
      <c r="J4" s="14" t="str">
        <f>IF($G4="","",IF(I4=$G4,"W","L"))</f>
        <v>W</v>
      </c>
      <c r="K4" s="20">
        <f>IF(J4="W",$H4,0)</f>
        <v>1</v>
      </c>
      <c r="L4" s="6" t="str">
        <f>IFERROR(INDEX('Week 7 - Weekly Picks'!$B$1:$Q$50,MATCH('Week 7 - Pool'!L$3,'Week 7 - Weekly Picks'!$B$1:$B$50,0),MATCH('Week 7 - Pool'!$A4,'Week 7 - Weekly Picks'!$B$1:$Q$1,0)),"")</f>
        <v>Ohio State</v>
      </c>
      <c r="M4" s="14" t="str">
        <f>IF($G4="","",IF(L4=$G4,"W","L"))</f>
        <v>W</v>
      </c>
      <c r="N4" s="20">
        <f>IF(M4="W",$H4,0)</f>
        <v>1</v>
      </c>
      <c r="O4" s="6" t="str">
        <f>IFERROR(INDEX('Week 7 - Weekly Picks'!$B$1:$Q$50,MATCH('Week 7 - Pool'!O$3,'Week 7 - Weekly Picks'!$B$1:$B$50,0),MATCH('Week 7 - Pool'!$A4,'Week 7 - Weekly Picks'!$B$1:$Q$1,0)),"")</f>
        <v>Ohio State</v>
      </c>
      <c r="P4" s="14" t="str">
        <f>IF($G4="","",IF(O4=$G4,"W","L"))</f>
        <v>W</v>
      </c>
      <c r="Q4" s="20">
        <f>IF(P4="W",$H4,0)</f>
        <v>1</v>
      </c>
      <c r="R4" s="6" t="str">
        <f>IFERROR(INDEX('Week 7 - Weekly Picks'!$B$1:$Q$50,MATCH('Week 7 - Pool'!R$3,'Week 7 - Weekly Picks'!$B$1:$B$50,0),MATCH('Week 7 - Pool'!$A4,'Week 7 - Weekly Picks'!$B$1:$Q$1,0)),"")</f>
        <v>Ohio State</v>
      </c>
      <c r="S4" s="14" t="str">
        <f>IF($G4="","",IF(R4=$G4,"W","L"))</f>
        <v>W</v>
      </c>
      <c r="T4" s="20">
        <f>IF(S4="W",$H4,0)</f>
        <v>1</v>
      </c>
      <c r="U4" s="6" t="str">
        <f>IFERROR(INDEX('Week 7 - Weekly Picks'!$B$1:$Q$50,MATCH('Week 7 - Pool'!U$3,'Week 7 - Weekly Picks'!$B$1:$B$50,0),MATCH('Week 7 - Pool'!$A4,'Week 7 - Weekly Picks'!$B$1:$Q$1,0)),"")</f>
        <v>Indiana</v>
      </c>
      <c r="V4" s="14" t="str">
        <f>IF($G4="","",IF(U4=$G4,"W","L"))</f>
        <v>L</v>
      </c>
      <c r="W4" s="20">
        <f>IF(V4="W",$H4,0)</f>
        <v>0</v>
      </c>
      <c r="X4" s="6" t="str">
        <f>IFERROR(INDEX('Week 7 - Weekly Picks'!$B$1:$Q$50,MATCH('Week 7 - Pool'!X$3,'Week 7 - Weekly Picks'!$B$1:$B$50,0),MATCH('Week 7 - Pool'!$A4,'Week 7 - Weekly Picks'!$B$1:$Q$1,0)),"")</f>
        <v>Ohio State</v>
      </c>
      <c r="Y4" s="14" t="str">
        <f>IF($G4="","",IF(X4=$G4,"W","L"))</f>
        <v>W</v>
      </c>
      <c r="Z4" s="20">
        <f>IF(Y4="W",$H4,0)</f>
        <v>1</v>
      </c>
      <c r="AA4" s="6" t="str">
        <f>IFERROR(INDEX('Week 7 - Weekly Picks'!$B$1:$Q$50,MATCH('Week 7 - Pool'!AA$3,'Week 7 - Weekly Picks'!$B$1:$B$50,0),MATCH('Week 7 - Pool'!$A4,'Week 7 - Weekly Picks'!$B$1:$Q$1,0)),"")</f>
        <v>Indiana</v>
      </c>
      <c r="AB4" s="14" t="str">
        <f>IF($G4="","",IF(AA4=$G4,"W","L"))</f>
        <v>L</v>
      </c>
      <c r="AC4" s="20">
        <f>IF(AB4="W",$H4,0)</f>
        <v>0</v>
      </c>
      <c r="AD4" s="6" t="str">
        <f>IFERROR(INDEX('Week 7 - Weekly Picks'!$B$1:$Q$50,MATCH('Week 7 - Pool'!AD$3,'Week 7 - Weekly Picks'!$B$1:$B$50,0),MATCH('Week 7 - Pool'!$A4,'Week 7 - Weekly Picks'!$B$1:$Q$1,0)),"")</f>
        <v>Ohio State</v>
      </c>
      <c r="AE4" s="14" t="str">
        <f>IF($G4="","",IF(AD4=$G4,"W","L"))</f>
        <v>W</v>
      </c>
      <c r="AF4" s="20">
        <f>IF(AE4="W",$H4,0)</f>
        <v>1</v>
      </c>
      <c r="AG4" s="6" t="str">
        <f>IFERROR(INDEX('Week 7 - Weekly Picks'!$B$1:$Q$50,MATCH('Week 7 - Pool'!AG$3,'Week 7 - Weekly Picks'!$B$1:$B$50,0),MATCH('Week 7 - Pool'!$A4,'Week 7 - Weekly Picks'!$B$1:$Q$1,0)),"")</f>
        <v>Ohio State</v>
      </c>
      <c r="AH4" s="14" t="str">
        <f>IF($G4="","",IF(AG4=$G4,"W","L"))</f>
        <v>W</v>
      </c>
      <c r="AI4" s="20">
        <f>IF(AH4="W",$H4,0)</f>
        <v>1</v>
      </c>
      <c r="AJ4" s="6" t="str">
        <f>IFERROR(INDEX('Week 7 - Weekly Picks'!$B$1:$Q$50,MATCH('Week 7 - Pool'!AJ$3,'Week 7 - Weekly Picks'!$B$1:$B$50,0),MATCH('Week 7 - Pool'!$A4,'Week 7 - Weekly Picks'!$B$1:$Q$1,0)),"")</f>
        <v>Ohio State</v>
      </c>
      <c r="AK4" s="14" t="str">
        <f>IF($G4="","",IF(AJ4=$G4,"W","L"))</f>
        <v>W</v>
      </c>
      <c r="AL4" s="20">
        <f>IF(AK4="W",$H4,0)</f>
        <v>1</v>
      </c>
      <c r="AM4" s="6" t="str">
        <f>IFERROR(INDEX('Week 7 - Weekly Picks'!$B$1:$Q$50,MATCH('Week 7 - Pool'!AM$3,'Week 7 - Weekly Picks'!$B$1:$B$50,0),MATCH('Week 7 - Pool'!$A4,'Week 7 - Weekly Picks'!$B$1:$Q$1,0)),"")</f>
        <v>Ohio State</v>
      </c>
      <c r="AN4" s="14" t="str">
        <f>IF($G4="","",IF(AM4=$G4,"W","L"))</f>
        <v>W</v>
      </c>
      <c r="AO4" s="20">
        <f>IF(AN4="W",$H4,0)</f>
        <v>1</v>
      </c>
      <c r="AP4" s="6" t="str">
        <f>IFERROR(INDEX('Week 7 - Weekly Picks'!$B$1:$Q$50,MATCH('Week 7 - Pool'!AP$3,'Week 7 - Weekly Picks'!$B$1:$B$50,0),MATCH('Week 7 - Pool'!$A4,'Week 7 - Weekly Picks'!$B$1:$Q$1,0)),"")</f>
        <v>Ohio State</v>
      </c>
      <c r="AQ4" s="14" t="str">
        <f>IF($G4="","",IF(AP4=$G4,"W","L"))</f>
        <v>W</v>
      </c>
      <c r="AR4" s="20">
        <f>IF(AQ4="W",$H4,0)</f>
        <v>1</v>
      </c>
      <c r="AS4" s="6" t="str">
        <f>IFERROR(INDEX('Week 7 - Weekly Picks'!$B$1:$Q$50,MATCH('Week 7 - Pool'!AS$3,'Week 7 - Weekly Picks'!$B$1:$B$50,0),MATCH('Week 7 - Pool'!$A4,'Week 7 - Weekly Picks'!$B$1:$Q$1,0)),"")</f>
        <v>Indiana</v>
      </c>
      <c r="AT4" s="14" t="str">
        <f>IF($G4="","",IF(AS4=$G4,"W","L"))</f>
        <v>L</v>
      </c>
      <c r="AU4" s="20">
        <f>IF(AT4="W",$H4,0)</f>
        <v>0</v>
      </c>
      <c r="AV4" s="6" t="str">
        <f>IFERROR(INDEX('Week 7 - Weekly Picks'!$B$1:$Q$50,MATCH('Week 7 - Pool'!AV$3,'Week 7 - Weekly Picks'!$B$1:$B$50,0),MATCH('Week 7 - Pool'!$A4,'Week 7 - Weekly Picks'!$B$1:$Q$1,0)),"")</f>
        <v>Ohio State</v>
      </c>
      <c r="AW4" s="14" t="str">
        <f>IF($G4="","",IF(AV4=$G4,"W","L"))</f>
        <v>W</v>
      </c>
      <c r="AX4" s="20">
        <f>IF(AW4="W",$H4,0)</f>
        <v>1</v>
      </c>
      <c r="AY4" s="6" t="str">
        <f>IFERROR(INDEX('Week 7 - Weekly Picks'!$B$1:$Q$50,MATCH('Week 7 - Pool'!AY$3,'Week 7 - Weekly Picks'!$B$1:$B$50,0),MATCH('Week 7 - Pool'!$A4,'Week 7 - Weekly Picks'!$B$1:$Q$1,0)),"")</f>
        <v>Ohio State</v>
      </c>
      <c r="AZ4" s="14" t="str">
        <f>IF($G4="","",IF(AY4=$G4,"W","L"))</f>
        <v>W</v>
      </c>
      <c r="BA4" s="20">
        <f>IF(AZ4="W",$H4,0)</f>
        <v>1</v>
      </c>
      <c r="BB4" s="6" t="str">
        <f>IFERROR(INDEX('Week 7 - Weekly Picks'!$B$1:$Q$50,MATCH('Week 7 - Pool'!BB$3,'Week 7 - Weekly Picks'!$B$1:$B$50,0),MATCH('Week 7 - Pool'!$A4,'Week 7 - Weekly Picks'!$B$1:$Q$1,0)),"")</f>
        <v>Ohio State</v>
      </c>
      <c r="BC4" s="14" t="str">
        <f>IF($G4="","",IF(BB4=$G4,"W","L"))</f>
        <v>W</v>
      </c>
      <c r="BD4" s="20">
        <f>IF(BC4="W",$H4,0)</f>
        <v>1</v>
      </c>
      <c r="BE4" s="6" t="str">
        <f>IFERROR(INDEX('Week 7 - Weekly Picks'!$B$1:$Q$50,MATCH('Week 7 - Pool'!BE$3,'Week 7 - Weekly Picks'!$B$1:$B$50,0),MATCH('Week 7 - Pool'!$A4,'Week 7 - Weekly Picks'!$B$1:$Q$1,0)),"")</f>
        <v>Indiana</v>
      </c>
      <c r="BF4" s="14" t="str">
        <f>IF($G4="","",IF(BE4=$G4,"W","L"))</f>
        <v>L</v>
      </c>
      <c r="BG4" s="20">
        <f>IF(BF4="W",$H4,0)</f>
        <v>0</v>
      </c>
      <c r="BH4" s="6" t="str">
        <f>IFERROR(INDEX('Week 7 - Weekly Picks'!$B$1:$Q$50,MATCH('Week 7 - Pool'!BH$3,'Week 7 - Weekly Picks'!$B$1:$B$50,0),MATCH('Week 7 - Pool'!$A4,'Week 7 - Weekly Picks'!$B$1:$Q$1,0)),"")</f>
        <v>Indiana</v>
      </c>
      <c r="BI4" s="14" t="str">
        <f>IF($G4="","",IF(BH4=$G4,"W","L"))</f>
        <v>L</v>
      </c>
      <c r="BJ4" s="20">
        <f>IF(BI4="W",$H4,0)</f>
        <v>0</v>
      </c>
      <c r="BK4" s="6" t="str">
        <f>IFERROR(INDEX('Week 7 - Weekly Picks'!$B$1:$Q$50,MATCH('Week 7 - Pool'!BK$3,'Week 7 - Weekly Picks'!$B$1:$B$50,0),MATCH('Week 7 - Pool'!$A4,'Week 7 - Weekly Picks'!$B$1:$Q$1,0)),"")</f>
        <v>Ohio State</v>
      </c>
      <c r="BL4" s="14" t="str">
        <f>IF($G4="","",IF(BK4=$G4,"W","L"))</f>
        <v>W</v>
      </c>
      <c r="BM4" s="20">
        <f>IF(BL4="W",$H4,0)</f>
        <v>1</v>
      </c>
      <c r="BN4" s="6" t="str">
        <f>IFERROR(INDEX('Week 7 - Weekly Picks'!$B$1:$Q$50,MATCH('Week 7 - Pool'!BN$3,'Week 7 - Weekly Picks'!$B$1:$B$50,0),MATCH('Week 7 - Pool'!$A4,'Week 7 - Weekly Picks'!$B$1:$Q$1,0)),"")</f>
        <v>Ohio State</v>
      </c>
      <c r="BO4" s="14" t="str">
        <f>IF($G4="","",IF(BN4=$G4,"W","L"))</f>
        <v>W</v>
      </c>
      <c r="BP4" s="20">
        <f>IF(BO4="W",$H4,0)</f>
        <v>1</v>
      </c>
      <c r="BQ4" s="6" t="str">
        <f>IFERROR(INDEX('Week 7 - Weekly Picks'!$B$1:$Q$50,MATCH('Week 7 - Pool'!BQ$3,'Week 7 - Weekly Picks'!$B$1:$B$50,0),MATCH('Week 7 - Pool'!$A4,'Week 7 - Weekly Picks'!$B$1:$Q$1,0)),"")</f>
        <v>Ohio State</v>
      </c>
      <c r="BR4" s="14" t="str">
        <f>IF($G4="","",IF(BQ4=$G4,"W","L"))</f>
        <v>W</v>
      </c>
      <c r="BS4" s="20">
        <f>IF(BR4="W",$H4,0)</f>
        <v>1</v>
      </c>
      <c r="BT4" s="6" t="str">
        <f>IFERROR(INDEX('Week 7 - Weekly Picks'!$B$1:$Q$50,MATCH('Week 7 - Pool'!BT$3,'Week 7 - Weekly Picks'!$B$1:$B$50,0),MATCH('Week 7 - Pool'!$A4,'Week 7 - Weekly Picks'!$B$1:$Q$1,0)),"")</f>
        <v>Ohio State</v>
      </c>
      <c r="BU4" s="14" t="str">
        <f>IF($G4="","",IF(BT4=$G4,"W","L"))</f>
        <v>W</v>
      </c>
      <c r="BV4" s="20">
        <f>IF(BU4="W",$H4,0)</f>
        <v>1</v>
      </c>
      <c r="BW4" s="6" t="str">
        <f>IFERROR(INDEX('Week 7 - Weekly Picks'!$B$1:$Q$50,MATCH('Week 7 - Pool'!BW$3,'Week 7 - Weekly Picks'!$B$1:$B$50,0),MATCH('Week 7 - Pool'!$A4,'Week 7 - Weekly Picks'!$B$1:$Q$1,0)),"")</f>
        <v>Ohio State</v>
      </c>
      <c r="BX4" s="14" t="str">
        <f>IF($G4="","",IF(BW4=$G4,"W","L"))</f>
        <v>W</v>
      </c>
      <c r="BY4" s="20">
        <f>IF(BX4="W",$H4,0)</f>
        <v>1</v>
      </c>
      <c r="BZ4" s="6" t="str">
        <f>IFERROR(INDEX('Week 7 - Weekly Picks'!$B$1:$Q$50,MATCH('Week 7 - Pool'!BZ$3,'Week 7 - Weekly Picks'!$B$1:$B$50,0),MATCH('Week 7 - Pool'!$A4,'Week 7 - Weekly Picks'!$B$1:$Q$1,0)),"")</f>
        <v>Ohio State</v>
      </c>
      <c r="CA4" s="14" t="str">
        <f>IF($G4="","",IF(BZ4=$G4,"W","L"))</f>
        <v>W</v>
      </c>
      <c r="CB4" s="20">
        <f>IF(CA4="W",$H4,0)</f>
        <v>1</v>
      </c>
      <c r="CC4" s="6" t="str">
        <f>IFERROR(INDEX('Week 7 - Weekly Picks'!$B$1:$Q$50,MATCH('Week 7 - Pool'!CC$3,'Week 7 - Weekly Picks'!$B$1:$B$50,0),MATCH('Week 7 - Pool'!$A4,'Week 7 - Weekly Picks'!$B$1:$Q$1,0)),"")</f>
        <v>Ohio State</v>
      </c>
      <c r="CD4" s="14" t="str">
        <f>IF($G4="","",IF(CC4=$G4,"W","L"))</f>
        <v>W</v>
      </c>
      <c r="CE4" s="20">
        <f>IF(CD4="W",$H4,0)</f>
        <v>1</v>
      </c>
      <c r="CF4" s="6" t="str">
        <f>IFERROR(INDEX('Week 7 - Weekly Picks'!$B$1:$Q$50,MATCH('Week 7 - Pool'!CF$3,'Week 7 - Weekly Picks'!$B$1:$B$50,0),MATCH('Week 7 - Pool'!$A4,'Week 7 - Weekly Picks'!$B$1:$Q$1,0)),"")</f>
        <v>Ohio State</v>
      </c>
      <c r="CG4" s="14" t="str">
        <f>IF($G4="","",IF(CF4=$G4,"W","L"))</f>
        <v>W</v>
      </c>
      <c r="CH4" s="20">
        <f>IF(CG4="W",$H4,0)</f>
        <v>1</v>
      </c>
      <c r="CI4" s="6" t="str">
        <f>IFERROR(INDEX('Week 7 - Weekly Picks'!$B$1:$Q$50,MATCH('Week 7 - Pool'!CI$3,'Week 7 - Weekly Picks'!$B$1:$B$50,0),MATCH('Week 7 - Pool'!$A4,'Week 7 - Weekly Picks'!$B$1:$Q$1,0)),"")</f>
        <v>Ohio State</v>
      </c>
      <c r="CJ4" s="14" t="str">
        <f>IF($G4="","",IF(CI4=$G4,"W","L"))</f>
        <v>W</v>
      </c>
      <c r="CK4" s="20">
        <f>IF(CJ4="W",$H4,0)</f>
        <v>1</v>
      </c>
      <c r="CL4" s="1"/>
      <c r="CM4" s="42">
        <v>1</v>
      </c>
      <c r="CN4" s="1" t="str">
        <f t="shared" ref="CN4:CN16" si="0">D4</f>
        <v>Ohio State</v>
      </c>
      <c r="CO4" s="1">
        <f>COUNTIF(I4:CI4,D4)</f>
        <v>22</v>
      </c>
      <c r="CP4" s="1" t="str">
        <f t="shared" ref="CP4:CP16" si="1">F4</f>
        <v>Indiana</v>
      </c>
      <c r="CQ4" s="1">
        <f>COUNTIF(I4:CI4,F4)</f>
        <v>5</v>
      </c>
      <c r="CR4" s="1">
        <f t="shared" ref="CR4:CR16" si="2">CO4+CQ4</f>
        <v>27</v>
      </c>
    </row>
    <row r="5" spans="1:96" ht="12" customHeight="1" x14ac:dyDescent="0.3">
      <c r="A5" s="1">
        <v>2</v>
      </c>
      <c r="B5" s="38">
        <v>46312</v>
      </c>
      <c r="C5" s="11"/>
      <c r="D5" s="1" t="str">
        <f>'Data Setup'!H4</f>
        <v>Penn State</v>
      </c>
      <c r="E5" s="1" t="s">
        <v>2</v>
      </c>
      <c r="F5" s="1" t="str">
        <f>'Data Setup'!I4</f>
        <v>Michigan</v>
      </c>
      <c r="G5" s="52" t="s">
        <v>119</v>
      </c>
      <c r="H5" s="3">
        <v>1</v>
      </c>
      <c r="I5" s="6" t="str">
        <f>IFERROR(INDEX('Week 7 - Weekly Picks'!$B$1:$Q$50,MATCH('Week 7 - Pool'!I$3,'Week 7 - Weekly Picks'!$B$1:$B$50,0),MATCH('Week 7 - Pool'!$A5,'Week 7 - Weekly Picks'!$B$1:$Q$1,0)),"")</f>
        <v>Michigan</v>
      </c>
      <c r="J5" s="14" t="str">
        <f t="shared" ref="J5:J7" si="3">IF($G5="","",IF(I5=$G5,"W","L"))</f>
        <v>W</v>
      </c>
      <c r="K5" s="20">
        <f t="shared" ref="K5:K7" si="4">IF(J5="W",$H5,0)</f>
        <v>1</v>
      </c>
      <c r="L5" s="6" t="str">
        <f>IFERROR(INDEX('Week 7 - Weekly Picks'!$B$1:$Q$50,MATCH('Week 7 - Pool'!L$3,'Week 7 - Weekly Picks'!$B$1:$B$50,0),MATCH('Week 7 - Pool'!$A5,'Week 7 - Weekly Picks'!$B$1:$Q$1,0)),"")</f>
        <v>Michigan</v>
      </c>
      <c r="M5" s="14" t="str">
        <f t="shared" ref="M5:M7" si="5">IF($G5="","",IF(L5=$G5,"W","L"))</f>
        <v>W</v>
      </c>
      <c r="N5" s="20">
        <f t="shared" ref="N5:N7" si="6">IF(M5="W",$H5,0)</f>
        <v>1</v>
      </c>
      <c r="O5" s="6" t="str">
        <f>IFERROR(INDEX('Week 7 - Weekly Picks'!$B$1:$Q$50,MATCH('Week 7 - Pool'!O$3,'Week 7 - Weekly Picks'!$B$1:$B$50,0),MATCH('Week 7 - Pool'!$A5,'Week 7 - Weekly Picks'!$B$1:$Q$1,0)),"")</f>
        <v>Michigan</v>
      </c>
      <c r="P5" s="14" t="str">
        <f t="shared" ref="P5:P7" si="7">IF($G5="","",IF(O5=$G5,"W","L"))</f>
        <v>W</v>
      </c>
      <c r="Q5" s="20">
        <f t="shared" ref="Q5:Q7" si="8">IF(P5="W",$H5,0)</f>
        <v>1</v>
      </c>
      <c r="R5" s="6" t="str">
        <f>IFERROR(INDEX('Week 7 - Weekly Picks'!$B$1:$Q$50,MATCH('Week 7 - Pool'!R$3,'Week 7 - Weekly Picks'!$B$1:$B$50,0),MATCH('Week 7 - Pool'!$A5,'Week 7 - Weekly Picks'!$B$1:$Q$1,0)),"")</f>
        <v>Penn State</v>
      </c>
      <c r="S5" s="14" t="str">
        <f t="shared" ref="S5:S7" si="9">IF($G5="","",IF(R5=$G5,"W","L"))</f>
        <v>L</v>
      </c>
      <c r="T5" s="20">
        <f t="shared" ref="T5:T7" si="10">IF(S5="W",$H5,0)</f>
        <v>0</v>
      </c>
      <c r="U5" s="6" t="str">
        <f>IFERROR(INDEX('Week 7 - Weekly Picks'!$B$1:$Q$50,MATCH('Week 7 - Pool'!U$3,'Week 7 - Weekly Picks'!$B$1:$B$50,0),MATCH('Week 7 - Pool'!$A5,'Week 7 - Weekly Picks'!$B$1:$Q$1,0)),"")</f>
        <v>Michigan</v>
      </c>
      <c r="V5" s="14" t="str">
        <f t="shared" ref="V5:V7" si="11">IF($G5="","",IF(U5=$G5,"W","L"))</f>
        <v>W</v>
      </c>
      <c r="W5" s="20">
        <f t="shared" ref="W5:W7" si="12">IF(V5="W",$H5,0)</f>
        <v>1</v>
      </c>
      <c r="X5" s="6" t="str">
        <f>IFERROR(INDEX('Week 7 - Weekly Picks'!$B$1:$Q$50,MATCH('Week 7 - Pool'!X$3,'Week 7 - Weekly Picks'!$B$1:$B$50,0),MATCH('Week 7 - Pool'!$A5,'Week 7 - Weekly Picks'!$B$1:$Q$1,0)),"")</f>
        <v>Michigan</v>
      </c>
      <c r="Y5" s="14" t="str">
        <f t="shared" ref="Y5:Y7" si="13">IF($G5="","",IF(X5=$G5,"W","L"))</f>
        <v>W</v>
      </c>
      <c r="Z5" s="20">
        <f t="shared" ref="Z5:Z7" si="14">IF(Y5="W",$H5,0)</f>
        <v>1</v>
      </c>
      <c r="AA5" s="6" t="str">
        <f>IFERROR(INDEX('Week 7 - Weekly Picks'!$B$1:$Q$50,MATCH('Week 7 - Pool'!AA$3,'Week 7 - Weekly Picks'!$B$1:$B$50,0),MATCH('Week 7 - Pool'!$A5,'Week 7 - Weekly Picks'!$B$1:$Q$1,0)),"")</f>
        <v>Michigan</v>
      </c>
      <c r="AB5" s="14" t="str">
        <f t="shared" ref="AB5:AB7" si="15">IF($G5="","",IF(AA5=$G5,"W","L"))</f>
        <v>W</v>
      </c>
      <c r="AC5" s="20">
        <f t="shared" ref="AC5:AC7" si="16">IF(AB5="W",$H5,0)</f>
        <v>1</v>
      </c>
      <c r="AD5" s="6" t="str">
        <f>IFERROR(INDEX('Week 7 - Weekly Picks'!$B$1:$Q$50,MATCH('Week 7 - Pool'!AD$3,'Week 7 - Weekly Picks'!$B$1:$B$50,0),MATCH('Week 7 - Pool'!$A5,'Week 7 - Weekly Picks'!$B$1:$Q$1,0)),"")</f>
        <v>Michigan</v>
      </c>
      <c r="AE5" s="14" t="str">
        <f t="shared" ref="AE5:AE7" si="17">IF($G5="","",IF(AD5=$G5,"W","L"))</f>
        <v>W</v>
      </c>
      <c r="AF5" s="20">
        <f t="shared" ref="AF5:AF7" si="18">IF(AE5="W",$H5,0)</f>
        <v>1</v>
      </c>
      <c r="AG5" s="6" t="str">
        <f>IFERROR(INDEX('Week 7 - Weekly Picks'!$B$1:$Q$50,MATCH('Week 7 - Pool'!AG$3,'Week 7 - Weekly Picks'!$B$1:$B$50,0),MATCH('Week 7 - Pool'!$A5,'Week 7 - Weekly Picks'!$B$1:$Q$1,0)),"")</f>
        <v>Michigan</v>
      </c>
      <c r="AH5" s="14" t="str">
        <f t="shared" ref="AH5:AH7" si="19">IF($G5="","",IF(AG5=$G5,"W","L"))</f>
        <v>W</v>
      </c>
      <c r="AI5" s="20">
        <f t="shared" ref="AI5:AI7" si="20">IF(AH5="W",$H5,0)</f>
        <v>1</v>
      </c>
      <c r="AJ5" s="6" t="str">
        <f>IFERROR(INDEX('Week 7 - Weekly Picks'!$B$1:$Q$50,MATCH('Week 7 - Pool'!AJ$3,'Week 7 - Weekly Picks'!$B$1:$B$50,0),MATCH('Week 7 - Pool'!$A5,'Week 7 - Weekly Picks'!$B$1:$Q$1,0)),"")</f>
        <v>Michigan</v>
      </c>
      <c r="AK5" s="14" t="str">
        <f t="shared" ref="AK5:AK7" si="21">IF($G5="","",IF(AJ5=$G5,"W","L"))</f>
        <v>W</v>
      </c>
      <c r="AL5" s="20">
        <f t="shared" ref="AL5:AL7" si="22">IF(AK5="W",$H5,0)</f>
        <v>1</v>
      </c>
      <c r="AM5" s="6" t="str">
        <f>IFERROR(INDEX('Week 7 - Weekly Picks'!$B$1:$Q$50,MATCH('Week 7 - Pool'!AM$3,'Week 7 - Weekly Picks'!$B$1:$B$50,0),MATCH('Week 7 - Pool'!$A5,'Week 7 - Weekly Picks'!$B$1:$Q$1,0)),"")</f>
        <v>Michigan</v>
      </c>
      <c r="AN5" s="14" t="str">
        <f t="shared" ref="AN5:AN7" si="23">IF($G5="","",IF(AM5=$G5,"W","L"))</f>
        <v>W</v>
      </c>
      <c r="AO5" s="20">
        <f t="shared" ref="AO5:AO7" si="24">IF(AN5="W",$H5,0)</f>
        <v>1</v>
      </c>
      <c r="AP5" s="6" t="str">
        <f>IFERROR(INDEX('Week 7 - Weekly Picks'!$B$1:$Q$50,MATCH('Week 7 - Pool'!AP$3,'Week 7 - Weekly Picks'!$B$1:$B$50,0),MATCH('Week 7 - Pool'!$A5,'Week 7 - Weekly Picks'!$B$1:$Q$1,0)),"")</f>
        <v>Michigan</v>
      </c>
      <c r="AQ5" s="14" t="str">
        <f t="shared" ref="AQ5:AQ7" si="25">IF($G5="","",IF(AP5=$G5,"W","L"))</f>
        <v>W</v>
      </c>
      <c r="AR5" s="20">
        <f t="shared" ref="AR5:AR7" si="26">IF(AQ5="W",$H5,0)</f>
        <v>1</v>
      </c>
      <c r="AS5" s="6" t="str">
        <f>IFERROR(INDEX('Week 7 - Weekly Picks'!$B$1:$Q$50,MATCH('Week 7 - Pool'!AS$3,'Week 7 - Weekly Picks'!$B$1:$B$50,0),MATCH('Week 7 - Pool'!$A5,'Week 7 - Weekly Picks'!$B$1:$Q$1,0)),"")</f>
        <v>Penn State</v>
      </c>
      <c r="AT5" s="14" t="str">
        <f t="shared" ref="AT5:AT7" si="27">IF($G5="","",IF(AS5=$G5,"W","L"))</f>
        <v>L</v>
      </c>
      <c r="AU5" s="20">
        <f t="shared" ref="AU5:AU7" si="28">IF(AT5="W",$H5,0)</f>
        <v>0</v>
      </c>
      <c r="AV5" s="6" t="str">
        <f>IFERROR(INDEX('Week 7 - Weekly Picks'!$B$1:$Q$50,MATCH('Week 7 - Pool'!AV$3,'Week 7 - Weekly Picks'!$B$1:$B$50,0),MATCH('Week 7 - Pool'!$A5,'Week 7 - Weekly Picks'!$B$1:$Q$1,0)),"")</f>
        <v>Michigan</v>
      </c>
      <c r="AW5" s="14" t="str">
        <f t="shared" ref="AW5:AW7" si="29">IF($G5="","",IF(AV5=$G5,"W","L"))</f>
        <v>W</v>
      </c>
      <c r="AX5" s="20">
        <f t="shared" ref="AX5:AX7" si="30">IF(AW5="W",$H5,0)</f>
        <v>1</v>
      </c>
      <c r="AY5" s="6" t="str">
        <f>IFERROR(INDEX('Week 7 - Weekly Picks'!$B$1:$Q$50,MATCH('Week 7 - Pool'!AY$3,'Week 7 - Weekly Picks'!$B$1:$B$50,0),MATCH('Week 7 - Pool'!$A5,'Week 7 - Weekly Picks'!$B$1:$Q$1,0)),"")</f>
        <v>Penn State</v>
      </c>
      <c r="AZ5" s="14" t="str">
        <f t="shared" ref="AZ5:AZ7" si="31">IF($G5="","",IF(AY5=$G5,"W","L"))</f>
        <v>L</v>
      </c>
      <c r="BA5" s="20">
        <f t="shared" ref="BA5:BA7" si="32">IF(AZ5="W",$H5,0)</f>
        <v>0</v>
      </c>
      <c r="BB5" s="6" t="str">
        <f>IFERROR(INDEX('Week 7 - Weekly Picks'!$B$1:$Q$50,MATCH('Week 7 - Pool'!BB$3,'Week 7 - Weekly Picks'!$B$1:$B$50,0),MATCH('Week 7 - Pool'!$A5,'Week 7 - Weekly Picks'!$B$1:$Q$1,0)),"")</f>
        <v>Penn State</v>
      </c>
      <c r="BC5" s="14" t="str">
        <f t="shared" ref="BC5:BC7" si="33">IF($G5="","",IF(BB5=$G5,"W","L"))</f>
        <v>L</v>
      </c>
      <c r="BD5" s="20">
        <f t="shared" ref="BD5:BD7" si="34">IF(BC5="W",$H5,0)</f>
        <v>0</v>
      </c>
      <c r="BE5" s="6" t="str">
        <f>IFERROR(INDEX('Week 7 - Weekly Picks'!$B$1:$Q$50,MATCH('Week 7 - Pool'!BE$3,'Week 7 - Weekly Picks'!$B$1:$B$50,0),MATCH('Week 7 - Pool'!$A5,'Week 7 - Weekly Picks'!$B$1:$Q$1,0)),"")</f>
        <v>Michigan</v>
      </c>
      <c r="BF5" s="14" t="str">
        <f t="shared" ref="BF5:BF7" si="35">IF($G5="","",IF(BE5=$G5,"W","L"))</f>
        <v>W</v>
      </c>
      <c r="BG5" s="20">
        <f t="shared" ref="BG5:BG7" si="36">IF(BF5="W",$H5,0)</f>
        <v>1</v>
      </c>
      <c r="BH5" s="6" t="str">
        <f>IFERROR(INDEX('Week 7 - Weekly Picks'!$B$1:$Q$50,MATCH('Week 7 - Pool'!BH$3,'Week 7 - Weekly Picks'!$B$1:$B$50,0),MATCH('Week 7 - Pool'!$A5,'Week 7 - Weekly Picks'!$B$1:$Q$1,0)),"")</f>
        <v>Michigan</v>
      </c>
      <c r="BI5" s="14" t="str">
        <f t="shared" ref="BI5:BI7" si="37">IF($G5="","",IF(BH5=$G5,"W","L"))</f>
        <v>W</v>
      </c>
      <c r="BJ5" s="20">
        <f t="shared" ref="BJ5:BJ7" si="38">IF(BI5="W",$H5,0)</f>
        <v>1</v>
      </c>
      <c r="BK5" s="6" t="str">
        <f>IFERROR(INDEX('Week 7 - Weekly Picks'!$B$1:$Q$50,MATCH('Week 7 - Pool'!BK$3,'Week 7 - Weekly Picks'!$B$1:$B$50,0),MATCH('Week 7 - Pool'!$A5,'Week 7 - Weekly Picks'!$B$1:$Q$1,0)),"")</f>
        <v>Penn State</v>
      </c>
      <c r="BL5" s="14" t="str">
        <f t="shared" ref="BL5:BL7" si="39">IF($G5="","",IF(BK5=$G5,"W","L"))</f>
        <v>L</v>
      </c>
      <c r="BM5" s="20">
        <f t="shared" ref="BM5:BM7" si="40">IF(BL5="W",$H5,0)</f>
        <v>0</v>
      </c>
      <c r="BN5" s="6" t="str">
        <f>IFERROR(INDEX('Week 7 - Weekly Picks'!$B$1:$Q$50,MATCH('Week 7 - Pool'!BN$3,'Week 7 - Weekly Picks'!$B$1:$B$50,0),MATCH('Week 7 - Pool'!$A5,'Week 7 - Weekly Picks'!$B$1:$Q$1,0)),"")</f>
        <v>Michigan</v>
      </c>
      <c r="BO5" s="14" t="str">
        <f t="shared" ref="BO5:BO7" si="41">IF($G5="","",IF(BN5=$G5,"W","L"))</f>
        <v>W</v>
      </c>
      <c r="BP5" s="20">
        <f t="shared" ref="BP5:BP7" si="42">IF(BO5="W",$H5,0)</f>
        <v>1</v>
      </c>
      <c r="BQ5" s="6" t="str">
        <f>IFERROR(INDEX('Week 7 - Weekly Picks'!$B$1:$Q$50,MATCH('Week 7 - Pool'!BQ$3,'Week 7 - Weekly Picks'!$B$1:$B$50,0),MATCH('Week 7 - Pool'!$A5,'Week 7 - Weekly Picks'!$B$1:$Q$1,0)),"")</f>
        <v>Penn State</v>
      </c>
      <c r="BR5" s="14" t="str">
        <f t="shared" ref="BR5:BR7" si="43">IF($G5="","",IF(BQ5=$G5,"W","L"))</f>
        <v>L</v>
      </c>
      <c r="BS5" s="20">
        <f t="shared" ref="BS5:BS7" si="44">IF(BR5="W",$H5,0)</f>
        <v>0</v>
      </c>
      <c r="BT5" s="6" t="str">
        <f>IFERROR(INDEX('Week 7 - Weekly Picks'!$B$1:$Q$50,MATCH('Week 7 - Pool'!BT$3,'Week 7 - Weekly Picks'!$B$1:$B$50,0),MATCH('Week 7 - Pool'!$A5,'Week 7 - Weekly Picks'!$B$1:$Q$1,0)),"")</f>
        <v>Penn State</v>
      </c>
      <c r="BU5" s="14" t="str">
        <f t="shared" ref="BU5:BU7" si="45">IF($G5="","",IF(BT5=$G5,"W","L"))</f>
        <v>L</v>
      </c>
      <c r="BV5" s="20">
        <f t="shared" ref="BV5:BV7" si="46">IF(BU5="W",$H5,0)</f>
        <v>0</v>
      </c>
      <c r="BW5" s="6" t="str">
        <f>IFERROR(INDEX('Week 7 - Weekly Picks'!$B$1:$Q$50,MATCH('Week 7 - Pool'!BW$3,'Week 7 - Weekly Picks'!$B$1:$B$50,0),MATCH('Week 7 - Pool'!$A5,'Week 7 - Weekly Picks'!$B$1:$Q$1,0)),"")</f>
        <v>Michigan</v>
      </c>
      <c r="BX5" s="14" t="str">
        <f t="shared" ref="BX5:BX7" si="47">IF($G5="","",IF(BW5=$G5,"W","L"))</f>
        <v>W</v>
      </c>
      <c r="BY5" s="20">
        <f t="shared" ref="BY5:BY7" si="48">IF(BX5="W",$H5,0)</f>
        <v>1</v>
      </c>
      <c r="BZ5" s="6" t="str">
        <f>IFERROR(INDEX('Week 7 - Weekly Picks'!$B$1:$Q$50,MATCH('Week 7 - Pool'!BZ$3,'Week 7 - Weekly Picks'!$B$1:$B$50,0),MATCH('Week 7 - Pool'!$A5,'Week 7 - Weekly Picks'!$B$1:$Q$1,0)),"")</f>
        <v>Michigan</v>
      </c>
      <c r="CA5" s="14" t="str">
        <f t="shared" ref="CA5:CA7" si="49">IF($G5="","",IF(BZ5=$G5,"W","L"))</f>
        <v>W</v>
      </c>
      <c r="CB5" s="20">
        <f t="shared" ref="CB5:CB7" si="50">IF(CA5="W",$H5,0)</f>
        <v>1</v>
      </c>
      <c r="CC5" s="6" t="str">
        <f>IFERROR(INDEX('Week 7 - Weekly Picks'!$B$1:$Q$50,MATCH('Week 7 - Pool'!CC$3,'Week 7 - Weekly Picks'!$B$1:$B$50,0),MATCH('Week 7 - Pool'!$A5,'Week 7 - Weekly Picks'!$B$1:$Q$1,0)),"")</f>
        <v>Michigan</v>
      </c>
      <c r="CD5" s="14" t="str">
        <f t="shared" ref="CD5:CD7" si="51">IF($G5="","",IF(CC5=$G5,"W","L"))</f>
        <v>W</v>
      </c>
      <c r="CE5" s="20">
        <f t="shared" ref="CE5:CE7" si="52">IF(CD5="W",$H5,0)</f>
        <v>1</v>
      </c>
      <c r="CF5" s="6" t="str">
        <f>IFERROR(INDEX('Week 7 - Weekly Picks'!$B$1:$Q$50,MATCH('Week 7 - Pool'!CF$3,'Week 7 - Weekly Picks'!$B$1:$B$50,0),MATCH('Week 7 - Pool'!$A5,'Week 7 - Weekly Picks'!$B$1:$Q$1,0)),"")</f>
        <v>Michigan</v>
      </c>
      <c r="CG5" s="14" t="str">
        <f t="shared" ref="CG5:CG7" si="53">IF($G5="","",IF(CF5=$G5,"W","L"))</f>
        <v>W</v>
      </c>
      <c r="CH5" s="20">
        <f t="shared" ref="CH5:CH7" si="54">IF(CG5="W",$H5,0)</f>
        <v>1</v>
      </c>
      <c r="CI5" s="6" t="str">
        <f>IFERROR(INDEX('Week 7 - Weekly Picks'!$B$1:$Q$50,MATCH('Week 7 - Pool'!CI$3,'Week 7 - Weekly Picks'!$B$1:$B$50,0),MATCH('Week 7 - Pool'!$A5,'Week 7 - Weekly Picks'!$B$1:$Q$1,0)),"")</f>
        <v>Penn State</v>
      </c>
      <c r="CJ5" s="14" t="str">
        <f t="shared" ref="CJ5:CJ16" si="55">IF($G5="","",IF(CI5=$G5,"W","L"))</f>
        <v>L</v>
      </c>
      <c r="CK5" s="20">
        <f t="shared" ref="CK5:CK16" si="56">IF(CJ5="W",$H5,0)</f>
        <v>0</v>
      </c>
      <c r="CL5" s="1"/>
      <c r="CM5" s="42">
        <v>2</v>
      </c>
      <c r="CN5" s="1" t="str">
        <f t="shared" si="0"/>
        <v>Penn State</v>
      </c>
      <c r="CO5" s="1">
        <f t="shared" ref="CO5:CO17" si="57">COUNTIF(I5:CI5,D5)</f>
        <v>8</v>
      </c>
      <c r="CP5" s="1" t="str">
        <f t="shared" si="1"/>
        <v>Michigan</v>
      </c>
      <c r="CQ5" s="1">
        <f t="shared" ref="CQ5:CQ16" si="58">COUNTIF(I5:CI5,F5)</f>
        <v>19</v>
      </c>
      <c r="CR5" s="1">
        <f t="shared" si="2"/>
        <v>27</v>
      </c>
    </row>
    <row r="6" spans="1:96" ht="12" customHeight="1" x14ac:dyDescent="0.3">
      <c r="A6" s="1">
        <v>3</v>
      </c>
      <c r="B6" s="38">
        <v>46312</v>
      </c>
      <c r="C6" s="11"/>
      <c r="D6" s="1" t="str">
        <f>'Data Setup'!H5</f>
        <v>Florida</v>
      </c>
      <c r="E6" s="1" t="s">
        <v>2</v>
      </c>
      <c r="F6" s="1" t="str">
        <f>'Data Setup'!I5</f>
        <v>Texas</v>
      </c>
      <c r="G6" s="52" t="s">
        <v>95</v>
      </c>
      <c r="H6" s="3">
        <v>1</v>
      </c>
      <c r="I6" s="6" t="str">
        <f>IFERROR(INDEX('Week 7 - Weekly Picks'!$B$1:$Q$50,MATCH('Week 7 - Pool'!I$3,'Week 7 - Weekly Picks'!$B$1:$B$50,0),MATCH('Week 7 - Pool'!$A6,'Week 7 - Weekly Picks'!$B$1:$Q$1,0)),"")</f>
        <v>Texas</v>
      </c>
      <c r="J6" s="14" t="str">
        <f t="shared" si="3"/>
        <v>L</v>
      </c>
      <c r="K6" s="20">
        <f t="shared" si="4"/>
        <v>0</v>
      </c>
      <c r="L6" s="6" t="str">
        <f>IFERROR(INDEX('Week 7 - Weekly Picks'!$B$1:$Q$50,MATCH('Week 7 - Pool'!L$3,'Week 7 - Weekly Picks'!$B$1:$B$50,0),MATCH('Week 7 - Pool'!$A6,'Week 7 - Weekly Picks'!$B$1:$Q$1,0)),"")</f>
        <v>Texas</v>
      </c>
      <c r="M6" s="14" t="str">
        <f t="shared" si="5"/>
        <v>L</v>
      </c>
      <c r="N6" s="20">
        <f t="shared" si="6"/>
        <v>0</v>
      </c>
      <c r="O6" s="6" t="str">
        <f>IFERROR(INDEX('Week 7 - Weekly Picks'!$B$1:$Q$50,MATCH('Week 7 - Pool'!O$3,'Week 7 - Weekly Picks'!$B$1:$B$50,0),MATCH('Week 7 - Pool'!$A6,'Week 7 - Weekly Picks'!$B$1:$Q$1,0)),"")</f>
        <v>Texas</v>
      </c>
      <c r="P6" s="14" t="str">
        <f t="shared" si="7"/>
        <v>L</v>
      </c>
      <c r="Q6" s="20">
        <f t="shared" si="8"/>
        <v>0</v>
      </c>
      <c r="R6" s="6" t="str">
        <f>IFERROR(INDEX('Week 7 - Weekly Picks'!$B$1:$Q$50,MATCH('Week 7 - Pool'!R$3,'Week 7 - Weekly Picks'!$B$1:$B$50,0),MATCH('Week 7 - Pool'!$A6,'Week 7 - Weekly Picks'!$B$1:$Q$1,0)),"")</f>
        <v>Texas</v>
      </c>
      <c r="S6" s="14" t="str">
        <f t="shared" si="9"/>
        <v>L</v>
      </c>
      <c r="T6" s="20">
        <f t="shared" si="10"/>
        <v>0</v>
      </c>
      <c r="U6" s="6" t="str">
        <f>IFERROR(INDEX('Week 7 - Weekly Picks'!$B$1:$Q$50,MATCH('Week 7 - Pool'!U$3,'Week 7 - Weekly Picks'!$B$1:$B$50,0),MATCH('Week 7 - Pool'!$A6,'Week 7 - Weekly Picks'!$B$1:$Q$1,0)),"")</f>
        <v>Texas</v>
      </c>
      <c r="V6" s="14" t="str">
        <f t="shared" si="11"/>
        <v>L</v>
      </c>
      <c r="W6" s="20">
        <f t="shared" si="12"/>
        <v>0</v>
      </c>
      <c r="X6" s="6" t="str">
        <f>IFERROR(INDEX('Week 7 - Weekly Picks'!$B$1:$Q$50,MATCH('Week 7 - Pool'!X$3,'Week 7 - Weekly Picks'!$B$1:$B$50,0),MATCH('Week 7 - Pool'!$A6,'Week 7 - Weekly Picks'!$B$1:$Q$1,0)),"")</f>
        <v>Texas</v>
      </c>
      <c r="Y6" s="14" t="str">
        <f t="shared" si="13"/>
        <v>L</v>
      </c>
      <c r="Z6" s="20">
        <f t="shared" si="14"/>
        <v>0</v>
      </c>
      <c r="AA6" s="6" t="str">
        <f>IFERROR(INDEX('Week 7 - Weekly Picks'!$B$1:$Q$50,MATCH('Week 7 - Pool'!AA$3,'Week 7 - Weekly Picks'!$B$1:$B$50,0),MATCH('Week 7 - Pool'!$A6,'Week 7 - Weekly Picks'!$B$1:$Q$1,0)),"")</f>
        <v>Texas</v>
      </c>
      <c r="AB6" s="14" t="str">
        <f t="shared" si="15"/>
        <v>L</v>
      </c>
      <c r="AC6" s="20">
        <f t="shared" si="16"/>
        <v>0</v>
      </c>
      <c r="AD6" s="6" t="str">
        <f>IFERROR(INDEX('Week 7 - Weekly Picks'!$B$1:$Q$50,MATCH('Week 7 - Pool'!AD$3,'Week 7 - Weekly Picks'!$B$1:$B$50,0),MATCH('Week 7 - Pool'!$A6,'Week 7 - Weekly Picks'!$B$1:$Q$1,0)),"")</f>
        <v>Texas</v>
      </c>
      <c r="AE6" s="14" t="str">
        <f t="shared" si="17"/>
        <v>L</v>
      </c>
      <c r="AF6" s="20">
        <f t="shared" si="18"/>
        <v>0</v>
      </c>
      <c r="AG6" s="6" t="str">
        <f>IFERROR(INDEX('Week 7 - Weekly Picks'!$B$1:$Q$50,MATCH('Week 7 - Pool'!AG$3,'Week 7 - Weekly Picks'!$B$1:$B$50,0),MATCH('Week 7 - Pool'!$A6,'Week 7 - Weekly Picks'!$B$1:$Q$1,0)),"")</f>
        <v>Texas</v>
      </c>
      <c r="AH6" s="14" t="str">
        <f t="shared" si="19"/>
        <v>L</v>
      </c>
      <c r="AI6" s="20">
        <f t="shared" si="20"/>
        <v>0</v>
      </c>
      <c r="AJ6" s="6" t="str">
        <f>IFERROR(INDEX('Week 7 - Weekly Picks'!$B$1:$Q$50,MATCH('Week 7 - Pool'!AJ$3,'Week 7 - Weekly Picks'!$B$1:$B$50,0),MATCH('Week 7 - Pool'!$A6,'Week 7 - Weekly Picks'!$B$1:$Q$1,0)),"")</f>
        <v>Texas</v>
      </c>
      <c r="AK6" s="14" t="str">
        <f t="shared" si="21"/>
        <v>L</v>
      </c>
      <c r="AL6" s="20">
        <f t="shared" si="22"/>
        <v>0</v>
      </c>
      <c r="AM6" s="6" t="str">
        <f>IFERROR(INDEX('Week 7 - Weekly Picks'!$B$1:$Q$50,MATCH('Week 7 - Pool'!AM$3,'Week 7 - Weekly Picks'!$B$1:$B$50,0),MATCH('Week 7 - Pool'!$A6,'Week 7 - Weekly Picks'!$B$1:$Q$1,0)),"")</f>
        <v>Florida</v>
      </c>
      <c r="AN6" s="14" t="str">
        <f t="shared" si="23"/>
        <v>W</v>
      </c>
      <c r="AO6" s="20">
        <f t="shared" si="24"/>
        <v>1</v>
      </c>
      <c r="AP6" s="6" t="str">
        <f>IFERROR(INDEX('Week 7 - Weekly Picks'!$B$1:$Q$50,MATCH('Week 7 - Pool'!AP$3,'Week 7 - Weekly Picks'!$B$1:$B$50,0),MATCH('Week 7 - Pool'!$A6,'Week 7 - Weekly Picks'!$B$1:$Q$1,0)),"")</f>
        <v>Texas</v>
      </c>
      <c r="AQ6" s="14" t="str">
        <f t="shared" si="25"/>
        <v>L</v>
      </c>
      <c r="AR6" s="20">
        <f t="shared" si="26"/>
        <v>0</v>
      </c>
      <c r="AS6" s="6" t="str">
        <f>IFERROR(INDEX('Week 7 - Weekly Picks'!$B$1:$Q$50,MATCH('Week 7 - Pool'!AS$3,'Week 7 - Weekly Picks'!$B$1:$B$50,0),MATCH('Week 7 - Pool'!$A6,'Week 7 - Weekly Picks'!$B$1:$Q$1,0)),"")</f>
        <v>Texas</v>
      </c>
      <c r="AT6" s="14" t="str">
        <f t="shared" si="27"/>
        <v>L</v>
      </c>
      <c r="AU6" s="20">
        <f t="shared" si="28"/>
        <v>0</v>
      </c>
      <c r="AV6" s="6" t="str">
        <f>IFERROR(INDEX('Week 7 - Weekly Picks'!$B$1:$Q$50,MATCH('Week 7 - Pool'!AV$3,'Week 7 - Weekly Picks'!$B$1:$B$50,0),MATCH('Week 7 - Pool'!$A6,'Week 7 - Weekly Picks'!$B$1:$Q$1,0)),"")</f>
        <v>Texas</v>
      </c>
      <c r="AW6" s="14" t="str">
        <f t="shared" si="29"/>
        <v>L</v>
      </c>
      <c r="AX6" s="20">
        <f t="shared" si="30"/>
        <v>0</v>
      </c>
      <c r="AY6" s="6" t="str">
        <f>IFERROR(INDEX('Week 7 - Weekly Picks'!$B$1:$Q$50,MATCH('Week 7 - Pool'!AY$3,'Week 7 - Weekly Picks'!$B$1:$B$50,0),MATCH('Week 7 - Pool'!$A6,'Week 7 - Weekly Picks'!$B$1:$Q$1,0)),"")</f>
        <v>Texas</v>
      </c>
      <c r="AZ6" s="14" t="str">
        <f t="shared" si="31"/>
        <v>L</v>
      </c>
      <c r="BA6" s="20">
        <f t="shared" si="32"/>
        <v>0</v>
      </c>
      <c r="BB6" s="6" t="str">
        <f>IFERROR(INDEX('Week 7 - Weekly Picks'!$B$1:$Q$50,MATCH('Week 7 - Pool'!BB$3,'Week 7 - Weekly Picks'!$B$1:$B$50,0),MATCH('Week 7 - Pool'!$A6,'Week 7 - Weekly Picks'!$B$1:$Q$1,0)),"")</f>
        <v>Texas</v>
      </c>
      <c r="BC6" s="14" t="str">
        <f t="shared" si="33"/>
        <v>L</v>
      </c>
      <c r="BD6" s="20">
        <f t="shared" si="34"/>
        <v>0</v>
      </c>
      <c r="BE6" s="6" t="str">
        <f>IFERROR(INDEX('Week 7 - Weekly Picks'!$B$1:$Q$50,MATCH('Week 7 - Pool'!BE$3,'Week 7 - Weekly Picks'!$B$1:$B$50,0),MATCH('Week 7 - Pool'!$A6,'Week 7 - Weekly Picks'!$B$1:$Q$1,0)),"")</f>
        <v>Florida</v>
      </c>
      <c r="BF6" s="14" t="str">
        <f t="shared" si="35"/>
        <v>W</v>
      </c>
      <c r="BG6" s="20">
        <f t="shared" si="36"/>
        <v>1</v>
      </c>
      <c r="BH6" s="6" t="str">
        <f>IFERROR(INDEX('Week 7 - Weekly Picks'!$B$1:$Q$50,MATCH('Week 7 - Pool'!BH$3,'Week 7 - Weekly Picks'!$B$1:$B$50,0),MATCH('Week 7 - Pool'!$A6,'Week 7 - Weekly Picks'!$B$1:$Q$1,0)),"")</f>
        <v>Texas</v>
      </c>
      <c r="BI6" s="14" t="str">
        <f t="shared" si="37"/>
        <v>L</v>
      </c>
      <c r="BJ6" s="20">
        <f t="shared" si="38"/>
        <v>0</v>
      </c>
      <c r="BK6" s="6" t="str">
        <f>IFERROR(INDEX('Week 7 - Weekly Picks'!$B$1:$Q$50,MATCH('Week 7 - Pool'!BK$3,'Week 7 - Weekly Picks'!$B$1:$B$50,0),MATCH('Week 7 - Pool'!$A6,'Week 7 - Weekly Picks'!$B$1:$Q$1,0)),"")</f>
        <v>Texas</v>
      </c>
      <c r="BL6" s="14" t="str">
        <f t="shared" si="39"/>
        <v>L</v>
      </c>
      <c r="BM6" s="20">
        <f t="shared" si="40"/>
        <v>0</v>
      </c>
      <c r="BN6" s="6" t="str">
        <f>IFERROR(INDEX('Week 7 - Weekly Picks'!$B$1:$Q$50,MATCH('Week 7 - Pool'!BN$3,'Week 7 - Weekly Picks'!$B$1:$B$50,0),MATCH('Week 7 - Pool'!$A6,'Week 7 - Weekly Picks'!$B$1:$Q$1,0)),"")</f>
        <v>Texas</v>
      </c>
      <c r="BO6" s="14" t="str">
        <f t="shared" si="41"/>
        <v>L</v>
      </c>
      <c r="BP6" s="20">
        <f t="shared" si="42"/>
        <v>0</v>
      </c>
      <c r="BQ6" s="6" t="str">
        <f>IFERROR(INDEX('Week 7 - Weekly Picks'!$B$1:$Q$50,MATCH('Week 7 - Pool'!BQ$3,'Week 7 - Weekly Picks'!$B$1:$B$50,0),MATCH('Week 7 - Pool'!$A6,'Week 7 - Weekly Picks'!$B$1:$Q$1,0)),"")</f>
        <v>Texas</v>
      </c>
      <c r="BR6" s="14" t="str">
        <f t="shared" si="43"/>
        <v>L</v>
      </c>
      <c r="BS6" s="20">
        <f t="shared" si="44"/>
        <v>0</v>
      </c>
      <c r="BT6" s="6" t="str">
        <f>IFERROR(INDEX('Week 7 - Weekly Picks'!$B$1:$Q$50,MATCH('Week 7 - Pool'!BT$3,'Week 7 - Weekly Picks'!$B$1:$B$50,0),MATCH('Week 7 - Pool'!$A6,'Week 7 - Weekly Picks'!$B$1:$Q$1,0)),"")</f>
        <v>Texas</v>
      </c>
      <c r="BU6" s="14" t="str">
        <f t="shared" si="45"/>
        <v>L</v>
      </c>
      <c r="BV6" s="20">
        <f t="shared" si="46"/>
        <v>0</v>
      </c>
      <c r="BW6" s="6" t="str">
        <f>IFERROR(INDEX('Week 7 - Weekly Picks'!$B$1:$Q$50,MATCH('Week 7 - Pool'!BW$3,'Week 7 - Weekly Picks'!$B$1:$B$50,0),MATCH('Week 7 - Pool'!$A6,'Week 7 - Weekly Picks'!$B$1:$Q$1,0)),"")</f>
        <v>Texas</v>
      </c>
      <c r="BX6" s="14" t="str">
        <f t="shared" si="47"/>
        <v>L</v>
      </c>
      <c r="BY6" s="20">
        <f t="shared" si="48"/>
        <v>0</v>
      </c>
      <c r="BZ6" s="6" t="str">
        <f>IFERROR(INDEX('Week 7 - Weekly Picks'!$B$1:$Q$50,MATCH('Week 7 - Pool'!BZ$3,'Week 7 - Weekly Picks'!$B$1:$B$50,0),MATCH('Week 7 - Pool'!$A6,'Week 7 - Weekly Picks'!$B$1:$Q$1,0)),"")</f>
        <v>Texas</v>
      </c>
      <c r="CA6" s="14" t="str">
        <f t="shared" si="49"/>
        <v>L</v>
      </c>
      <c r="CB6" s="20">
        <f t="shared" si="50"/>
        <v>0</v>
      </c>
      <c r="CC6" s="6" t="str">
        <f>IFERROR(INDEX('Week 7 - Weekly Picks'!$B$1:$Q$50,MATCH('Week 7 - Pool'!CC$3,'Week 7 - Weekly Picks'!$B$1:$B$50,0),MATCH('Week 7 - Pool'!$A6,'Week 7 - Weekly Picks'!$B$1:$Q$1,0)),"")</f>
        <v>Texas</v>
      </c>
      <c r="CD6" s="14" t="str">
        <f t="shared" si="51"/>
        <v>L</v>
      </c>
      <c r="CE6" s="20">
        <f t="shared" si="52"/>
        <v>0</v>
      </c>
      <c r="CF6" s="6" t="str">
        <f>IFERROR(INDEX('Week 7 - Weekly Picks'!$B$1:$Q$50,MATCH('Week 7 - Pool'!CF$3,'Week 7 - Weekly Picks'!$B$1:$B$50,0),MATCH('Week 7 - Pool'!$A6,'Week 7 - Weekly Picks'!$B$1:$Q$1,0)),"")</f>
        <v>Texas</v>
      </c>
      <c r="CG6" s="14" t="str">
        <f t="shared" si="53"/>
        <v>L</v>
      </c>
      <c r="CH6" s="20">
        <f t="shared" si="54"/>
        <v>0</v>
      </c>
      <c r="CI6" s="6" t="str">
        <f>IFERROR(INDEX('Week 7 - Weekly Picks'!$B$1:$Q$50,MATCH('Week 7 - Pool'!CI$3,'Week 7 - Weekly Picks'!$B$1:$B$50,0),MATCH('Week 7 - Pool'!$A6,'Week 7 - Weekly Picks'!$B$1:$Q$1,0)),"")</f>
        <v>Texas</v>
      </c>
      <c r="CJ6" s="14" t="str">
        <f t="shared" si="55"/>
        <v>L</v>
      </c>
      <c r="CK6" s="20">
        <f t="shared" si="56"/>
        <v>0</v>
      </c>
      <c r="CL6" s="1"/>
      <c r="CM6" s="42">
        <v>3</v>
      </c>
      <c r="CN6" s="1" t="str">
        <f t="shared" si="0"/>
        <v>Florida</v>
      </c>
      <c r="CO6" s="1">
        <f t="shared" si="57"/>
        <v>2</v>
      </c>
      <c r="CP6" s="1" t="str">
        <f t="shared" si="1"/>
        <v>Texas</v>
      </c>
      <c r="CQ6" s="1">
        <f t="shared" si="58"/>
        <v>25</v>
      </c>
      <c r="CR6" s="1">
        <f t="shared" si="2"/>
        <v>27</v>
      </c>
    </row>
    <row r="7" spans="1:96" ht="12" customHeight="1" x14ac:dyDescent="0.3">
      <c r="A7" s="1">
        <v>4</v>
      </c>
      <c r="B7" s="38">
        <v>46312</v>
      </c>
      <c r="C7" s="11"/>
      <c r="D7" s="1" t="str">
        <f>'Data Setup'!H6</f>
        <v>Miss State</v>
      </c>
      <c r="E7" s="1" t="s">
        <v>2</v>
      </c>
      <c r="F7" s="1" t="str">
        <f>'Data Setup'!I6</f>
        <v>LSU</v>
      </c>
      <c r="G7" s="52" t="s">
        <v>98</v>
      </c>
      <c r="H7" s="3">
        <v>1</v>
      </c>
      <c r="I7" s="6" t="str">
        <f>IFERROR(INDEX('Week 7 - Weekly Picks'!$B$1:$Q$50,MATCH('Week 7 - Pool'!I$3,'Week 7 - Weekly Picks'!$B$1:$B$50,0),MATCH('Week 7 - Pool'!$A7,'Week 7 - Weekly Picks'!$B$1:$Q$1,0)),"")</f>
        <v>LSU</v>
      </c>
      <c r="J7" s="14" t="str">
        <f t="shared" si="3"/>
        <v>W</v>
      </c>
      <c r="K7" s="20">
        <f t="shared" si="4"/>
        <v>1</v>
      </c>
      <c r="L7" s="6" t="str">
        <f>IFERROR(INDEX('Week 7 - Weekly Picks'!$B$1:$Q$50,MATCH('Week 7 - Pool'!L$3,'Week 7 - Weekly Picks'!$B$1:$B$50,0),MATCH('Week 7 - Pool'!$A7,'Week 7 - Weekly Picks'!$B$1:$Q$1,0)),"")</f>
        <v>LSU</v>
      </c>
      <c r="M7" s="14" t="str">
        <f t="shared" si="5"/>
        <v>W</v>
      </c>
      <c r="N7" s="20">
        <f t="shared" si="6"/>
        <v>1</v>
      </c>
      <c r="O7" s="6" t="str">
        <f>IFERROR(INDEX('Week 7 - Weekly Picks'!$B$1:$Q$50,MATCH('Week 7 - Pool'!O$3,'Week 7 - Weekly Picks'!$B$1:$B$50,0),MATCH('Week 7 - Pool'!$A7,'Week 7 - Weekly Picks'!$B$1:$Q$1,0)),"")</f>
        <v>LSU</v>
      </c>
      <c r="P7" s="14" t="str">
        <f t="shared" si="7"/>
        <v>W</v>
      </c>
      <c r="Q7" s="20">
        <f t="shared" si="8"/>
        <v>1</v>
      </c>
      <c r="R7" s="6" t="str">
        <f>IFERROR(INDEX('Week 7 - Weekly Picks'!$B$1:$Q$50,MATCH('Week 7 - Pool'!R$3,'Week 7 - Weekly Picks'!$B$1:$B$50,0),MATCH('Week 7 - Pool'!$A7,'Week 7 - Weekly Picks'!$B$1:$Q$1,0)),"")</f>
        <v>LSU</v>
      </c>
      <c r="S7" s="14" t="str">
        <f t="shared" si="9"/>
        <v>W</v>
      </c>
      <c r="T7" s="20">
        <f t="shared" si="10"/>
        <v>1</v>
      </c>
      <c r="U7" s="6" t="str">
        <f>IFERROR(INDEX('Week 7 - Weekly Picks'!$B$1:$Q$50,MATCH('Week 7 - Pool'!U$3,'Week 7 - Weekly Picks'!$B$1:$B$50,0),MATCH('Week 7 - Pool'!$A7,'Week 7 - Weekly Picks'!$B$1:$Q$1,0)),"")</f>
        <v>LSU</v>
      </c>
      <c r="V7" s="14" t="str">
        <f t="shared" si="11"/>
        <v>W</v>
      </c>
      <c r="W7" s="20">
        <f t="shared" si="12"/>
        <v>1</v>
      </c>
      <c r="X7" s="6" t="str">
        <f>IFERROR(INDEX('Week 7 - Weekly Picks'!$B$1:$Q$50,MATCH('Week 7 - Pool'!X$3,'Week 7 - Weekly Picks'!$B$1:$B$50,0),MATCH('Week 7 - Pool'!$A7,'Week 7 - Weekly Picks'!$B$1:$Q$1,0)),"")</f>
        <v>LSU</v>
      </c>
      <c r="Y7" s="14" t="str">
        <f t="shared" si="13"/>
        <v>W</v>
      </c>
      <c r="Z7" s="20">
        <f t="shared" si="14"/>
        <v>1</v>
      </c>
      <c r="AA7" s="6" t="str">
        <f>IFERROR(INDEX('Week 7 - Weekly Picks'!$B$1:$Q$50,MATCH('Week 7 - Pool'!AA$3,'Week 7 - Weekly Picks'!$B$1:$B$50,0),MATCH('Week 7 - Pool'!$A7,'Week 7 - Weekly Picks'!$B$1:$Q$1,0)),"")</f>
        <v>LSU</v>
      </c>
      <c r="AB7" s="14" t="str">
        <f t="shared" si="15"/>
        <v>W</v>
      </c>
      <c r="AC7" s="20">
        <f t="shared" si="16"/>
        <v>1</v>
      </c>
      <c r="AD7" s="6" t="str">
        <f>IFERROR(INDEX('Week 7 - Weekly Picks'!$B$1:$Q$50,MATCH('Week 7 - Pool'!AD$3,'Week 7 - Weekly Picks'!$B$1:$B$50,0),MATCH('Week 7 - Pool'!$A7,'Week 7 - Weekly Picks'!$B$1:$Q$1,0)),"")</f>
        <v>Miss State</v>
      </c>
      <c r="AE7" s="14" t="str">
        <f t="shared" si="17"/>
        <v>L</v>
      </c>
      <c r="AF7" s="20">
        <f t="shared" si="18"/>
        <v>0</v>
      </c>
      <c r="AG7" s="6" t="str">
        <f>IFERROR(INDEX('Week 7 - Weekly Picks'!$B$1:$Q$50,MATCH('Week 7 - Pool'!AG$3,'Week 7 - Weekly Picks'!$B$1:$B$50,0),MATCH('Week 7 - Pool'!$A7,'Week 7 - Weekly Picks'!$B$1:$Q$1,0)),"")</f>
        <v>LSU</v>
      </c>
      <c r="AH7" s="14" t="str">
        <f t="shared" si="19"/>
        <v>W</v>
      </c>
      <c r="AI7" s="20">
        <f t="shared" si="20"/>
        <v>1</v>
      </c>
      <c r="AJ7" s="6" t="str">
        <f>IFERROR(INDEX('Week 7 - Weekly Picks'!$B$1:$Q$50,MATCH('Week 7 - Pool'!AJ$3,'Week 7 - Weekly Picks'!$B$1:$B$50,0),MATCH('Week 7 - Pool'!$A7,'Week 7 - Weekly Picks'!$B$1:$Q$1,0)),"")</f>
        <v>LSU</v>
      </c>
      <c r="AK7" s="14" t="str">
        <f t="shared" si="21"/>
        <v>W</v>
      </c>
      <c r="AL7" s="20">
        <f t="shared" si="22"/>
        <v>1</v>
      </c>
      <c r="AM7" s="6" t="str">
        <f>IFERROR(INDEX('Week 7 - Weekly Picks'!$B$1:$Q$50,MATCH('Week 7 - Pool'!AM$3,'Week 7 - Weekly Picks'!$B$1:$B$50,0),MATCH('Week 7 - Pool'!$A7,'Week 7 - Weekly Picks'!$B$1:$Q$1,0)),"")</f>
        <v>Miss State</v>
      </c>
      <c r="AN7" s="14" t="str">
        <f t="shared" si="23"/>
        <v>L</v>
      </c>
      <c r="AO7" s="20">
        <f t="shared" si="24"/>
        <v>0</v>
      </c>
      <c r="AP7" s="6" t="str">
        <f>IFERROR(INDEX('Week 7 - Weekly Picks'!$B$1:$Q$50,MATCH('Week 7 - Pool'!AP$3,'Week 7 - Weekly Picks'!$B$1:$B$50,0),MATCH('Week 7 - Pool'!$A7,'Week 7 - Weekly Picks'!$B$1:$Q$1,0)),"")</f>
        <v>LSU</v>
      </c>
      <c r="AQ7" s="14" t="str">
        <f t="shared" si="25"/>
        <v>W</v>
      </c>
      <c r="AR7" s="20">
        <f t="shared" si="26"/>
        <v>1</v>
      </c>
      <c r="AS7" s="6" t="str">
        <f>IFERROR(INDEX('Week 7 - Weekly Picks'!$B$1:$Q$50,MATCH('Week 7 - Pool'!AS$3,'Week 7 - Weekly Picks'!$B$1:$B$50,0),MATCH('Week 7 - Pool'!$A7,'Week 7 - Weekly Picks'!$B$1:$Q$1,0)),"")</f>
        <v>LSU</v>
      </c>
      <c r="AT7" s="14" t="str">
        <f t="shared" si="27"/>
        <v>W</v>
      </c>
      <c r="AU7" s="20">
        <f t="shared" si="28"/>
        <v>1</v>
      </c>
      <c r="AV7" s="6" t="str">
        <f>IFERROR(INDEX('Week 7 - Weekly Picks'!$B$1:$Q$50,MATCH('Week 7 - Pool'!AV$3,'Week 7 - Weekly Picks'!$B$1:$B$50,0),MATCH('Week 7 - Pool'!$A7,'Week 7 - Weekly Picks'!$B$1:$Q$1,0)),"")</f>
        <v>LSU</v>
      </c>
      <c r="AW7" s="14" t="str">
        <f t="shared" si="29"/>
        <v>W</v>
      </c>
      <c r="AX7" s="20">
        <f t="shared" si="30"/>
        <v>1</v>
      </c>
      <c r="AY7" s="6" t="str">
        <f>IFERROR(INDEX('Week 7 - Weekly Picks'!$B$1:$Q$50,MATCH('Week 7 - Pool'!AY$3,'Week 7 - Weekly Picks'!$B$1:$B$50,0),MATCH('Week 7 - Pool'!$A7,'Week 7 - Weekly Picks'!$B$1:$Q$1,0)),"")</f>
        <v>LSU</v>
      </c>
      <c r="AZ7" s="14" t="str">
        <f t="shared" si="31"/>
        <v>W</v>
      </c>
      <c r="BA7" s="20">
        <f t="shared" si="32"/>
        <v>1</v>
      </c>
      <c r="BB7" s="6" t="str">
        <f>IFERROR(INDEX('Week 7 - Weekly Picks'!$B$1:$Q$50,MATCH('Week 7 - Pool'!BB$3,'Week 7 - Weekly Picks'!$B$1:$B$50,0),MATCH('Week 7 - Pool'!$A7,'Week 7 - Weekly Picks'!$B$1:$Q$1,0)),"")</f>
        <v>LSU</v>
      </c>
      <c r="BC7" s="14" t="str">
        <f t="shared" si="33"/>
        <v>W</v>
      </c>
      <c r="BD7" s="20">
        <f t="shared" si="34"/>
        <v>1</v>
      </c>
      <c r="BE7" s="6" t="str">
        <f>IFERROR(INDEX('Week 7 - Weekly Picks'!$B$1:$Q$50,MATCH('Week 7 - Pool'!BE$3,'Week 7 - Weekly Picks'!$B$1:$B$50,0),MATCH('Week 7 - Pool'!$A7,'Week 7 - Weekly Picks'!$B$1:$Q$1,0)),"")</f>
        <v>Miss State</v>
      </c>
      <c r="BF7" s="14" t="str">
        <f t="shared" si="35"/>
        <v>L</v>
      </c>
      <c r="BG7" s="20">
        <f t="shared" si="36"/>
        <v>0</v>
      </c>
      <c r="BH7" s="6" t="str">
        <f>IFERROR(INDEX('Week 7 - Weekly Picks'!$B$1:$Q$50,MATCH('Week 7 - Pool'!BH$3,'Week 7 - Weekly Picks'!$B$1:$B$50,0),MATCH('Week 7 - Pool'!$A7,'Week 7 - Weekly Picks'!$B$1:$Q$1,0)),"")</f>
        <v>LSU</v>
      </c>
      <c r="BI7" s="14" t="str">
        <f t="shared" si="37"/>
        <v>W</v>
      </c>
      <c r="BJ7" s="20">
        <f t="shared" si="38"/>
        <v>1</v>
      </c>
      <c r="BK7" s="6" t="str">
        <f>IFERROR(INDEX('Week 7 - Weekly Picks'!$B$1:$Q$50,MATCH('Week 7 - Pool'!BK$3,'Week 7 - Weekly Picks'!$B$1:$B$50,0),MATCH('Week 7 - Pool'!$A7,'Week 7 - Weekly Picks'!$B$1:$Q$1,0)),"")</f>
        <v>LSU</v>
      </c>
      <c r="BL7" s="14" t="str">
        <f t="shared" si="39"/>
        <v>W</v>
      </c>
      <c r="BM7" s="20">
        <f t="shared" si="40"/>
        <v>1</v>
      </c>
      <c r="BN7" s="6" t="str">
        <f>IFERROR(INDEX('Week 7 - Weekly Picks'!$B$1:$Q$50,MATCH('Week 7 - Pool'!BN$3,'Week 7 - Weekly Picks'!$B$1:$B$50,0),MATCH('Week 7 - Pool'!$A7,'Week 7 - Weekly Picks'!$B$1:$Q$1,0)),"")</f>
        <v>Miss State</v>
      </c>
      <c r="BO7" s="14" t="str">
        <f t="shared" si="41"/>
        <v>L</v>
      </c>
      <c r="BP7" s="20">
        <f t="shared" si="42"/>
        <v>0</v>
      </c>
      <c r="BQ7" s="6" t="str">
        <f>IFERROR(INDEX('Week 7 - Weekly Picks'!$B$1:$Q$50,MATCH('Week 7 - Pool'!BQ$3,'Week 7 - Weekly Picks'!$B$1:$B$50,0),MATCH('Week 7 - Pool'!$A7,'Week 7 - Weekly Picks'!$B$1:$Q$1,0)),"")</f>
        <v>LSU</v>
      </c>
      <c r="BR7" s="14" t="str">
        <f t="shared" si="43"/>
        <v>W</v>
      </c>
      <c r="BS7" s="20">
        <f t="shared" si="44"/>
        <v>1</v>
      </c>
      <c r="BT7" s="6" t="str">
        <f>IFERROR(INDEX('Week 7 - Weekly Picks'!$B$1:$Q$50,MATCH('Week 7 - Pool'!BT$3,'Week 7 - Weekly Picks'!$B$1:$B$50,0),MATCH('Week 7 - Pool'!$A7,'Week 7 - Weekly Picks'!$B$1:$Q$1,0)),"")</f>
        <v>LSU</v>
      </c>
      <c r="BU7" s="14" t="str">
        <f t="shared" si="45"/>
        <v>W</v>
      </c>
      <c r="BV7" s="20">
        <f t="shared" si="46"/>
        <v>1</v>
      </c>
      <c r="BW7" s="6" t="str">
        <f>IFERROR(INDEX('Week 7 - Weekly Picks'!$B$1:$Q$50,MATCH('Week 7 - Pool'!BW$3,'Week 7 - Weekly Picks'!$B$1:$B$50,0),MATCH('Week 7 - Pool'!$A7,'Week 7 - Weekly Picks'!$B$1:$Q$1,0)),"")</f>
        <v>LSU</v>
      </c>
      <c r="BX7" s="14" t="str">
        <f t="shared" si="47"/>
        <v>W</v>
      </c>
      <c r="BY7" s="20">
        <f t="shared" si="48"/>
        <v>1</v>
      </c>
      <c r="BZ7" s="6" t="str">
        <f>IFERROR(INDEX('Week 7 - Weekly Picks'!$B$1:$Q$50,MATCH('Week 7 - Pool'!BZ$3,'Week 7 - Weekly Picks'!$B$1:$B$50,0),MATCH('Week 7 - Pool'!$A7,'Week 7 - Weekly Picks'!$B$1:$Q$1,0)),"")</f>
        <v>Miss State</v>
      </c>
      <c r="CA7" s="14" t="str">
        <f t="shared" si="49"/>
        <v>L</v>
      </c>
      <c r="CB7" s="20">
        <f t="shared" si="50"/>
        <v>0</v>
      </c>
      <c r="CC7" s="6" t="str">
        <f>IFERROR(INDEX('Week 7 - Weekly Picks'!$B$1:$Q$50,MATCH('Week 7 - Pool'!CC$3,'Week 7 - Weekly Picks'!$B$1:$B$50,0),MATCH('Week 7 - Pool'!$A7,'Week 7 - Weekly Picks'!$B$1:$Q$1,0)),"")</f>
        <v>LSU</v>
      </c>
      <c r="CD7" s="14" t="str">
        <f t="shared" si="51"/>
        <v>W</v>
      </c>
      <c r="CE7" s="20">
        <f t="shared" si="52"/>
        <v>1</v>
      </c>
      <c r="CF7" s="6" t="str">
        <f>IFERROR(INDEX('Week 7 - Weekly Picks'!$B$1:$Q$50,MATCH('Week 7 - Pool'!CF$3,'Week 7 - Weekly Picks'!$B$1:$B$50,0),MATCH('Week 7 - Pool'!$A7,'Week 7 - Weekly Picks'!$B$1:$Q$1,0)),"")</f>
        <v>LSU</v>
      </c>
      <c r="CG7" s="14" t="str">
        <f t="shared" si="53"/>
        <v>W</v>
      </c>
      <c r="CH7" s="20">
        <f t="shared" si="54"/>
        <v>1</v>
      </c>
      <c r="CI7" s="6" t="str">
        <f>IFERROR(INDEX('Week 7 - Weekly Picks'!$B$1:$Q$50,MATCH('Week 7 - Pool'!CI$3,'Week 7 - Weekly Picks'!$B$1:$B$50,0),MATCH('Week 7 - Pool'!$A7,'Week 7 - Weekly Picks'!$B$1:$Q$1,0)),"")</f>
        <v>Miss State</v>
      </c>
      <c r="CJ7" s="14" t="str">
        <f t="shared" si="55"/>
        <v>L</v>
      </c>
      <c r="CK7" s="20">
        <f t="shared" si="56"/>
        <v>0</v>
      </c>
      <c r="CL7" s="42"/>
      <c r="CM7" s="42">
        <v>4</v>
      </c>
      <c r="CN7" s="1" t="str">
        <f t="shared" si="0"/>
        <v>Miss State</v>
      </c>
      <c r="CO7" s="1">
        <f t="shared" si="57"/>
        <v>6</v>
      </c>
      <c r="CP7" s="1" t="str">
        <f t="shared" si="1"/>
        <v>LSU</v>
      </c>
      <c r="CQ7" s="1">
        <f t="shared" si="58"/>
        <v>21</v>
      </c>
      <c r="CR7" s="1">
        <f t="shared" si="2"/>
        <v>27</v>
      </c>
    </row>
    <row r="8" spans="1:96" ht="12" customHeight="1" x14ac:dyDescent="0.3">
      <c r="A8" s="1">
        <v>5</v>
      </c>
      <c r="B8" s="38">
        <v>46312</v>
      </c>
      <c r="C8" s="11"/>
      <c r="D8" s="1" t="str">
        <f>'Data Setup'!H7</f>
        <v>Virginia</v>
      </c>
      <c r="E8" s="1" t="s">
        <v>2</v>
      </c>
      <c r="F8" s="1" t="str">
        <f>'Data Setup'!I7</f>
        <v>SMU</v>
      </c>
      <c r="G8" s="52" t="s">
        <v>122</v>
      </c>
      <c r="H8" s="3">
        <v>1</v>
      </c>
      <c r="I8" s="6" t="str">
        <f>IFERROR(INDEX('Week 7 - Weekly Picks'!$B$1:$Q$50,MATCH('Week 7 - Pool'!I$3,'Week 7 - Weekly Picks'!$B$1:$B$50,0),MATCH('Week 7 - Pool'!$A8,'Week 7 - Weekly Picks'!$B$1:$Q$1,0)),"")</f>
        <v>SMU</v>
      </c>
      <c r="J8" s="14" t="str">
        <f t="shared" ref="J8:J16" si="59">IF($G8="","",IF(I8=$G8,"W","L"))</f>
        <v>W</v>
      </c>
      <c r="K8" s="20">
        <f t="shared" ref="K8:K16" si="60">IF(J8="W",$H8,0)</f>
        <v>1</v>
      </c>
      <c r="L8" s="6" t="str">
        <f>IFERROR(INDEX('Week 7 - Weekly Picks'!$B$1:$Q$50,MATCH('Week 7 - Pool'!L$3,'Week 7 - Weekly Picks'!$B$1:$B$50,0),MATCH('Week 7 - Pool'!$A8,'Week 7 - Weekly Picks'!$B$1:$Q$1,0)),"")</f>
        <v>SMU</v>
      </c>
      <c r="M8" s="14" t="str">
        <f t="shared" ref="M8:M16" si="61">IF($G8="","",IF(L8=$G8,"W","L"))</f>
        <v>W</v>
      </c>
      <c r="N8" s="20">
        <f t="shared" ref="N8:N16" si="62">IF(M8="W",$H8,0)</f>
        <v>1</v>
      </c>
      <c r="O8" s="6" t="str">
        <f>IFERROR(INDEX('Week 7 - Weekly Picks'!$B$1:$Q$50,MATCH('Week 7 - Pool'!O$3,'Week 7 - Weekly Picks'!$B$1:$B$50,0),MATCH('Week 7 - Pool'!$A8,'Week 7 - Weekly Picks'!$B$1:$Q$1,0)),"")</f>
        <v>SMU</v>
      </c>
      <c r="P8" s="14" t="str">
        <f t="shared" ref="P8:P16" si="63">IF($G8="","",IF(O8=$G8,"W","L"))</f>
        <v>W</v>
      </c>
      <c r="Q8" s="20">
        <f t="shared" ref="Q8:Q16" si="64">IF(P8="W",$H8,0)</f>
        <v>1</v>
      </c>
      <c r="R8" s="6" t="str">
        <f>IFERROR(INDEX('Week 7 - Weekly Picks'!$B$1:$Q$50,MATCH('Week 7 - Pool'!R$3,'Week 7 - Weekly Picks'!$B$1:$B$50,0),MATCH('Week 7 - Pool'!$A8,'Week 7 - Weekly Picks'!$B$1:$Q$1,0)),"")</f>
        <v>SMU</v>
      </c>
      <c r="S8" s="14" t="str">
        <f t="shared" ref="S8:S16" si="65">IF($G8="","",IF(R8=$G8,"W","L"))</f>
        <v>W</v>
      </c>
      <c r="T8" s="20">
        <f t="shared" ref="T8:T16" si="66">IF(S8="W",$H8,0)</f>
        <v>1</v>
      </c>
      <c r="U8" s="6" t="str">
        <f>IFERROR(INDEX('Week 7 - Weekly Picks'!$B$1:$Q$50,MATCH('Week 7 - Pool'!U$3,'Week 7 - Weekly Picks'!$B$1:$B$50,0),MATCH('Week 7 - Pool'!$A8,'Week 7 - Weekly Picks'!$B$1:$Q$1,0)),"")</f>
        <v>SMU</v>
      </c>
      <c r="V8" s="14" t="str">
        <f t="shared" ref="V8:V16" si="67">IF($G8="","",IF(U8=$G8,"W","L"))</f>
        <v>W</v>
      </c>
      <c r="W8" s="20">
        <f t="shared" ref="W8:W16" si="68">IF(V8="W",$H8,0)</f>
        <v>1</v>
      </c>
      <c r="X8" s="6" t="str">
        <f>IFERROR(INDEX('Week 7 - Weekly Picks'!$B$1:$Q$50,MATCH('Week 7 - Pool'!X$3,'Week 7 - Weekly Picks'!$B$1:$B$50,0),MATCH('Week 7 - Pool'!$A8,'Week 7 - Weekly Picks'!$B$1:$Q$1,0)),"")</f>
        <v>SMU</v>
      </c>
      <c r="Y8" s="14" t="str">
        <f t="shared" ref="Y8:Y16" si="69">IF($G8="","",IF(X8=$G8,"W","L"))</f>
        <v>W</v>
      </c>
      <c r="Z8" s="20">
        <f t="shared" ref="Z8:Z16" si="70">IF(Y8="W",$H8,0)</f>
        <v>1</v>
      </c>
      <c r="AA8" s="6" t="str">
        <f>IFERROR(INDEX('Week 7 - Weekly Picks'!$B$1:$Q$50,MATCH('Week 7 - Pool'!AA$3,'Week 7 - Weekly Picks'!$B$1:$B$50,0),MATCH('Week 7 - Pool'!$A8,'Week 7 - Weekly Picks'!$B$1:$Q$1,0)),"")</f>
        <v>SMU</v>
      </c>
      <c r="AB8" s="14" t="str">
        <f t="shared" ref="AB8:AB16" si="71">IF($G8="","",IF(AA8=$G8,"W","L"))</f>
        <v>W</v>
      </c>
      <c r="AC8" s="20">
        <f t="shared" ref="AC8:AC16" si="72">IF(AB8="W",$H8,0)</f>
        <v>1</v>
      </c>
      <c r="AD8" s="6" t="str">
        <f>IFERROR(INDEX('Week 7 - Weekly Picks'!$B$1:$Q$50,MATCH('Week 7 - Pool'!AD$3,'Week 7 - Weekly Picks'!$B$1:$B$50,0),MATCH('Week 7 - Pool'!$A8,'Week 7 - Weekly Picks'!$B$1:$Q$1,0)),"")</f>
        <v>SMU</v>
      </c>
      <c r="AE8" s="14" t="str">
        <f t="shared" ref="AE8:AE16" si="73">IF($G8="","",IF(AD8=$G8,"W","L"))</f>
        <v>W</v>
      </c>
      <c r="AF8" s="20">
        <f t="shared" ref="AF8:AF16" si="74">IF(AE8="W",$H8,0)</f>
        <v>1</v>
      </c>
      <c r="AG8" s="6" t="str">
        <f>IFERROR(INDEX('Week 7 - Weekly Picks'!$B$1:$Q$50,MATCH('Week 7 - Pool'!AG$3,'Week 7 - Weekly Picks'!$B$1:$B$50,0),MATCH('Week 7 - Pool'!$A8,'Week 7 - Weekly Picks'!$B$1:$Q$1,0)),"")</f>
        <v>Virginia</v>
      </c>
      <c r="AH8" s="14" t="str">
        <f t="shared" ref="AH8:AH16" si="75">IF($G8="","",IF(AG8=$G8,"W","L"))</f>
        <v>L</v>
      </c>
      <c r="AI8" s="20">
        <f t="shared" ref="AI8:AI16" si="76">IF(AH8="W",$H8,0)</f>
        <v>0</v>
      </c>
      <c r="AJ8" s="6" t="str">
        <f>IFERROR(INDEX('Week 7 - Weekly Picks'!$B$1:$Q$50,MATCH('Week 7 - Pool'!AJ$3,'Week 7 - Weekly Picks'!$B$1:$B$50,0),MATCH('Week 7 - Pool'!$A8,'Week 7 - Weekly Picks'!$B$1:$Q$1,0)),"")</f>
        <v>SMU</v>
      </c>
      <c r="AK8" s="14" t="str">
        <f t="shared" ref="AK8:AK16" si="77">IF($G8="","",IF(AJ8=$G8,"W","L"))</f>
        <v>W</v>
      </c>
      <c r="AL8" s="20">
        <f t="shared" ref="AL8:AL16" si="78">IF(AK8="W",$H8,0)</f>
        <v>1</v>
      </c>
      <c r="AM8" s="6" t="str">
        <f>IFERROR(INDEX('Week 7 - Weekly Picks'!$B$1:$Q$50,MATCH('Week 7 - Pool'!AM$3,'Week 7 - Weekly Picks'!$B$1:$B$50,0),MATCH('Week 7 - Pool'!$A8,'Week 7 - Weekly Picks'!$B$1:$Q$1,0)),"")</f>
        <v>SMU</v>
      </c>
      <c r="AN8" s="14" t="str">
        <f t="shared" ref="AN8:AN16" si="79">IF($G8="","",IF(AM8=$G8,"W","L"))</f>
        <v>W</v>
      </c>
      <c r="AO8" s="20">
        <f t="shared" ref="AO8:AO16" si="80">IF(AN8="W",$H8,0)</f>
        <v>1</v>
      </c>
      <c r="AP8" s="6" t="str">
        <f>IFERROR(INDEX('Week 7 - Weekly Picks'!$B$1:$Q$50,MATCH('Week 7 - Pool'!AP$3,'Week 7 - Weekly Picks'!$B$1:$B$50,0),MATCH('Week 7 - Pool'!$A8,'Week 7 - Weekly Picks'!$B$1:$Q$1,0)),"")</f>
        <v>SMU</v>
      </c>
      <c r="AQ8" s="14" t="str">
        <f t="shared" ref="AQ8:AQ16" si="81">IF($G8="","",IF(AP8=$G8,"W","L"))</f>
        <v>W</v>
      </c>
      <c r="AR8" s="20">
        <f t="shared" ref="AR8:AR16" si="82">IF(AQ8="W",$H8,0)</f>
        <v>1</v>
      </c>
      <c r="AS8" s="6" t="str">
        <f>IFERROR(INDEX('Week 7 - Weekly Picks'!$B$1:$Q$50,MATCH('Week 7 - Pool'!AS$3,'Week 7 - Weekly Picks'!$B$1:$B$50,0),MATCH('Week 7 - Pool'!$A8,'Week 7 - Weekly Picks'!$B$1:$Q$1,0)),"")</f>
        <v>SMU</v>
      </c>
      <c r="AT8" s="14" t="str">
        <f t="shared" ref="AT8:AT16" si="83">IF($G8="","",IF(AS8=$G8,"W","L"))</f>
        <v>W</v>
      </c>
      <c r="AU8" s="20">
        <f t="shared" ref="AU8:AU16" si="84">IF(AT8="W",$H8,0)</f>
        <v>1</v>
      </c>
      <c r="AV8" s="6" t="str">
        <f>IFERROR(INDEX('Week 7 - Weekly Picks'!$B$1:$Q$50,MATCH('Week 7 - Pool'!AV$3,'Week 7 - Weekly Picks'!$B$1:$B$50,0),MATCH('Week 7 - Pool'!$A8,'Week 7 - Weekly Picks'!$B$1:$Q$1,0)),"")</f>
        <v>SMU</v>
      </c>
      <c r="AW8" s="14" t="str">
        <f t="shared" ref="AW8:AW16" si="85">IF($G8="","",IF(AV8=$G8,"W","L"))</f>
        <v>W</v>
      </c>
      <c r="AX8" s="20">
        <f t="shared" ref="AX8:AX16" si="86">IF(AW8="W",$H8,0)</f>
        <v>1</v>
      </c>
      <c r="AY8" s="6" t="str">
        <f>IFERROR(INDEX('Week 7 - Weekly Picks'!$B$1:$Q$50,MATCH('Week 7 - Pool'!AY$3,'Week 7 - Weekly Picks'!$B$1:$B$50,0),MATCH('Week 7 - Pool'!$A8,'Week 7 - Weekly Picks'!$B$1:$Q$1,0)),"")</f>
        <v>SMU</v>
      </c>
      <c r="AZ8" s="14" t="str">
        <f t="shared" ref="AZ8:AZ16" si="87">IF($G8="","",IF(AY8=$G8,"W","L"))</f>
        <v>W</v>
      </c>
      <c r="BA8" s="20">
        <f t="shared" ref="BA8:BA16" si="88">IF(AZ8="W",$H8,0)</f>
        <v>1</v>
      </c>
      <c r="BB8" s="6" t="str">
        <f>IFERROR(INDEX('Week 7 - Weekly Picks'!$B$1:$Q$50,MATCH('Week 7 - Pool'!BB$3,'Week 7 - Weekly Picks'!$B$1:$B$50,0),MATCH('Week 7 - Pool'!$A8,'Week 7 - Weekly Picks'!$B$1:$Q$1,0)),"")</f>
        <v>SMU</v>
      </c>
      <c r="BC8" s="14" t="str">
        <f t="shared" ref="BC8:BC16" si="89">IF($G8="","",IF(BB8=$G8,"W","L"))</f>
        <v>W</v>
      </c>
      <c r="BD8" s="20">
        <f t="shared" ref="BD8:BD16" si="90">IF(BC8="W",$H8,0)</f>
        <v>1</v>
      </c>
      <c r="BE8" s="6" t="str">
        <f>IFERROR(INDEX('Week 7 - Weekly Picks'!$B$1:$Q$50,MATCH('Week 7 - Pool'!BE$3,'Week 7 - Weekly Picks'!$B$1:$B$50,0),MATCH('Week 7 - Pool'!$A8,'Week 7 - Weekly Picks'!$B$1:$Q$1,0)),"")</f>
        <v>SMU</v>
      </c>
      <c r="BF8" s="14" t="str">
        <f t="shared" ref="BF8:BF16" si="91">IF($G8="","",IF(BE8=$G8,"W","L"))</f>
        <v>W</v>
      </c>
      <c r="BG8" s="20">
        <f t="shared" ref="BG8:BG16" si="92">IF(BF8="W",$H8,0)</f>
        <v>1</v>
      </c>
      <c r="BH8" s="6" t="str">
        <f>IFERROR(INDEX('Week 7 - Weekly Picks'!$B$1:$Q$50,MATCH('Week 7 - Pool'!BH$3,'Week 7 - Weekly Picks'!$B$1:$B$50,0),MATCH('Week 7 - Pool'!$A8,'Week 7 - Weekly Picks'!$B$1:$Q$1,0)),"")</f>
        <v>SMU</v>
      </c>
      <c r="BI8" s="14" t="str">
        <f t="shared" ref="BI8:BI16" si="93">IF($G8="","",IF(BH8=$G8,"W","L"))</f>
        <v>W</v>
      </c>
      <c r="BJ8" s="20">
        <f t="shared" ref="BJ8:BJ16" si="94">IF(BI8="W",$H8,0)</f>
        <v>1</v>
      </c>
      <c r="BK8" s="6" t="str">
        <f>IFERROR(INDEX('Week 7 - Weekly Picks'!$B$1:$Q$50,MATCH('Week 7 - Pool'!BK$3,'Week 7 - Weekly Picks'!$B$1:$B$50,0),MATCH('Week 7 - Pool'!$A8,'Week 7 - Weekly Picks'!$B$1:$Q$1,0)),"")</f>
        <v>SMU</v>
      </c>
      <c r="BL8" s="14" t="str">
        <f t="shared" ref="BL8:BL16" si="95">IF($G8="","",IF(BK8=$G8,"W","L"))</f>
        <v>W</v>
      </c>
      <c r="BM8" s="20">
        <f t="shared" ref="BM8:BM16" si="96">IF(BL8="W",$H8,0)</f>
        <v>1</v>
      </c>
      <c r="BN8" s="6" t="str">
        <f>IFERROR(INDEX('Week 7 - Weekly Picks'!$B$1:$Q$50,MATCH('Week 7 - Pool'!BN$3,'Week 7 - Weekly Picks'!$B$1:$B$50,0),MATCH('Week 7 - Pool'!$A8,'Week 7 - Weekly Picks'!$B$1:$Q$1,0)),"")</f>
        <v>Virginia</v>
      </c>
      <c r="BO8" s="14" t="str">
        <f t="shared" ref="BO8:BO16" si="97">IF($G8="","",IF(BN8=$G8,"W","L"))</f>
        <v>L</v>
      </c>
      <c r="BP8" s="20">
        <f t="shared" ref="BP8:BP16" si="98">IF(BO8="W",$H8,0)</f>
        <v>0</v>
      </c>
      <c r="BQ8" s="6" t="str">
        <f>IFERROR(INDEX('Week 7 - Weekly Picks'!$B$1:$Q$50,MATCH('Week 7 - Pool'!BQ$3,'Week 7 - Weekly Picks'!$B$1:$B$50,0),MATCH('Week 7 - Pool'!$A8,'Week 7 - Weekly Picks'!$B$1:$Q$1,0)),"")</f>
        <v>SMU</v>
      </c>
      <c r="BR8" s="14" t="str">
        <f t="shared" ref="BR8:BR16" si="99">IF($G8="","",IF(BQ8=$G8,"W","L"))</f>
        <v>W</v>
      </c>
      <c r="BS8" s="20">
        <f t="shared" ref="BS8:BS16" si="100">IF(BR8="W",$H8,0)</f>
        <v>1</v>
      </c>
      <c r="BT8" s="6" t="str">
        <f>IFERROR(INDEX('Week 7 - Weekly Picks'!$B$1:$Q$50,MATCH('Week 7 - Pool'!BT$3,'Week 7 - Weekly Picks'!$B$1:$B$50,0),MATCH('Week 7 - Pool'!$A8,'Week 7 - Weekly Picks'!$B$1:$Q$1,0)),"")</f>
        <v>Virginia</v>
      </c>
      <c r="BU8" s="14" t="str">
        <f t="shared" ref="BU8:BU16" si="101">IF($G8="","",IF(BT8=$G8,"W","L"))</f>
        <v>L</v>
      </c>
      <c r="BV8" s="20">
        <f t="shared" ref="BV8:BV16" si="102">IF(BU8="W",$H8,0)</f>
        <v>0</v>
      </c>
      <c r="BW8" s="6" t="str">
        <f>IFERROR(INDEX('Week 7 - Weekly Picks'!$B$1:$Q$50,MATCH('Week 7 - Pool'!BW$3,'Week 7 - Weekly Picks'!$B$1:$B$50,0),MATCH('Week 7 - Pool'!$A8,'Week 7 - Weekly Picks'!$B$1:$Q$1,0)),"")</f>
        <v>SMU</v>
      </c>
      <c r="BX8" s="14" t="str">
        <f t="shared" ref="BX8:BX16" si="103">IF($G8="","",IF(BW8=$G8,"W","L"))</f>
        <v>W</v>
      </c>
      <c r="BY8" s="20">
        <f t="shared" ref="BY8:BY16" si="104">IF(BX8="W",$H8,0)</f>
        <v>1</v>
      </c>
      <c r="BZ8" s="6" t="str">
        <f>IFERROR(INDEX('Week 7 - Weekly Picks'!$B$1:$Q$50,MATCH('Week 7 - Pool'!BZ$3,'Week 7 - Weekly Picks'!$B$1:$B$50,0),MATCH('Week 7 - Pool'!$A8,'Week 7 - Weekly Picks'!$B$1:$Q$1,0)),"")</f>
        <v>SMU</v>
      </c>
      <c r="CA8" s="14" t="str">
        <f t="shared" ref="CA8:CA16" si="105">IF($G8="","",IF(BZ8=$G8,"W","L"))</f>
        <v>W</v>
      </c>
      <c r="CB8" s="20">
        <f t="shared" ref="CB8:CB16" si="106">IF(CA8="W",$H8,0)</f>
        <v>1</v>
      </c>
      <c r="CC8" s="6" t="str">
        <f>IFERROR(INDEX('Week 7 - Weekly Picks'!$B$1:$Q$50,MATCH('Week 7 - Pool'!CC$3,'Week 7 - Weekly Picks'!$B$1:$B$50,0),MATCH('Week 7 - Pool'!$A8,'Week 7 - Weekly Picks'!$B$1:$Q$1,0)),"")</f>
        <v>SMU</v>
      </c>
      <c r="CD8" s="14" t="str">
        <f t="shared" ref="CD8:CD16" si="107">IF($G8="","",IF(CC8=$G8,"W","L"))</f>
        <v>W</v>
      </c>
      <c r="CE8" s="20">
        <f t="shared" ref="CE8:CE16" si="108">IF(CD8="W",$H8,0)</f>
        <v>1</v>
      </c>
      <c r="CF8" s="6" t="str">
        <f>IFERROR(INDEX('Week 7 - Weekly Picks'!$B$1:$Q$50,MATCH('Week 7 - Pool'!CF$3,'Week 7 - Weekly Picks'!$B$1:$B$50,0),MATCH('Week 7 - Pool'!$A8,'Week 7 - Weekly Picks'!$B$1:$Q$1,0)),"")</f>
        <v>SMU</v>
      </c>
      <c r="CG8" s="14" t="str">
        <f t="shared" ref="CG8:CG16" si="109">IF($G8="","",IF(CF8=$G8,"W","L"))</f>
        <v>W</v>
      </c>
      <c r="CH8" s="20">
        <f t="shared" ref="CH8:CH16" si="110">IF(CG8="W",$H8,0)</f>
        <v>1</v>
      </c>
      <c r="CI8" s="6" t="str">
        <f>IFERROR(INDEX('Week 7 - Weekly Picks'!$B$1:$Q$50,MATCH('Week 7 - Pool'!CI$3,'Week 7 - Weekly Picks'!$B$1:$B$50,0),MATCH('Week 7 - Pool'!$A8,'Week 7 - Weekly Picks'!$B$1:$Q$1,0)),"")</f>
        <v>SMU</v>
      </c>
      <c r="CJ8" s="14" t="str">
        <f t="shared" si="55"/>
        <v>W</v>
      </c>
      <c r="CK8" s="20">
        <f t="shared" si="56"/>
        <v>1</v>
      </c>
      <c r="CL8" s="42"/>
      <c r="CM8" s="42">
        <v>5</v>
      </c>
      <c r="CN8" s="1" t="str">
        <f t="shared" si="0"/>
        <v>Virginia</v>
      </c>
      <c r="CO8" s="1">
        <f t="shared" si="57"/>
        <v>3</v>
      </c>
      <c r="CP8" s="1" t="str">
        <f t="shared" si="1"/>
        <v>SMU</v>
      </c>
      <c r="CQ8" s="1">
        <f t="shared" si="58"/>
        <v>24</v>
      </c>
      <c r="CR8" s="1">
        <f t="shared" si="2"/>
        <v>27</v>
      </c>
    </row>
    <row r="9" spans="1:96" ht="12" customHeight="1" x14ac:dyDescent="0.3">
      <c r="A9" s="1">
        <v>6</v>
      </c>
      <c r="B9" s="38">
        <v>46312</v>
      </c>
      <c r="C9" s="11"/>
      <c r="D9" s="1" t="str">
        <f>'Data Setup'!H8</f>
        <v>Kansas</v>
      </c>
      <c r="E9" s="1" t="s">
        <v>2</v>
      </c>
      <c r="F9" s="1" t="str">
        <f>'Data Setup'!I8</f>
        <v>K-State</v>
      </c>
      <c r="G9" s="52" t="s">
        <v>101</v>
      </c>
      <c r="H9" s="3">
        <v>1</v>
      </c>
      <c r="I9" s="6" t="str">
        <f>IFERROR(INDEX('Week 7 - Weekly Picks'!$B$1:$Q$50,MATCH('Week 7 - Pool'!I$3,'Week 7 - Weekly Picks'!$B$1:$B$50,0),MATCH('Week 7 - Pool'!$A9,'Week 7 - Weekly Picks'!$B$1:$Q$1,0)),"")</f>
        <v>K-State</v>
      </c>
      <c r="J9" s="14" t="str">
        <f t="shared" si="59"/>
        <v>W</v>
      </c>
      <c r="K9" s="20">
        <f t="shared" si="60"/>
        <v>1</v>
      </c>
      <c r="L9" s="6" t="str">
        <f>IFERROR(INDEX('Week 7 - Weekly Picks'!$B$1:$Q$50,MATCH('Week 7 - Pool'!L$3,'Week 7 - Weekly Picks'!$B$1:$B$50,0),MATCH('Week 7 - Pool'!$A9,'Week 7 - Weekly Picks'!$B$1:$Q$1,0)),"")</f>
        <v>K-State</v>
      </c>
      <c r="M9" s="14" t="str">
        <f t="shared" si="61"/>
        <v>W</v>
      </c>
      <c r="N9" s="20">
        <f t="shared" si="62"/>
        <v>1</v>
      </c>
      <c r="O9" s="6" t="str">
        <f>IFERROR(INDEX('Week 7 - Weekly Picks'!$B$1:$Q$50,MATCH('Week 7 - Pool'!O$3,'Week 7 - Weekly Picks'!$B$1:$B$50,0),MATCH('Week 7 - Pool'!$A9,'Week 7 - Weekly Picks'!$B$1:$Q$1,0)),"")</f>
        <v>K-State</v>
      </c>
      <c r="P9" s="14" t="str">
        <f t="shared" si="63"/>
        <v>W</v>
      </c>
      <c r="Q9" s="20">
        <f t="shared" si="64"/>
        <v>1</v>
      </c>
      <c r="R9" s="6" t="str">
        <f>IFERROR(INDEX('Week 7 - Weekly Picks'!$B$1:$Q$50,MATCH('Week 7 - Pool'!R$3,'Week 7 - Weekly Picks'!$B$1:$B$50,0),MATCH('Week 7 - Pool'!$A9,'Week 7 - Weekly Picks'!$B$1:$Q$1,0)),"")</f>
        <v>K-State</v>
      </c>
      <c r="S9" s="14" t="str">
        <f t="shared" si="65"/>
        <v>W</v>
      </c>
      <c r="T9" s="20">
        <f t="shared" si="66"/>
        <v>1</v>
      </c>
      <c r="U9" s="6" t="str">
        <f>IFERROR(INDEX('Week 7 - Weekly Picks'!$B$1:$Q$50,MATCH('Week 7 - Pool'!U$3,'Week 7 - Weekly Picks'!$B$1:$B$50,0),MATCH('Week 7 - Pool'!$A9,'Week 7 - Weekly Picks'!$B$1:$Q$1,0)),"")</f>
        <v>K-State</v>
      </c>
      <c r="V9" s="14" t="str">
        <f t="shared" si="67"/>
        <v>W</v>
      </c>
      <c r="W9" s="20">
        <f t="shared" si="68"/>
        <v>1</v>
      </c>
      <c r="X9" s="6" t="str">
        <f>IFERROR(INDEX('Week 7 - Weekly Picks'!$B$1:$Q$50,MATCH('Week 7 - Pool'!X$3,'Week 7 - Weekly Picks'!$B$1:$B$50,0),MATCH('Week 7 - Pool'!$A9,'Week 7 - Weekly Picks'!$B$1:$Q$1,0)),"")</f>
        <v>K-State</v>
      </c>
      <c r="Y9" s="14" t="str">
        <f t="shared" si="69"/>
        <v>W</v>
      </c>
      <c r="Z9" s="20">
        <f t="shared" si="70"/>
        <v>1</v>
      </c>
      <c r="AA9" s="6" t="str">
        <f>IFERROR(INDEX('Week 7 - Weekly Picks'!$B$1:$Q$50,MATCH('Week 7 - Pool'!AA$3,'Week 7 - Weekly Picks'!$B$1:$B$50,0),MATCH('Week 7 - Pool'!$A9,'Week 7 - Weekly Picks'!$B$1:$Q$1,0)),"")</f>
        <v>K-State</v>
      </c>
      <c r="AB9" s="14" t="str">
        <f t="shared" si="71"/>
        <v>W</v>
      </c>
      <c r="AC9" s="20">
        <f t="shared" si="72"/>
        <v>1</v>
      </c>
      <c r="AD9" s="6" t="str">
        <f>IFERROR(INDEX('Week 7 - Weekly Picks'!$B$1:$Q$50,MATCH('Week 7 - Pool'!AD$3,'Week 7 - Weekly Picks'!$B$1:$B$50,0),MATCH('Week 7 - Pool'!$A9,'Week 7 - Weekly Picks'!$B$1:$Q$1,0)),"")</f>
        <v>K-State</v>
      </c>
      <c r="AE9" s="14" t="str">
        <f t="shared" si="73"/>
        <v>W</v>
      </c>
      <c r="AF9" s="20">
        <f t="shared" si="74"/>
        <v>1</v>
      </c>
      <c r="AG9" s="6" t="str">
        <f>IFERROR(INDEX('Week 7 - Weekly Picks'!$B$1:$Q$50,MATCH('Week 7 - Pool'!AG$3,'Week 7 - Weekly Picks'!$B$1:$B$50,0),MATCH('Week 7 - Pool'!$A9,'Week 7 - Weekly Picks'!$B$1:$Q$1,0)),"")</f>
        <v>K-State</v>
      </c>
      <c r="AH9" s="14" t="str">
        <f t="shared" si="75"/>
        <v>W</v>
      </c>
      <c r="AI9" s="20">
        <f t="shared" si="76"/>
        <v>1</v>
      </c>
      <c r="AJ9" s="6" t="str">
        <f>IFERROR(INDEX('Week 7 - Weekly Picks'!$B$1:$Q$50,MATCH('Week 7 - Pool'!AJ$3,'Week 7 - Weekly Picks'!$B$1:$B$50,0),MATCH('Week 7 - Pool'!$A9,'Week 7 - Weekly Picks'!$B$1:$Q$1,0)),"")</f>
        <v>K-State</v>
      </c>
      <c r="AK9" s="14" t="str">
        <f t="shared" si="77"/>
        <v>W</v>
      </c>
      <c r="AL9" s="20">
        <f t="shared" si="78"/>
        <v>1</v>
      </c>
      <c r="AM9" s="6" t="str">
        <f>IFERROR(INDEX('Week 7 - Weekly Picks'!$B$1:$Q$50,MATCH('Week 7 - Pool'!AM$3,'Week 7 - Weekly Picks'!$B$1:$B$50,0),MATCH('Week 7 - Pool'!$A9,'Week 7 - Weekly Picks'!$B$1:$Q$1,0)),"")</f>
        <v>K-State</v>
      </c>
      <c r="AN9" s="14" t="str">
        <f t="shared" si="79"/>
        <v>W</v>
      </c>
      <c r="AO9" s="20">
        <f t="shared" si="80"/>
        <v>1</v>
      </c>
      <c r="AP9" s="6" t="str">
        <f>IFERROR(INDEX('Week 7 - Weekly Picks'!$B$1:$Q$50,MATCH('Week 7 - Pool'!AP$3,'Week 7 - Weekly Picks'!$B$1:$B$50,0),MATCH('Week 7 - Pool'!$A9,'Week 7 - Weekly Picks'!$B$1:$Q$1,0)),"")</f>
        <v>K-State</v>
      </c>
      <c r="AQ9" s="14" t="str">
        <f t="shared" si="81"/>
        <v>W</v>
      </c>
      <c r="AR9" s="20">
        <f t="shared" si="82"/>
        <v>1</v>
      </c>
      <c r="AS9" s="6" t="str">
        <f>IFERROR(INDEX('Week 7 - Weekly Picks'!$B$1:$Q$50,MATCH('Week 7 - Pool'!AS$3,'Week 7 - Weekly Picks'!$B$1:$B$50,0),MATCH('Week 7 - Pool'!$A9,'Week 7 - Weekly Picks'!$B$1:$Q$1,0)),"")</f>
        <v>Kansas</v>
      </c>
      <c r="AT9" s="14" t="str">
        <f t="shared" si="83"/>
        <v>L</v>
      </c>
      <c r="AU9" s="20">
        <f t="shared" si="84"/>
        <v>0</v>
      </c>
      <c r="AV9" s="6" t="str">
        <f>IFERROR(INDEX('Week 7 - Weekly Picks'!$B$1:$Q$50,MATCH('Week 7 - Pool'!AV$3,'Week 7 - Weekly Picks'!$B$1:$B$50,0),MATCH('Week 7 - Pool'!$A9,'Week 7 - Weekly Picks'!$B$1:$Q$1,0)),"")</f>
        <v>K-State</v>
      </c>
      <c r="AW9" s="14" t="str">
        <f t="shared" si="85"/>
        <v>W</v>
      </c>
      <c r="AX9" s="20">
        <f t="shared" si="86"/>
        <v>1</v>
      </c>
      <c r="AY9" s="6" t="str">
        <f>IFERROR(INDEX('Week 7 - Weekly Picks'!$B$1:$Q$50,MATCH('Week 7 - Pool'!AY$3,'Week 7 - Weekly Picks'!$B$1:$B$50,0),MATCH('Week 7 - Pool'!$A9,'Week 7 - Weekly Picks'!$B$1:$Q$1,0)),"")</f>
        <v>K-State</v>
      </c>
      <c r="AZ9" s="14" t="str">
        <f t="shared" si="87"/>
        <v>W</v>
      </c>
      <c r="BA9" s="20">
        <f t="shared" si="88"/>
        <v>1</v>
      </c>
      <c r="BB9" s="6" t="str">
        <f>IFERROR(INDEX('Week 7 - Weekly Picks'!$B$1:$Q$50,MATCH('Week 7 - Pool'!BB$3,'Week 7 - Weekly Picks'!$B$1:$B$50,0),MATCH('Week 7 - Pool'!$A9,'Week 7 - Weekly Picks'!$B$1:$Q$1,0)),"")</f>
        <v>K-State</v>
      </c>
      <c r="BC9" s="14" t="str">
        <f t="shared" si="89"/>
        <v>W</v>
      </c>
      <c r="BD9" s="20">
        <f t="shared" si="90"/>
        <v>1</v>
      </c>
      <c r="BE9" s="6" t="str">
        <f>IFERROR(INDEX('Week 7 - Weekly Picks'!$B$1:$Q$50,MATCH('Week 7 - Pool'!BE$3,'Week 7 - Weekly Picks'!$B$1:$B$50,0),MATCH('Week 7 - Pool'!$A9,'Week 7 - Weekly Picks'!$B$1:$Q$1,0)),"")</f>
        <v>K-State</v>
      </c>
      <c r="BF9" s="14" t="str">
        <f t="shared" si="91"/>
        <v>W</v>
      </c>
      <c r="BG9" s="20">
        <f t="shared" si="92"/>
        <v>1</v>
      </c>
      <c r="BH9" s="6" t="str">
        <f>IFERROR(INDEX('Week 7 - Weekly Picks'!$B$1:$Q$50,MATCH('Week 7 - Pool'!BH$3,'Week 7 - Weekly Picks'!$B$1:$B$50,0),MATCH('Week 7 - Pool'!$A9,'Week 7 - Weekly Picks'!$B$1:$Q$1,0)),"")</f>
        <v>Kansas</v>
      </c>
      <c r="BI9" s="14" t="str">
        <f t="shared" si="93"/>
        <v>L</v>
      </c>
      <c r="BJ9" s="20">
        <f t="shared" si="94"/>
        <v>0</v>
      </c>
      <c r="BK9" s="6" t="str">
        <f>IFERROR(INDEX('Week 7 - Weekly Picks'!$B$1:$Q$50,MATCH('Week 7 - Pool'!BK$3,'Week 7 - Weekly Picks'!$B$1:$B$50,0),MATCH('Week 7 - Pool'!$A9,'Week 7 - Weekly Picks'!$B$1:$Q$1,0)),"")</f>
        <v>K-State</v>
      </c>
      <c r="BL9" s="14" t="str">
        <f t="shared" si="95"/>
        <v>W</v>
      </c>
      <c r="BM9" s="20">
        <f t="shared" si="96"/>
        <v>1</v>
      </c>
      <c r="BN9" s="6" t="str">
        <f>IFERROR(INDEX('Week 7 - Weekly Picks'!$B$1:$Q$50,MATCH('Week 7 - Pool'!BN$3,'Week 7 - Weekly Picks'!$B$1:$B$50,0),MATCH('Week 7 - Pool'!$A9,'Week 7 - Weekly Picks'!$B$1:$Q$1,0)),"")</f>
        <v>K-State</v>
      </c>
      <c r="BO9" s="14" t="str">
        <f t="shared" si="97"/>
        <v>W</v>
      </c>
      <c r="BP9" s="20">
        <f t="shared" si="98"/>
        <v>1</v>
      </c>
      <c r="BQ9" s="6" t="str">
        <f>IFERROR(INDEX('Week 7 - Weekly Picks'!$B$1:$Q$50,MATCH('Week 7 - Pool'!BQ$3,'Week 7 - Weekly Picks'!$B$1:$B$50,0),MATCH('Week 7 - Pool'!$A9,'Week 7 - Weekly Picks'!$B$1:$Q$1,0)),"")</f>
        <v>K-State</v>
      </c>
      <c r="BR9" s="14" t="str">
        <f t="shared" si="99"/>
        <v>W</v>
      </c>
      <c r="BS9" s="20">
        <f t="shared" si="100"/>
        <v>1</v>
      </c>
      <c r="BT9" s="6" t="str">
        <f>IFERROR(INDEX('Week 7 - Weekly Picks'!$B$1:$Q$50,MATCH('Week 7 - Pool'!BT$3,'Week 7 - Weekly Picks'!$B$1:$B$50,0),MATCH('Week 7 - Pool'!$A9,'Week 7 - Weekly Picks'!$B$1:$Q$1,0)),"")</f>
        <v>Kansas</v>
      </c>
      <c r="BU9" s="14" t="str">
        <f t="shared" si="101"/>
        <v>L</v>
      </c>
      <c r="BV9" s="20">
        <f t="shared" si="102"/>
        <v>0</v>
      </c>
      <c r="BW9" s="6" t="str">
        <f>IFERROR(INDEX('Week 7 - Weekly Picks'!$B$1:$Q$50,MATCH('Week 7 - Pool'!BW$3,'Week 7 - Weekly Picks'!$B$1:$B$50,0),MATCH('Week 7 - Pool'!$A9,'Week 7 - Weekly Picks'!$B$1:$Q$1,0)),"")</f>
        <v>K-State</v>
      </c>
      <c r="BX9" s="14" t="str">
        <f t="shared" si="103"/>
        <v>W</v>
      </c>
      <c r="BY9" s="20">
        <f t="shared" si="104"/>
        <v>1</v>
      </c>
      <c r="BZ9" s="6" t="str">
        <f>IFERROR(INDEX('Week 7 - Weekly Picks'!$B$1:$Q$50,MATCH('Week 7 - Pool'!BZ$3,'Week 7 - Weekly Picks'!$B$1:$B$50,0),MATCH('Week 7 - Pool'!$A9,'Week 7 - Weekly Picks'!$B$1:$Q$1,0)),"")</f>
        <v>Kansas</v>
      </c>
      <c r="CA9" s="14" t="str">
        <f t="shared" si="105"/>
        <v>L</v>
      </c>
      <c r="CB9" s="20">
        <f t="shared" si="106"/>
        <v>0</v>
      </c>
      <c r="CC9" s="6" t="str">
        <f>IFERROR(INDEX('Week 7 - Weekly Picks'!$B$1:$Q$50,MATCH('Week 7 - Pool'!CC$3,'Week 7 - Weekly Picks'!$B$1:$B$50,0),MATCH('Week 7 - Pool'!$A9,'Week 7 - Weekly Picks'!$B$1:$Q$1,0)),"")</f>
        <v>K-State</v>
      </c>
      <c r="CD9" s="14" t="str">
        <f t="shared" si="107"/>
        <v>W</v>
      </c>
      <c r="CE9" s="20">
        <f t="shared" si="108"/>
        <v>1</v>
      </c>
      <c r="CF9" s="6" t="str">
        <f>IFERROR(INDEX('Week 7 - Weekly Picks'!$B$1:$Q$50,MATCH('Week 7 - Pool'!CF$3,'Week 7 - Weekly Picks'!$B$1:$B$50,0),MATCH('Week 7 - Pool'!$A9,'Week 7 - Weekly Picks'!$B$1:$Q$1,0)),"")</f>
        <v>K-State</v>
      </c>
      <c r="CG9" s="14" t="str">
        <f t="shared" si="109"/>
        <v>W</v>
      </c>
      <c r="CH9" s="20">
        <f t="shared" si="110"/>
        <v>1</v>
      </c>
      <c r="CI9" s="6" t="str">
        <f>IFERROR(INDEX('Week 7 - Weekly Picks'!$B$1:$Q$50,MATCH('Week 7 - Pool'!CI$3,'Week 7 - Weekly Picks'!$B$1:$B$50,0),MATCH('Week 7 - Pool'!$A9,'Week 7 - Weekly Picks'!$B$1:$Q$1,0)),"")</f>
        <v>K-State</v>
      </c>
      <c r="CJ9" s="14" t="str">
        <f t="shared" si="55"/>
        <v>W</v>
      </c>
      <c r="CK9" s="20">
        <f t="shared" si="56"/>
        <v>1</v>
      </c>
      <c r="CL9" s="42"/>
      <c r="CM9" s="42">
        <v>6</v>
      </c>
      <c r="CN9" s="1" t="str">
        <f t="shared" si="0"/>
        <v>Kansas</v>
      </c>
      <c r="CO9" s="1">
        <f t="shared" si="57"/>
        <v>4</v>
      </c>
      <c r="CP9" s="1" t="str">
        <f t="shared" si="1"/>
        <v>K-State</v>
      </c>
      <c r="CQ9" s="1">
        <f t="shared" si="58"/>
        <v>23</v>
      </c>
      <c r="CR9" s="1">
        <f t="shared" si="2"/>
        <v>27</v>
      </c>
    </row>
    <row r="10" spans="1:96" ht="12" customHeight="1" x14ac:dyDescent="0.3">
      <c r="A10" s="1">
        <v>7</v>
      </c>
      <c r="B10" s="38">
        <v>46312</v>
      </c>
      <c r="C10" s="11"/>
      <c r="D10" s="1" t="str">
        <f>'Data Setup'!H9</f>
        <v>Auburn</v>
      </c>
      <c r="E10" s="1" t="s">
        <v>2</v>
      </c>
      <c r="F10" s="1" t="str">
        <f>'Data Setup'!I9</f>
        <v>Georgia</v>
      </c>
      <c r="G10" s="52" t="s">
        <v>116</v>
      </c>
      <c r="H10" s="3">
        <v>1</v>
      </c>
      <c r="I10" s="6" t="str">
        <f>IFERROR(INDEX('Week 7 - Weekly Picks'!$B$1:$Q$50,MATCH('Week 7 - Pool'!I$3,'Week 7 - Weekly Picks'!$B$1:$B$50,0),MATCH('Week 7 - Pool'!$A10,'Week 7 - Weekly Picks'!$B$1:$Q$1,0)),"")</f>
        <v>Georgia</v>
      </c>
      <c r="J10" s="14" t="str">
        <f t="shared" si="59"/>
        <v>L</v>
      </c>
      <c r="K10" s="20">
        <f t="shared" si="60"/>
        <v>0</v>
      </c>
      <c r="L10" s="6" t="str">
        <f>IFERROR(INDEX('Week 7 - Weekly Picks'!$B$1:$Q$50,MATCH('Week 7 - Pool'!L$3,'Week 7 - Weekly Picks'!$B$1:$B$50,0),MATCH('Week 7 - Pool'!$A10,'Week 7 - Weekly Picks'!$B$1:$Q$1,0)),"")</f>
        <v>Georgia</v>
      </c>
      <c r="M10" s="14" t="str">
        <f t="shared" si="61"/>
        <v>L</v>
      </c>
      <c r="N10" s="20">
        <f t="shared" si="62"/>
        <v>0</v>
      </c>
      <c r="O10" s="6" t="str">
        <f>IFERROR(INDEX('Week 7 - Weekly Picks'!$B$1:$Q$50,MATCH('Week 7 - Pool'!O$3,'Week 7 - Weekly Picks'!$B$1:$B$50,0),MATCH('Week 7 - Pool'!$A10,'Week 7 - Weekly Picks'!$B$1:$Q$1,0)),"")</f>
        <v>Georgia</v>
      </c>
      <c r="P10" s="14" t="str">
        <f t="shared" si="63"/>
        <v>L</v>
      </c>
      <c r="Q10" s="20">
        <f t="shared" si="64"/>
        <v>0</v>
      </c>
      <c r="R10" s="6" t="str">
        <f>IFERROR(INDEX('Week 7 - Weekly Picks'!$B$1:$Q$50,MATCH('Week 7 - Pool'!R$3,'Week 7 - Weekly Picks'!$B$1:$B$50,0),MATCH('Week 7 - Pool'!$A10,'Week 7 - Weekly Picks'!$B$1:$Q$1,0)),"")</f>
        <v>Georgia</v>
      </c>
      <c r="S10" s="14" t="str">
        <f t="shared" si="65"/>
        <v>L</v>
      </c>
      <c r="T10" s="20">
        <f t="shared" si="66"/>
        <v>0</v>
      </c>
      <c r="U10" s="6" t="str">
        <f>IFERROR(INDEX('Week 7 - Weekly Picks'!$B$1:$Q$50,MATCH('Week 7 - Pool'!U$3,'Week 7 - Weekly Picks'!$B$1:$B$50,0),MATCH('Week 7 - Pool'!$A10,'Week 7 - Weekly Picks'!$B$1:$Q$1,0)),"")</f>
        <v>Georgia</v>
      </c>
      <c r="V10" s="14" t="str">
        <f t="shared" si="67"/>
        <v>L</v>
      </c>
      <c r="W10" s="20">
        <f t="shared" si="68"/>
        <v>0</v>
      </c>
      <c r="X10" s="6" t="str">
        <f>IFERROR(INDEX('Week 7 - Weekly Picks'!$B$1:$Q$50,MATCH('Week 7 - Pool'!X$3,'Week 7 - Weekly Picks'!$B$1:$B$50,0),MATCH('Week 7 - Pool'!$A10,'Week 7 - Weekly Picks'!$B$1:$Q$1,0)),"")</f>
        <v>Georgia</v>
      </c>
      <c r="Y10" s="14" t="str">
        <f t="shared" si="69"/>
        <v>L</v>
      </c>
      <c r="Z10" s="20">
        <f t="shared" si="70"/>
        <v>0</v>
      </c>
      <c r="AA10" s="6" t="str">
        <f>IFERROR(INDEX('Week 7 - Weekly Picks'!$B$1:$Q$50,MATCH('Week 7 - Pool'!AA$3,'Week 7 - Weekly Picks'!$B$1:$B$50,0),MATCH('Week 7 - Pool'!$A10,'Week 7 - Weekly Picks'!$B$1:$Q$1,0)),"")</f>
        <v>Georgia</v>
      </c>
      <c r="AB10" s="14" t="str">
        <f t="shared" si="71"/>
        <v>L</v>
      </c>
      <c r="AC10" s="20">
        <f t="shared" si="72"/>
        <v>0</v>
      </c>
      <c r="AD10" s="6" t="str">
        <f>IFERROR(INDEX('Week 7 - Weekly Picks'!$B$1:$Q$50,MATCH('Week 7 - Pool'!AD$3,'Week 7 - Weekly Picks'!$B$1:$B$50,0),MATCH('Week 7 - Pool'!$A10,'Week 7 - Weekly Picks'!$B$1:$Q$1,0)),"")</f>
        <v>Georgia</v>
      </c>
      <c r="AE10" s="14" t="str">
        <f t="shared" si="73"/>
        <v>L</v>
      </c>
      <c r="AF10" s="20">
        <f t="shared" si="74"/>
        <v>0</v>
      </c>
      <c r="AG10" s="6" t="str">
        <f>IFERROR(INDEX('Week 7 - Weekly Picks'!$B$1:$Q$50,MATCH('Week 7 - Pool'!AG$3,'Week 7 - Weekly Picks'!$B$1:$B$50,0),MATCH('Week 7 - Pool'!$A10,'Week 7 - Weekly Picks'!$B$1:$Q$1,0)),"")</f>
        <v>Georgia</v>
      </c>
      <c r="AH10" s="14" t="str">
        <f t="shared" si="75"/>
        <v>L</v>
      </c>
      <c r="AI10" s="20">
        <f t="shared" si="76"/>
        <v>0</v>
      </c>
      <c r="AJ10" s="6" t="str">
        <f>IFERROR(INDEX('Week 7 - Weekly Picks'!$B$1:$Q$50,MATCH('Week 7 - Pool'!AJ$3,'Week 7 - Weekly Picks'!$B$1:$B$50,0),MATCH('Week 7 - Pool'!$A10,'Week 7 - Weekly Picks'!$B$1:$Q$1,0)),"")</f>
        <v>Georgia</v>
      </c>
      <c r="AK10" s="14" t="str">
        <f t="shared" si="77"/>
        <v>L</v>
      </c>
      <c r="AL10" s="20">
        <f t="shared" si="78"/>
        <v>0</v>
      </c>
      <c r="AM10" s="6" t="str">
        <f>IFERROR(INDEX('Week 7 - Weekly Picks'!$B$1:$Q$50,MATCH('Week 7 - Pool'!AM$3,'Week 7 - Weekly Picks'!$B$1:$B$50,0),MATCH('Week 7 - Pool'!$A10,'Week 7 - Weekly Picks'!$B$1:$Q$1,0)),"")</f>
        <v>Georgia</v>
      </c>
      <c r="AN10" s="14" t="str">
        <f t="shared" si="79"/>
        <v>L</v>
      </c>
      <c r="AO10" s="20">
        <f t="shared" si="80"/>
        <v>0</v>
      </c>
      <c r="AP10" s="6" t="str">
        <f>IFERROR(INDEX('Week 7 - Weekly Picks'!$B$1:$Q$50,MATCH('Week 7 - Pool'!AP$3,'Week 7 - Weekly Picks'!$B$1:$B$50,0),MATCH('Week 7 - Pool'!$A10,'Week 7 - Weekly Picks'!$B$1:$Q$1,0)),"")</f>
        <v>Georgia</v>
      </c>
      <c r="AQ10" s="14" t="str">
        <f t="shared" si="81"/>
        <v>L</v>
      </c>
      <c r="AR10" s="20">
        <f t="shared" si="82"/>
        <v>0</v>
      </c>
      <c r="AS10" s="6" t="str">
        <f>IFERROR(INDEX('Week 7 - Weekly Picks'!$B$1:$Q$50,MATCH('Week 7 - Pool'!AS$3,'Week 7 - Weekly Picks'!$B$1:$B$50,0),MATCH('Week 7 - Pool'!$A10,'Week 7 - Weekly Picks'!$B$1:$Q$1,0)),"")</f>
        <v>Georgia</v>
      </c>
      <c r="AT10" s="14" t="str">
        <f t="shared" si="83"/>
        <v>L</v>
      </c>
      <c r="AU10" s="20">
        <f t="shared" si="84"/>
        <v>0</v>
      </c>
      <c r="AV10" s="6" t="str">
        <f>IFERROR(INDEX('Week 7 - Weekly Picks'!$B$1:$Q$50,MATCH('Week 7 - Pool'!AV$3,'Week 7 - Weekly Picks'!$B$1:$B$50,0),MATCH('Week 7 - Pool'!$A10,'Week 7 - Weekly Picks'!$B$1:$Q$1,0)),"")</f>
        <v>Georgia</v>
      </c>
      <c r="AW10" s="14" t="str">
        <f t="shared" si="85"/>
        <v>L</v>
      </c>
      <c r="AX10" s="20">
        <f t="shared" si="86"/>
        <v>0</v>
      </c>
      <c r="AY10" s="6" t="str">
        <f>IFERROR(INDEX('Week 7 - Weekly Picks'!$B$1:$Q$50,MATCH('Week 7 - Pool'!AY$3,'Week 7 - Weekly Picks'!$B$1:$B$50,0),MATCH('Week 7 - Pool'!$A10,'Week 7 - Weekly Picks'!$B$1:$Q$1,0)),"")</f>
        <v>Georgia</v>
      </c>
      <c r="AZ10" s="14" t="str">
        <f t="shared" si="87"/>
        <v>L</v>
      </c>
      <c r="BA10" s="20">
        <f t="shared" si="88"/>
        <v>0</v>
      </c>
      <c r="BB10" s="6" t="str">
        <f>IFERROR(INDEX('Week 7 - Weekly Picks'!$B$1:$Q$50,MATCH('Week 7 - Pool'!BB$3,'Week 7 - Weekly Picks'!$B$1:$B$50,0),MATCH('Week 7 - Pool'!$A10,'Week 7 - Weekly Picks'!$B$1:$Q$1,0)),"")</f>
        <v>Georgia</v>
      </c>
      <c r="BC10" s="14" t="str">
        <f t="shared" si="89"/>
        <v>L</v>
      </c>
      <c r="BD10" s="20">
        <f t="shared" si="90"/>
        <v>0</v>
      </c>
      <c r="BE10" s="6" t="str">
        <f>IFERROR(INDEX('Week 7 - Weekly Picks'!$B$1:$Q$50,MATCH('Week 7 - Pool'!BE$3,'Week 7 - Weekly Picks'!$B$1:$B$50,0),MATCH('Week 7 - Pool'!$A10,'Week 7 - Weekly Picks'!$B$1:$Q$1,0)),"")</f>
        <v>Georgia</v>
      </c>
      <c r="BF10" s="14" t="str">
        <f t="shared" si="91"/>
        <v>L</v>
      </c>
      <c r="BG10" s="20">
        <f t="shared" si="92"/>
        <v>0</v>
      </c>
      <c r="BH10" s="6" t="str">
        <f>IFERROR(INDEX('Week 7 - Weekly Picks'!$B$1:$Q$50,MATCH('Week 7 - Pool'!BH$3,'Week 7 - Weekly Picks'!$B$1:$B$50,0),MATCH('Week 7 - Pool'!$A10,'Week 7 - Weekly Picks'!$B$1:$Q$1,0)),"")</f>
        <v>Georgia</v>
      </c>
      <c r="BI10" s="14" t="str">
        <f t="shared" si="93"/>
        <v>L</v>
      </c>
      <c r="BJ10" s="20">
        <f t="shared" si="94"/>
        <v>0</v>
      </c>
      <c r="BK10" s="6" t="str">
        <f>IFERROR(INDEX('Week 7 - Weekly Picks'!$B$1:$Q$50,MATCH('Week 7 - Pool'!BK$3,'Week 7 - Weekly Picks'!$B$1:$B$50,0),MATCH('Week 7 - Pool'!$A10,'Week 7 - Weekly Picks'!$B$1:$Q$1,0)),"")</f>
        <v>Georgia</v>
      </c>
      <c r="BL10" s="14" t="str">
        <f t="shared" si="95"/>
        <v>L</v>
      </c>
      <c r="BM10" s="20">
        <f t="shared" si="96"/>
        <v>0</v>
      </c>
      <c r="BN10" s="6" t="str">
        <f>IFERROR(INDEX('Week 7 - Weekly Picks'!$B$1:$Q$50,MATCH('Week 7 - Pool'!BN$3,'Week 7 - Weekly Picks'!$B$1:$B$50,0),MATCH('Week 7 - Pool'!$A10,'Week 7 - Weekly Picks'!$B$1:$Q$1,0)),"")</f>
        <v>Georgia</v>
      </c>
      <c r="BO10" s="14" t="str">
        <f t="shared" si="97"/>
        <v>L</v>
      </c>
      <c r="BP10" s="20">
        <f t="shared" si="98"/>
        <v>0</v>
      </c>
      <c r="BQ10" s="6" t="str">
        <f>IFERROR(INDEX('Week 7 - Weekly Picks'!$B$1:$Q$50,MATCH('Week 7 - Pool'!BQ$3,'Week 7 - Weekly Picks'!$B$1:$B$50,0),MATCH('Week 7 - Pool'!$A10,'Week 7 - Weekly Picks'!$B$1:$Q$1,0)),"")</f>
        <v>Georgia</v>
      </c>
      <c r="BR10" s="14" t="str">
        <f t="shared" si="99"/>
        <v>L</v>
      </c>
      <c r="BS10" s="20">
        <f t="shared" si="100"/>
        <v>0</v>
      </c>
      <c r="BT10" s="6" t="str">
        <f>IFERROR(INDEX('Week 7 - Weekly Picks'!$B$1:$Q$50,MATCH('Week 7 - Pool'!BT$3,'Week 7 - Weekly Picks'!$B$1:$B$50,0),MATCH('Week 7 - Pool'!$A10,'Week 7 - Weekly Picks'!$B$1:$Q$1,0)),"")</f>
        <v>Georgia</v>
      </c>
      <c r="BU10" s="14" t="str">
        <f t="shared" si="101"/>
        <v>L</v>
      </c>
      <c r="BV10" s="20">
        <f t="shared" si="102"/>
        <v>0</v>
      </c>
      <c r="BW10" s="6" t="str">
        <f>IFERROR(INDEX('Week 7 - Weekly Picks'!$B$1:$Q$50,MATCH('Week 7 - Pool'!BW$3,'Week 7 - Weekly Picks'!$B$1:$B$50,0),MATCH('Week 7 - Pool'!$A10,'Week 7 - Weekly Picks'!$B$1:$Q$1,0)),"")</f>
        <v>Georgia</v>
      </c>
      <c r="BX10" s="14" t="str">
        <f t="shared" si="103"/>
        <v>L</v>
      </c>
      <c r="BY10" s="20">
        <f t="shared" si="104"/>
        <v>0</v>
      </c>
      <c r="BZ10" s="6" t="str">
        <f>IFERROR(INDEX('Week 7 - Weekly Picks'!$B$1:$Q$50,MATCH('Week 7 - Pool'!BZ$3,'Week 7 - Weekly Picks'!$B$1:$B$50,0),MATCH('Week 7 - Pool'!$A10,'Week 7 - Weekly Picks'!$B$1:$Q$1,0)),"")</f>
        <v>Georgia</v>
      </c>
      <c r="CA10" s="14" t="str">
        <f t="shared" si="105"/>
        <v>L</v>
      </c>
      <c r="CB10" s="20">
        <f t="shared" si="106"/>
        <v>0</v>
      </c>
      <c r="CC10" s="6" t="str">
        <f>IFERROR(INDEX('Week 7 - Weekly Picks'!$B$1:$Q$50,MATCH('Week 7 - Pool'!CC$3,'Week 7 - Weekly Picks'!$B$1:$B$50,0),MATCH('Week 7 - Pool'!$A10,'Week 7 - Weekly Picks'!$B$1:$Q$1,0)),"")</f>
        <v>Georgia</v>
      </c>
      <c r="CD10" s="14" t="str">
        <f t="shared" si="107"/>
        <v>L</v>
      </c>
      <c r="CE10" s="20">
        <f t="shared" si="108"/>
        <v>0</v>
      </c>
      <c r="CF10" s="6" t="str">
        <f>IFERROR(INDEX('Week 7 - Weekly Picks'!$B$1:$Q$50,MATCH('Week 7 - Pool'!CF$3,'Week 7 - Weekly Picks'!$B$1:$B$50,0),MATCH('Week 7 - Pool'!$A10,'Week 7 - Weekly Picks'!$B$1:$Q$1,0)),"")</f>
        <v>Georgia</v>
      </c>
      <c r="CG10" s="14" t="str">
        <f t="shared" si="109"/>
        <v>L</v>
      </c>
      <c r="CH10" s="20">
        <f t="shared" si="110"/>
        <v>0</v>
      </c>
      <c r="CI10" s="6" t="str">
        <f>IFERROR(INDEX('Week 7 - Weekly Picks'!$B$1:$Q$50,MATCH('Week 7 - Pool'!CI$3,'Week 7 - Weekly Picks'!$B$1:$B$50,0),MATCH('Week 7 - Pool'!$A10,'Week 7 - Weekly Picks'!$B$1:$Q$1,0)),"")</f>
        <v>Georgia</v>
      </c>
      <c r="CJ10" s="14" t="str">
        <f t="shared" si="55"/>
        <v>L</v>
      </c>
      <c r="CK10" s="20">
        <f t="shared" si="56"/>
        <v>0</v>
      </c>
      <c r="CL10" s="42"/>
      <c r="CM10" s="42">
        <v>7</v>
      </c>
      <c r="CN10" s="1" t="str">
        <f t="shared" si="0"/>
        <v>Auburn</v>
      </c>
      <c r="CO10" s="1">
        <f t="shared" si="57"/>
        <v>0</v>
      </c>
      <c r="CP10" s="1" t="str">
        <f t="shared" si="1"/>
        <v>Georgia</v>
      </c>
      <c r="CQ10" s="1">
        <f t="shared" si="58"/>
        <v>27</v>
      </c>
      <c r="CR10" s="1">
        <f t="shared" si="2"/>
        <v>27</v>
      </c>
    </row>
    <row r="11" spans="1:96" ht="12" customHeight="1" x14ac:dyDescent="0.3">
      <c r="A11" s="1">
        <v>8</v>
      </c>
      <c r="B11" s="38">
        <v>46312</v>
      </c>
      <c r="C11" s="11"/>
      <c r="D11" s="1" t="str">
        <f>'Data Setup'!H10</f>
        <v>Mizzou</v>
      </c>
      <c r="E11" s="1" t="s">
        <v>2</v>
      </c>
      <c r="F11" s="1" t="str">
        <f>'Data Setup'!I10</f>
        <v>Ole Miss</v>
      </c>
      <c r="G11" s="52" t="s">
        <v>115</v>
      </c>
      <c r="H11" s="3">
        <v>1</v>
      </c>
      <c r="I11" s="6" t="str">
        <f>IFERROR(INDEX('Week 7 - Weekly Picks'!$B$1:$Q$50,MATCH('Week 7 - Pool'!I$3,'Week 7 - Weekly Picks'!$B$1:$B$50,0),MATCH('Week 7 - Pool'!$A11,'Week 7 - Weekly Picks'!$B$1:$Q$1,0)),"")</f>
        <v>Ole Miss</v>
      </c>
      <c r="J11" s="14" t="str">
        <f t="shared" si="59"/>
        <v>W</v>
      </c>
      <c r="K11" s="20">
        <f t="shared" si="60"/>
        <v>1</v>
      </c>
      <c r="L11" s="6" t="str">
        <f>IFERROR(INDEX('Week 7 - Weekly Picks'!$B$1:$Q$50,MATCH('Week 7 - Pool'!L$3,'Week 7 - Weekly Picks'!$B$1:$B$50,0),MATCH('Week 7 - Pool'!$A11,'Week 7 - Weekly Picks'!$B$1:$Q$1,0)),"")</f>
        <v>Ole Miss</v>
      </c>
      <c r="M11" s="14" t="str">
        <f t="shared" si="61"/>
        <v>W</v>
      </c>
      <c r="N11" s="20">
        <f t="shared" si="62"/>
        <v>1</v>
      </c>
      <c r="O11" s="6" t="str">
        <f>IFERROR(INDEX('Week 7 - Weekly Picks'!$B$1:$Q$50,MATCH('Week 7 - Pool'!O$3,'Week 7 - Weekly Picks'!$B$1:$B$50,0),MATCH('Week 7 - Pool'!$A11,'Week 7 - Weekly Picks'!$B$1:$Q$1,0)),"")</f>
        <v>Ole Miss</v>
      </c>
      <c r="P11" s="14" t="str">
        <f t="shared" si="63"/>
        <v>W</v>
      </c>
      <c r="Q11" s="20">
        <f t="shared" si="64"/>
        <v>1</v>
      </c>
      <c r="R11" s="6" t="str">
        <f>IFERROR(INDEX('Week 7 - Weekly Picks'!$B$1:$Q$50,MATCH('Week 7 - Pool'!R$3,'Week 7 - Weekly Picks'!$B$1:$B$50,0),MATCH('Week 7 - Pool'!$A11,'Week 7 - Weekly Picks'!$B$1:$Q$1,0)),"")</f>
        <v>Ole Miss</v>
      </c>
      <c r="S11" s="14" t="str">
        <f t="shared" si="65"/>
        <v>W</v>
      </c>
      <c r="T11" s="20">
        <f t="shared" si="66"/>
        <v>1</v>
      </c>
      <c r="U11" s="6" t="str">
        <f>IFERROR(INDEX('Week 7 - Weekly Picks'!$B$1:$Q$50,MATCH('Week 7 - Pool'!U$3,'Week 7 - Weekly Picks'!$B$1:$B$50,0),MATCH('Week 7 - Pool'!$A11,'Week 7 - Weekly Picks'!$B$1:$Q$1,0)),"")</f>
        <v>Ole Miss</v>
      </c>
      <c r="V11" s="14" t="str">
        <f t="shared" si="67"/>
        <v>W</v>
      </c>
      <c r="W11" s="20">
        <f t="shared" si="68"/>
        <v>1</v>
      </c>
      <c r="X11" s="6" t="str">
        <f>IFERROR(INDEX('Week 7 - Weekly Picks'!$B$1:$Q$50,MATCH('Week 7 - Pool'!X$3,'Week 7 - Weekly Picks'!$B$1:$B$50,0),MATCH('Week 7 - Pool'!$A11,'Week 7 - Weekly Picks'!$B$1:$Q$1,0)),"")</f>
        <v>Ole Miss</v>
      </c>
      <c r="Y11" s="14" t="str">
        <f t="shared" si="69"/>
        <v>W</v>
      </c>
      <c r="Z11" s="20">
        <f t="shared" si="70"/>
        <v>1</v>
      </c>
      <c r="AA11" s="6" t="str">
        <f>IFERROR(INDEX('Week 7 - Weekly Picks'!$B$1:$Q$50,MATCH('Week 7 - Pool'!AA$3,'Week 7 - Weekly Picks'!$B$1:$B$50,0),MATCH('Week 7 - Pool'!$A11,'Week 7 - Weekly Picks'!$B$1:$Q$1,0)),"")</f>
        <v>Ole Miss</v>
      </c>
      <c r="AB11" s="14" t="str">
        <f t="shared" si="71"/>
        <v>W</v>
      </c>
      <c r="AC11" s="20">
        <f t="shared" si="72"/>
        <v>1</v>
      </c>
      <c r="AD11" s="6" t="str">
        <f>IFERROR(INDEX('Week 7 - Weekly Picks'!$B$1:$Q$50,MATCH('Week 7 - Pool'!AD$3,'Week 7 - Weekly Picks'!$B$1:$B$50,0),MATCH('Week 7 - Pool'!$A11,'Week 7 - Weekly Picks'!$B$1:$Q$1,0)),"")</f>
        <v>Ole Miss</v>
      </c>
      <c r="AE11" s="14" t="str">
        <f t="shared" si="73"/>
        <v>W</v>
      </c>
      <c r="AF11" s="20">
        <f t="shared" si="74"/>
        <v>1</v>
      </c>
      <c r="AG11" s="6" t="str">
        <f>IFERROR(INDEX('Week 7 - Weekly Picks'!$B$1:$Q$50,MATCH('Week 7 - Pool'!AG$3,'Week 7 - Weekly Picks'!$B$1:$B$50,0),MATCH('Week 7 - Pool'!$A11,'Week 7 - Weekly Picks'!$B$1:$Q$1,0)),"")</f>
        <v>Ole Miss</v>
      </c>
      <c r="AH11" s="14" t="str">
        <f t="shared" si="75"/>
        <v>W</v>
      </c>
      <c r="AI11" s="20">
        <f t="shared" si="76"/>
        <v>1</v>
      </c>
      <c r="AJ11" s="6" t="str">
        <f>IFERROR(INDEX('Week 7 - Weekly Picks'!$B$1:$Q$50,MATCH('Week 7 - Pool'!AJ$3,'Week 7 - Weekly Picks'!$B$1:$B$50,0),MATCH('Week 7 - Pool'!$A11,'Week 7 - Weekly Picks'!$B$1:$Q$1,0)),"")</f>
        <v>Ole Miss</v>
      </c>
      <c r="AK11" s="14" t="str">
        <f t="shared" si="77"/>
        <v>W</v>
      </c>
      <c r="AL11" s="20">
        <f t="shared" si="78"/>
        <v>1</v>
      </c>
      <c r="AM11" s="6" t="str">
        <f>IFERROR(INDEX('Week 7 - Weekly Picks'!$B$1:$Q$50,MATCH('Week 7 - Pool'!AM$3,'Week 7 - Weekly Picks'!$B$1:$B$50,0),MATCH('Week 7 - Pool'!$A11,'Week 7 - Weekly Picks'!$B$1:$Q$1,0)),"")</f>
        <v>Mizzou</v>
      </c>
      <c r="AN11" s="14" t="str">
        <f t="shared" si="79"/>
        <v>L</v>
      </c>
      <c r="AO11" s="20">
        <f t="shared" si="80"/>
        <v>0</v>
      </c>
      <c r="AP11" s="6" t="str">
        <f>IFERROR(INDEX('Week 7 - Weekly Picks'!$B$1:$Q$50,MATCH('Week 7 - Pool'!AP$3,'Week 7 - Weekly Picks'!$B$1:$B$50,0),MATCH('Week 7 - Pool'!$A11,'Week 7 - Weekly Picks'!$B$1:$Q$1,0)),"")</f>
        <v>Ole Miss</v>
      </c>
      <c r="AQ11" s="14" t="str">
        <f t="shared" si="81"/>
        <v>W</v>
      </c>
      <c r="AR11" s="20">
        <f t="shared" si="82"/>
        <v>1</v>
      </c>
      <c r="AS11" s="6" t="str">
        <f>IFERROR(INDEX('Week 7 - Weekly Picks'!$B$1:$Q$50,MATCH('Week 7 - Pool'!AS$3,'Week 7 - Weekly Picks'!$B$1:$B$50,0),MATCH('Week 7 - Pool'!$A11,'Week 7 - Weekly Picks'!$B$1:$Q$1,0)),"")</f>
        <v>Ole Miss</v>
      </c>
      <c r="AT11" s="14" t="str">
        <f t="shared" si="83"/>
        <v>W</v>
      </c>
      <c r="AU11" s="20">
        <f t="shared" si="84"/>
        <v>1</v>
      </c>
      <c r="AV11" s="6" t="str">
        <f>IFERROR(INDEX('Week 7 - Weekly Picks'!$B$1:$Q$50,MATCH('Week 7 - Pool'!AV$3,'Week 7 - Weekly Picks'!$B$1:$B$50,0),MATCH('Week 7 - Pool'!$A11,'Week 7 - Weekly Picks'!$B$1:$Q$1,0)),"")</f>
        <v>Ole Miss</v>
      </c>
      <c r="AW11" s="14" t="str">
        <f t="shared" si="85"/>
        <v>W</v>
      </c>
      <c r="AX11" s="20">
        <f t="shared" si="86"/>
        <v>1</v>
      </c>
      <c r="AY11" s="6" t="str">
        <f>IFERROR(INDEX('Week 7 - Weekly Picks'!$B$1:$Q$50,MATCH('Week 7 - Pool'!AY$3,'Week 7 - Weekly Picks'!$B$1:$B$50,0),MATCH('Week 7 - Pool'!$A11,'Week 7 - Weekly Picks'!$B$1:$Q$1,0)),"")</f>
        <v>Mizzou</v>
      </c>
      <c r="AZ11" s="14" t="str">
        <f t="shared" si="87"/>
        <v>L</v>
      </c>
      <c r="BA11" s="20">
        <f t="shared" si="88"/>
        <v>0</v>
      </c>
      <c r="BB11" s="6" t="str">
        <f>IFERROR(INDEX('Week 7 - Weekly Picks'!$B$1:$Q$50,MATCH('Week 7 - Pool'!BB$3,'Week 7 - Weekly Picks'!$B$1:$B$50,0),MATCH('Week 7 - Pool'!$A11,'Week 7 - Weekly Picks'!$B$1:$Q$1,0)),"")</f>
        <v>Ole Miss</v>
      </c>
      <c r="BC11" s="14" t="str">
        <f t="shared" si="89"/>
        <v>W</v>
      </c>
      <c r="BD11" s="20">
        <f t="shared" si="90"/>
        <v>1</v>
      </c>
      <c r="BE11" s="6" t="str">
        <f>IFERROR(INDEX('Week 7 - Weekly Picks'!$B$1:$Q$50,MATCH('Week 7 - Pool'!BE$3,'Week 7 - Weekly Picks'!$B$1:$B$50,0),MATCH('Week 7 - Pool'!$A11,'Week 7 - Weekly Picks'!$B$1:$Q$1,0)),"")</f>
        <v>Mizzou</v>
      </c>
      <c r="BF11" s="14" t="str">
        <f t="shared" si="91"/>
        <v>L</v>
      </c>
      <c r="BG11" s="20">
        <f t="shared" si="92"/>
        <v>0</v>
      </c>
      <c r="BH11" s="6" t="str">
        <f>IFERROR(INDEX('Week 7 - Weekly Picks'!$B$1:$Q$50,MATCH('Week 7 - Pool'!BH$3,'Week 7 - Weekly Picks'!$B$1:$B$50,0),MATCH('Week 7 - Pool'!$A11,'Week 7 - Weekly Picks'!$B$1:$Q$1,0)),"")</f>
        <v>Mizzou</v>
      </c>
      <c r="BI11" s="14" t="str">
        <f t="shared" si="93"/>
        <v>L</v>
      </c>
      <c r="BJ11" s="20">
        <f t="shared" si="94"/>
        <v>0</v>
      </c>
      <c r="BK11" s="6" t="str">
        <f>IFERROR(INDEX('Week 7 - Weekly Picks'!$B$1:$Q$50,MATCH('Week 7 - Pool'!BK$3,'Week 7 - Weekly Picks'!$B$1:$B$50,0),MATCH('Week 7 - Pool'!$A11,'Week 7 - Weekly Picks'!$B$1:$Q$1,0)),"")</f>
        <v>Mizzou</v>
      </c>
      <c r="BL11" s="14" t="str">
        <f t="shared" si="95"/>
        <v>L</v>
      </c>
      <c r="BM11" s="20">
        <f t="shared" si="96"/>
        <v>0</v>
      </c>
      <c r="BN11" s="6" t="str">
        <f>IFERROR(INDEX('Week 7 - Weekly Picks'!$B$1:$Q$50,MATCH('Week 7 - Pool'!BN$3,'Week 7 - Weekly Picks'!$B$1:$B$50,0),MATCH('Week 7 - Pool'!$A11,'Week 7 - Weekly Picks'!$B$1:$Q$1,0)),"")</f>
        <v>Mizzou</v>
      </c>
      <c r="BO11" s="14" t="str">
        <f t="shared" si="97"/>
        <v>L</v>
      </c>
      <c r="BP11" s="20">
        <f t="shared" si="98"/>
        <v>0</v>
      </c>
      <c r="BQ11" s="6" t="str">
        <f>IFERROR(INDEX('Week 7 - Weekly Picks'!$B$1:$Q$50,MATCH('Week 7 - Pool'!BQ$3,'Week 7 - Weekly Picks'!$B$1:$B$50,0),MATCH('Week 7 - Pool'!$A11,'Week 7 - Weekly Picks'!$B$1:$Q$1,0)),"")</f>
        <v>Ole Miss</v>
      </c>
      <c r="BR11" s="14" t="str">
        <f t="shared" si="99"/>
        <v>W</v>
      </c>
      <c r="BS11" s="20">
        <f t="shared" si="100"/>
        <v>1</v>
      </c>
      <c r="BT11" s="6" t="str">
        <f>IFERROR(INDEX('Week 7 - Weekly Picks'!$B$1:$Q$50,MATCH('Week 7 - Pool'!BT$3,'Week 7 - Weekly Picks'!$B$1:$B$50,0),MATCH('Week 7 - Pool'!$A11,'Week 7 - Weekly Picks'!$B$1:$Q$1,0)),"")</f>
        <v>Ole Miss</v>
      </c>
      <c r="BU11" s="14" t="str">
        <f t="shared" si="101"/>
        <v>W</v>
      </c>
      <c r="BV11" s="20">
        <f t="shared" si="102"/>
        <v>1</v>
      </c>
      <c r="BW11" s="6" t="str">
        <f>IFERROR(INDEX('Week 7 - Weekly Picks'!$B$1:$Q$50,MATCH('Week 7 - Pool'!BW$3,'Week 7 - Weekly Picks'!$B$1:$B$50,0),MATCH('Week 7 - Pool'!$A11,'Week 7 - Weekly Picks'!$B$1:$Q$1,0)),"")</f>
        <v>Ole Miss</v>
      </c>
      <c r="BX11" s="14" t="str">
        <f t="shared" si="103"/>
        <v>W</v>
      </c>
      <c r="BY11" s="20">
        <f t="shared" si="104"/>
        <v>1</v>
      </c>
      <c r="BZ11" s="6" t="str">
        <f>IFERROR(INDEX('Week 7 - Weekly Picks'!$B$1:$Q$50,MATCH('Week 7 - Pool'!BZ$3,'Week 7 - Weekly Picks'!$B$1:$B$50,0),MATCH('Week 7 - Pool'!$A11,'Week 7 - Weekly Picks'!$B$1:$Q$1,0)),"")</f>
        <v>Ole Miss</v>
      </c>
      <c r="CA11" s="14" t="str">
        <f t="shared" si="105"/>
        <v>W</v>
      </c>
      <c r="CB11" s="20">
        <f t="shared" si="106"/>
        <v>1</v>
      </c>
      <c r="CC11" s="6" t="str">
        <f>IFERROR(INDEX('Week 7 - Weekly Picks'!$B$1:$Q$50,MATCH('Week 7 - Pool'!CC$3,'Week 7 - Weekly Picks'!$B$1:$B$50,0),MATCH('Week 7 - Pool'!$A11,'Week 7 - Weekly Picks'!$B$1:$Q$1,0)),"")</f>
        <v>Ole Miss</v>
      </c>
      <c r="CD11" s="14" t="str">
        <f t="shared" si="107"/>
        <v>W</v>
      </c>
      <c r="CE11" s="20">
        <f t="shared" si="108"/>
        <v>1</v>
      </c>
      <c r="CF11" s="6" t="str">
        <f>IFERROR(INDEX('Week 7 - Weekly Picks'!$B$1:$Q$50,MATCH('Week 7 - Pool'!CF$3,'Week 7 - Weekly Picks'!$B$1:$B$50,0),MATCH('Week 7 - Pool'!$A11,'Week 7 - Weekly Picks'!$B$1:$Q$1,0)),"")</f>
        <v>Ole Miss</v>
      </c>
      <c r="CG11" s="14" t="str">
        <f t="shared" si="109"/>
        <v>W</v>
      </c>
      <c r="CH11" s="20">
        <f t="shared" si="110"/>
        <v>1</v>
      </c>
      <c r="CI11" s="6" t="str">
        <f>IFERROR(INDEX('Week 7 - Weekly Picks'!$B$1:$Q$50,MATCH('Week 7 - Pool'!CI$3,'Week 7 - Weekly Picks'!$B$1:$B$50,0),MATCH('Week 7 - Pool'!$A11,'Week 7 - Weekly Picks'!$B$1:$Q$1,0)),"")</f>
        <v>Mizzou</v>
      </c>
      <c r="CJ11" s="14" t="str">
        <f t="shared" si="55"/>
        <v>L</v>
      </c>
      <c r="CK11" s="20">
        <f t="shared" si="56"/>
        <v>0</v>
      </c>
      <c r="CL11" s="42"/>
      <c r="CM11" s="42">
        <v>8</v>
      </c>
      <c r="CN11" s="1" t="str">
        <f t="shared" si="0"/>
        <v>Mizzou</v>
      </c>
      <c r="CO11" s="1">
        <f t="shared" si="57"/>
        <v>7</v>
      </c>
      <c r="CP11" s="1" t="str">
        <f t="shared" si="1"/>
        <v>Ole Miss</v>
      </c>
      <c r="CQ11" s="1">
        <f t="shared" si="58"/>
        <v>20</v>
      </c>
      <c r="CR11" s="1">
        <f t="shared" si="2"/>
        <v>27</v>
      </c>
    </row>
    <row r="12" spans="1:96" ht="12" customHeight="1" x14ac:dyDescent="0.3">
      <c r="A12" s="1">
        <v>9</v>
      </c>
      <c r="B12" s="38">
        <v>46312</v>
      </c>
      <c r="C12" s="11"/>
      <c r="D12" s="1" t="str">
        <f>'Data Setup'!H11</f>
        <v>Wisconsin</v>
      </c>
      <c r="E12" s="1" t="s">
        <v>2</v>
      </c>
      <c r="F12" s="1" t="str">
        <f>'Data Setup'!I11</f>
        <v>UCLA</v>
      </c>
      <c r="G12" s="52" t="s">
        <v>103</v>
      </c>
      <c r="H12" s="3">
        <v>1</v>
      </c>
      <c r="I12" s="6" t="str">
        <f>IFERROR(INDEX('Week 7 - Weekly Picks'!$B$1:$Q$50,MATCH('Week 7 - Pool'!I$3,'Week 7 - Weekly Picks'!$B$1:$B$50,0),MATCH('Week 7 - Pool'!$A12,'Week 7 - Weekly Picks'!$B$1:$Q$1,0)),"")</f>
        <v>UCLA</v>
      </c>
      <c r="J12" s="14" t="str">
        <f t="shared" si="59"/>
        <v>W</v>
      </c>
      <c r="K12" s="20">
        <f t="shared" si="60"/>
        <v>1</v>
      </c>
      <c r="L12" s="6" t="str">
        <f>IFERROR(INDEX('Week 7 - Weekly Picks'!$B$1:$Q$50,MATCH('Week 7 - Pool'!L$3,'Week 7 - Weekly Picks'!$B$1:$B$50,0),MATCH('Week 7 - Pool'!$A12,'Week 7 - Weekly Picks'!$B$1:$Q$1,0)),"")</f>
        <v>UCLA</v>
      </c>
      <c r="M12" s="14" t="str">
        <f t="shared" si="61"/>
        <v>W</v>
      </c>
      <c r="N12" s="20">
        <f t="shared" si="62"/>
        <v>1</v>
      </c>
      <c r="O12" s="6" t="str">
        <f>IFERROR(INDEX('Week 7 - Weekly Picks'!$B$1:$Q$50,MATCH('Week 7 - Pool'!O$3,'Week 7 - Weekly Picks'!$B$1:$B$50,0),MATCH('Week 7 - Pool'!$A12,'Week 7 - Weekly Picks'!$B$1:$Q$1,0)),"")</f>
        <v>UCLA</v>
      </c>
      <c r="P12" s="14" t="str">
        <f t="shared" si="63"/>
        <v>W</v>
      </c>
      <c r="Q12" s="20">
        <f t="shared" si="64"/>
        <v>1</v>
      </c>
      <c r="R12" s="6" t="str">
        <f>IFERROR(INDEX('Week 7 - Weekly Picks'!$B$1:$Q$50,MATCH('Week 7 - Pool'!R$3,'Week 7 - Weekly Picks'!$B$1:$B$50,0),MATCH('Week 7 - Pool'!$A12,'Week 7 - Weekly Picks'!$B$1:$Q$1,0)),"")</f>
        <v>Wisconsin</v>
      </c>
      <c r="S12" s="14" t="str">
        <f t="shared" si="65"/>
        <v>L</v>
      </c>
      <c r="T12" s="20">
        <f t="shared" si="66"/>
        <v>0</v>
      </c>
      <c r="U12" s="6" t="str">
        <f>IFERROR(INDEX('Week 7 - Weekly Picks'!$B$1:$Q$50,MATCH('Week 7 - Pool'!U$3,'Week 7 - Weekly Picks'!$B$1:$B$50,0),MATCH('Week 7 - Pool'!$A12,'Week 7 - Weekly Picks'!$B$1:$Q$1,0)),"")</f>
        <v>UCLA</v>
      </c>
      <c r="V12" s="14" t="str">
        <f t="shared" si="67"/>
        <v>W</v>
      </c>
      <c r="W12" s="20">
        <f t="shared" si="68"/>
        <v>1</v>
      </c>
      <c r="X12" s="6" t="str">
        <f>IFERROR(INDEX('Week 7 - Weekly Picks'!$B$1:$Q$50,MATCH('Week 7 - Pool'!X$3,'Week 7 - Weekly Picks'!$B$1:$B$50,0),MATCH('Week 7 - Pool'!$A12,'Week 7 - Weekly Picks'!$B$1:$Q$1,0)),"")</f>
        <v>UCLA</v>
      </c>
      <c r="Y12" s="14" t="str">
        <f t="shared" si="69"/>
        <v>W</v>
      </c>
      <c r="Z12" s="20">
        <f t="shared" si="70"/>
        <v>1</v>
      </c>
      <c r="AA12" s="6" t="str">
        <f>IFERROR(INDEX('Week 7 - Weekly Picks'!$B$1:$Q$50,MATCH('Week 7 - Pool'!AA$3,'Week 7 - Weekly Picks'!$B$1:$B$50,0),MATCH('Week 7 - Pool'!$A12,'Week 7 - Weekly Picks'!$B$1:$Q$1,0)),"")</f>
        <v>UCLA</v>
      </c>
      <c r="AB12" s="14" t="str">
        <f t="shared" si="71"/>
        <v>W</v>
      </c>
      <c r="AC12" s="20">
        <f t="shared" si="72"/>
        <v>1</v>
      </c>
      <c r="AD12" s="6" t="str">
        <f>IFERROR(INDEX('Week 7 - Weekly Picks'!$B$1:$Q$50,MATCH('Week 7 - Pool'!AD$3,'Week 7 - Weekly Picks'!$B$1:$B$50,0),MATCH('Week 7 - Pool'!$A12,'Week 7 - Weekly Picks'!$B$1:$Q$1,0)),"")</f>
        <v>UCLA</v>
      </c>
      <c r="AE12" s="14" t="str">
        <f t="shared" si="73"/>
        <v>W</v>
      </c>
      <c r="AF12" s="20">
        <f t="shared" si="74"/>
        <v>1</v>
      </c>
      <c r="AG12" s="6" t="str">
        <f>IFERROR(INDEX('Week 7 - Weekly Picks'!$B$1:$Q$50,MATCH('Week 7 - Pool'!AG$3,'Week 7 - Weekly Picks'!$B$1:$B$50,0),MATCH('Week 7 - Pool'!$A12,'Week 7 - Weekly Picks'!$B$1:$Q$1,0)),"")</f>
        <v>UCLA</v>
      </c>
      <c r="AH12" s="14" t="str">
        <f t="shared" si="75"/>
        <v>W</v>
      </c>
      <c r="AI12" s="20">
        <f t="shared" si="76"/>
        <v>1</v>
      </c>
      <c r="AJ12" s="6" t="str">
        <f>IFERROR(INDEX('Week 7 - Weekly Picks'!$B$1:$Q$50,MATCH('Week 7 - Pool'!AJ$3,'Week 7 - Weekly Picks'!$B$1:$B$50,0),MATCH('Week 7 - Pool'!$A12,'Week 7 - Weekly Picks'!$B$1:$Q$1,0)),"")</f>
        <v>Wisconsin</v>
      </c>
      <c r="AK12" s="14" t="str">
        <f t="shared" si="77"/>
        <v>L</v>
      </c>
      <c r="AL12" s="20">
        <f t="shared" si="78"/>
        <v>0</v>
      </c>
      <c r="AM12" s="6" t="str">
        <f>IFERROR(INDEX('Week 7 - Weekly Picks'!$B$1:$Q$50,MATCH('Week 7 - Pool'!AM$3,'Week 7 - Weekly Picks'!$B$1:$B$50,0),MATCH('Week 7 - Pool'!$A12,'Week 7 - Weekly Picks'!$B$1:$Q$1,0)),"")</f>
        <v>UCLA</v>
      </c>
      <c r="AN12" s="14" t="str">
        <f t="shared" si="79"/>
        <v>W</v>
      </c>
      <c r="AO12" s="20">
        <f t="shared" si="80"/>
        <v>1</v>
      </c>
      <c r="AP12" s="6" t="str">
        <f>IFERROR(INDEX('Week 7 - Weekly Picks'!$B$1:$Q$50,MATCH('Week 7 - Pool'!AP$3,'Week 7 - Weekly Picks'!$B$1:$B$50,0),MATCH('Week 7 - Pool'!$A12,'Week 7 - Weekly Picks'!$B$1:$Q$1,0)),"")</f>
        <v>UCLA</v>
      </c>
      <c r="AQ12" s="14" t="str">
        <f t="shared" si="81"/>
        <v>W</v>
      </c>
      <c r="AR12" s="20">
        <f t="shared" si="82"/>
        <v>1</v>
      </c>
      <c r="AS12" s="6" t="str">
        <f>IFERROR(INDEX('Week 7 - Weekly Picks'!$B$1:$Q$50,MATCH('Week 7 - Pool'!AS$3,'Week 7 - Weekly Picks'!$B$1:$B$50,0),MATCH('Week 7 - Pool'!$A12,'Week 7 - Weekly Picks'!$B$1:$Q$1,0)),"")</f>
        <v>UCLA</v>
      </c>
      <c r="AT12" s="14" t="str">
        <f t="shared" si="83"/>
        <v>W</v>
      </c>
      <c r="AU12" s="20">
        <f t="shared" si="84"/>
        <v>1</v>
      </c>
      <c r="AV12" s="6" t="str">
        <f>IFERROR(INDEX('Week 7 - Weekly Picks'!$B$1:$Q$50,MATCH('Week 7 - Pool'!AV$3,'Week 7 - Weekly Picks'!$B$1:$B$50,0),MATCH('Week 7 - Pool'!$A12,'Week 7 - Weekly Picks'!$B$1:$Q$1,0)),"")</f>
        <v>Wisconsin</v>
      </c>
      <c r="AW12" s="14" t="str">
        <f t="shared" si="85"/>
        <v>L</v>
      </c>
      <c r="AX12" s="20">
        <f t="shared" si="86"/>
        <v>0</v>
      </c>
      <c r="AY12" s="6" t="str">
        <f>IFERROR(INDEX('Week 7 - Weekly Picks'!$B$1:$Q$50,MATCH('Week 7 - Pool'!AY$3,'Week 7 - Weekly Picks'!$B$1:$B$50,0),MATCH('Week 7 - Pool'!$A12,'Week 7 - Weekly Picks'!$B$1:$Q$1,0)),"")</f>
        <v>UCLA</v>
      </c>
      <c r="AZ12" s="14" t="str">
        <f t="shared" si="87"/>
        <v>W</v>
      </c>
      <c r="BA12" s="20">
        <f t="shared" si="88"/>
        <v>1</v>
      </c>
      <c r="BB12" s="6" t="str">
        <f>IFERROR(INDEX('Week 7 - Weekly Picks'!$B$1:$Q$50,MATCH('Week 7 - Pool'!BB$3,'Week 7 - Weekly Picks'!$B$1:$B$50,0),MATCH('Week 7 - Pool'!$A12,'Week 7 - Weekly Picks'!$B$1:$Q$1,0)),"")</f>
        <v>UCLA</v>
      </c>
      <c r="BC12" s="14" t="str">
        <f t="shared" si="89"/>
        <v>W</v>
      </c>
      <c r="BD12" s="20">
        <f t="shared" si="90"/>
        <v>1</v>
      </c>
      <c r="BE12" s="6" t="str">
        <f>IFERROR(INDEX('Week 7 - Weekly Picks'!$B$1:$Q$50,MATCH('Week 7 - Pool'!BE$3,'Week 7 - Weekly Picks'!$B$1:$B$50,0),MATCH('Week 7 - Pool'!$A12,'Week 7 - Weekly Picks'!$B$1:$Q$1,0)),"")</f>
        <v>UCLA</v>
      </c>
      <c r="BF12" s="14" t="str">
        <f t="shared" si="91"/>
        <v>W</v>
      </c>
      <c r="BG12" s="20">
        <f t="shared" si="92"/>
        <v>1</v>
      </c>
      <c r="BH12" s="6" t="str">
        <f>IFERROR(INDEX('Week 7 - Weekly Picks'!$B$1:$Q$50,MATCH('Week 7 - Pool'!BH$3,'Week 7 - Weekly Picks'!$B$1:$B$50,0),MATCH('Week 7 - Pool'!$A12,'Week 7 - Weekly Picks'!$B$1:$Q$1,0)),"")</f>
        <v>UCLA</v>
      </c>
      <c r="BI12" s="14" t="str">
        <f t="shared" si="93"/>
        <v>W</v>
      </c>
      <c r="BJ12" s="20">
        <f t="shared" si="94"/>
        <v>1</v>
      </c>
      <c r="BK12" s="6" t="str">
        <f>IFERROR(INDEX('Week 7 - Weekly Picks'!$B$1:$Q$50,MATCH('Week 7 - Pool'!BK$3,'Week 7 - Weekly Picks'!$B$1:$B$50,0),MATCH('Week 7 - Pool'!$A12,'Week 7 - Weekly Picks'!$B$1:$Q$1,0)),"")</f>
        <v>UCLA</v>
      </c>
      <c r="BL12" s="14" t="str">
        <f t="shared" si="95"/>
        <v>W</v>
      </c>
      <c r="BM12" s="20">
        <f t="shared" si="96"/>
        <v>1</v>
      </c>
      <c r="BN12" s="6" t="str">
        <f>IFERROR(INDEX('Week 7 - Weekly Picks'!$B$1:$Q$50,MATCH('Week 7 - Pool'!BN$3,'Week 7 - Weekly Picks'!$B$1:$B$50,0),MATCH('Week 7 - Pool'!$A12,'Week 7 - Weekly Picks'!$B$1:$Q$1,0)),"")</f>
        <v>UCLA</v>
      </c>
      <c r="BO12" s="14" t="str">
        <f t="shared" si="97"/>
        <v>W</v>
      </c>
      <c r="BP12" s="20">
        <f t="shared" si="98"/>
        <v>1</v>
      </c>
      <c r="BQ12" s="6" t="str">
        <f>IFERROR(INDEX('Week 7 - Weekly Picks'!$B$1:$Q$50,MATCH('Week 7 - Pool'!BQ$3,'Week 7 - Weekly Picks'!$B$1:$B$50,0),MATCH('Week 7 - Pool'!$A12,'Week 7 - Weekly Picks'!$B$1:$Q$1,0)),"")</f>
        <v>UCLA</v>
      </c>
      <c r="BR12" s="14" t="str">
        <f t="shared" si="99"/>
        <v>W</v>
      </c>
      <c r="BS12" s="20">
        <f t="shared" si="100"/>
        <v>1</v>
      </c>
      <c r="BT12" s="6" t="str">
        <f>IFERROR(INDEX('Week 7 - Weekly Picks'!$B$1:$Q$50,MATCH('Week 7 - Pool'!BT$3,'Week 7 - Weekly Picks'!$B$1:$B$50,0),MATCH('Week 7 - Pool'!$A12,'Week 7 - Weekly Picks'!$B$1:$Q$1,0)),"")</f>
        <v>Wisconsin</v>
      </c>
      <c r="BU12" s="14" t="str">
        <f t="shared" si="101"/>
        <v>L</v>
      </c>
      <c r="BV12" s="20">
        <f t="shared" si="102"/>
        <v>0</v>
      </c>
      <c r="BW12" s="6" t="str">
        <f>IFERROR(INDEX('Week 7 - Weekly Picks'!$B$1:$Q$50,MATCH('Week 7 - Pool'!BW$3,'Week 7 - Weekly Picks'!$B$1:$B$50,0),MATCH('Week 7 - Pool'!$A12,'Week 7 - Weekly Picks'!$B$1:$Q$1,0)),"")</f>
        <v>UCLA</v>
      </c>
      <c r="BX12" s="14" t="str">
        <f t="shared" si="103"/>
        <v>W</v>
      </c>
      <c r="BY12" s="20">
        <f t="shared" si="104"/>
        <v>1</v>
      </c>
      <c r="BZ12" s="6" t="str">
        <f>IFERROR(INDEX('Week 7 - Weekly Picks'!$B$1:$Q$50,MATCH('Week 7 - Pool'!BZ$3,'Week 7 - Weekly Picks'!$B$1:$B$50,0),MATCH('Week 7 - Pool'!$A12,'Week 7 - Weekly Picks'!$B$1:$Q$1,0)),"")</f>
        <v>UCLA</v>
      </c>
      <c r="CA12" s="14" t="str">
        <f t="shared" si="105"/>
        <v>W</v>
      </c>
      <c r="CB12" s="20">
        <f t="shared" si="106"/>
        <v>1</v>
      </c>
      <c r="CC12" s="6" t="str">
        <f>IFERROR(INDEX('Week 7 - Weekly Picks'!$B$1:$Q$50,MATCH('Week 7 - Pool'!CC$3,'Week 7 - Weekly Picks'!$B$1:$B$50,0),MATCH('Week 7 - Pool'!$A12,'Week 7 - Weekly Picks'!$B$1:$Q$1,0)),"")</f>
        <v>UCLA</v>
      </c>
      <c r="CD12" s="14" t="str">
        <f t="shared" si="107"/>
        <v>W</v>
      </c>
      <c r="CE12" s="20">
        <f t="shared" si="108"/>
        <v>1</v>
      </c>
      <c r="CF12" s="6" t="str">
        <f>IFERROR(INDEX('Week 7 - Weekly Picks'!$B$1:$Q$50,MATCH('Week 7 - Pool'!CF$3,'Week 7 - Weekly Picks'!$B$1:$B$50,0),MATCH('Week 7 - Pool'!$A12,'Week 7 - Weekly Picks'!$B$1:$Q$1,0)),"")</f>
        <v>UCLA</v>
      </c>
      <c r="CG12" s="14" t="str">
        <f t="shared" si="109"/>
        <v>W</v>
      </c>
      <c r="CH12" s="20">
        <f t="shared" si="110"/>
        <v>1</v>
      </c>
      <c r="CI12" s="6" t="str">
        <f>IFERROR(INDEX('Week 7 - Weekly Picks'!$B$1:$Q$50,MATCH('Week 7 - Pool'!CI$3,'Week 7 - Weekly Picks'!$B$1:$B$50,0),MATCH('Week 7 - Pool'!$A12,'Week 7 - Weekly Picks'!$B$1:$Q$1,0)),"")</f>
        <v>UCLA</v>
      </c>
      <c r="CJ12" s="14" t="str">
        <f t="shared" si="55"/>
        <v>W</v>
      </c>
      <c r="CK12" s="20">
        <f t="shared" si="56"/>
        <v>1</v>
      </c>
      <c r="CL12" s="42"/>
      <c r="CM12" s="42">
        <v>9</v>
      </c>
      <c r="CN12" s="1" t="str">
        <f t="shared" si="0"/>
        <v>Wisconsin</v>
      </c>
      <c r="CO12" s="1">
        <f t="shared" si="57"/>
        <v>4</v>
      </c>
      <c r="CP12" s="1" t="str">
        <f t="shared" si="1"/>
        <v>UCLA</v>
      </c>
      <c r="CQ12" s="1">
        <f t="shared" si="58"/>
        <v>23</v>
      </c>
      <c r="CR12" s="1">
        <f t="shared" si="2"/>
        <v>27</v>
      </c>
    </row>
    <row r="13" spans="1:96" ht="12" customHeight="1" x14ac:dyDescent="0.3">
      <c r="A13" s="1">
        <v>10</v>
      </c>
      <c r="B13" s="38">
        <v>46312</v>
      </c>
      <c r="C13" s="11"/>
      <c r="D13" s="1" t="str">
        <f>'Data Setup'!H12</f>
        <v>Kentucky</v>
      </c>
      <c r="E13" s="1" t="s">
        <v>2</v>
      </c>
      <c r="F13" s="1" t="str">
        <f>'Data Setup'!I12</f>
        <v>OU</v>
      </c>
      <c r="G13" s="52" t="s">
        <v>100</v>
      </c>
      <c r="H13" s="3">
        <v>1</v>
      </c>
      <c r="I13" s="6" t="str">
        <f>IFERROR(INDEX('Week 7 - Weekly Picks'!$B$1:$Q$50,MATCH('Week 7 - Pool'!I$3,'Week 7 - Weekly Picks'!$B$1:$B$50,0),MATCH('Week 7 - Pool'!$A13,'Week 7 - Weekly Picks'!$B$1:$Q$1,0)),"")</f>
        <v>OU</v>
      </c>
      <c r="J13" s="14" t="str">
        <f t="shared" si="59"/>
        <v>L</v>
      </c>
      <c r="K13" s="20">
        <f t="shared" si="60"/>
        <v>0</v>
      </c>
      <c r="L13" s="6" t="str">
        <f>IFERROR(INDEX('Week 7 - Weekly Picks'!$B$1:$Q$50,MATCH('Week 7 - Pool'!L$3,'Week 7 - Weekly Picks'!$B$1:$B$50,0),MATCH('Week 7 - Pool'!$A13,'Week 7 - Weekly Picks'!$B$1:$Q$1,0)),"")</f>
        <v>Kentucky</v>
      </c>
      <c r="M13" s="14" t="str">
        <f t="shared" si="61"/>
        <v>W</v>
      </c>
      <c r="N13" s="20">
        <f t="shared" si="62"/>
        <v>1</v>
      </c>
      <c r="O13" s="6" t="str">
        <f>IFERROR(INDEX('Week 7 - Weekly Picks'!$B$1:$Q$50,MATCH('Week 7 - Pool'!O$3,'Week 7 - Weekly Picks'!$B$1:$B$50,0),MATCH('Week 7 - Pool'!$A13,'Week 7 - Weekly Picks'!$B$1:$Q$1,0)),"")</f>
        <v>OU</v>
      </c>
      <c r="P13" s="14" t="str">
        <f t="shared" si="63"/>
        <v>L</v>
      </c>
      <c r="Q13" s="20">
        <f t="shared" si="64"/>
        <v>0</v>
      </c>
      <c r="R13" s="6" t="str">
        <f>IFERROR(INDEX('Week 7 - Weekly Picks'!$B$1:$Q$50,MATCH('Week 7 - Pool'!R$3,'Week 7 - Weekly Picks'!$B$1:$B$50,0),MATCH('Week 7 - Pool'!$A13,'Week 7 - Weekly Picks'!$B$1:$Q$1,0)),"")</f>
        <v>Kentucky</v>
      </c>
      <c r="S13" s="14" t="str">
        <f t="shared" si="65"/>
        <v>W</v>
      </c>
      <c r="T13" s="20">
        <f t="shared" si="66"/>
        <v>1</v>
      </c>
      <c r="U13" s="6" t="str">
        <f>IFERROR(INDEX('Week 7 - Weekly Picks'!$B$1:$Q$50,MATCH('Week 7 - Pool'!U$3,'Week 7 - Weekly Picks'!$B$1:$B$50,0),MATCH('Week 7 - Pool'!$A13,'Week 7 - Weekly Picks'!$B$1:$Q$1,0)),"")</f>
        <v>Kentucky</v>
      </c>
      <c r="V13" s="14" t="str">
        <f t="shared" si="67"/>
        <v>W</v>
      </c>
      <c r="W13" s="20">
        <f t="shared" si="68"/>
        <v>1</v>
      </c>
      <c r="X13" s="6" t="str">
        <f>IFERROR(INDEX('Week 7 - Weekly Picks'!$B$1:$Q$50,MATCH('Week 7 - Pool'!X$3,'Week 7 - Weekly Picks'!$B$1:$B$50,0),MATCH('Week 7 - Pool'!$A13,'Week 7 - Weekly Picks'!$B$1:$Q$1,0)),"")</f>
        <v>Kentucky</v>
      </c>
      <c r="Y13" s="14" t="str">
        <f t="shared" si="69"/>
        <v>W</v>
      </c>
      <c r="Z13" s="20">
        <f t="shared" si="70"/>
        <v>1</v>
      </c>
      <c r="AA13" s="6" t="str">
        <f>IFERROR(INDEX('Week 7 - Weekly Picks'!$B$1:$Q$50,MATCH('Week 7 - Pool'!AA$3,'Week 7 - Weekly Picks'!$B$1:$B$50,0),MATCH('Week 7 - Pool'!$A13,'Week 7 - Weekly Picks'!$B$1:$Q$1,0)),"")</f>
        <v>Kentucky</v>
      </c>
      <c r="AB13" s="14" t="str">
        <f t="shared" si="71"/>
        <v>W</v>
      </c>
      <c r="AC13" s="20">
        <f t="shared" si="72"/>
        <v>1</v>
      </c>
      <c r="AD13" s="6" t="str">
        <f>IFERROR(INDEX('Week 7 - Weekly Picks'!$B$1:$Q$50,MATCH('Week 7 - Pool'!AD$3,'Week 7 - Weekly Picks'!$B$1:$B$50,0),MATCH('Week 7 - Pool'!$A13,'Week 7 - Weekly Picks'!$B$1:$Q$1,0)),"")</f>
        <v>Kentucky</v>
      </c>
      <c r="AE13" s="14" t="str">
        <f t="shared" si="73"/>
        <v>W</v>
      </c>
      <c r="AF13" s="20">
        <f t="shared" si="74"/>
        <v>1</v>
      </c>
      <c r="AG13" s="6" t="str">
        <f>IFERROR(INDEX('Week 7 - Weekly Picks'!$B$1:$Q$50,MATCH('Week 7 - Pool'!AG$3,'Week 7 - Weekly Picks'!$B$1:$B$50,0),MATCH('Week 7 - Pool'!$A13,'Week 7 - Weekly Picks'!$B$1:$Q$1,0)),"")</f>
        <v>Kentucky</v>
      </c>
      <c r="AH13" s="14" t="str">
        <f t="shared" si="75"/>
        <v>W</v>
      </c>
      <c r="AI13" s="20">
        <f t="shared" si="76"/>
        <v>1</v>
      </c>
      <c r="AJ13" s="6" t="str">
        <f>IFERROR(INDEX('Week 7 - Weekly Picks'!$B$1:$Q$50,MATCH('Week 7 - Pool'!AJ$3,'Week 7 - Weekly Picks'!$B$1:$B$50,0),MATCH('Week 7 - Pool'!$A13,'Week 7 - Weekly Picks'!$B$1:$Q$1,0)),"")</f>
        <v>OU</v>
      </c>
      <c r="AK13" s="14" t="str">
        <f t="shared" si="77"/>
        <v>L</v>
      </c>
      <c r="AL13" s="20">
        <f t="shared" si="78"/>
        <v>0</v>
      </c>
      <c r="AM13" s="6" t="str">
        <f>IFERROR(INDEX('Week 7 - Weekly Picks'!$B$1:$Q$50,MATCH('Week 7 - Pool'!AM$3,'Week 7 - Weekly Picks'!$B$1:$B$50,0),MATCH('Week 7 - Pool'!$A13,'Week 7 - Weekly Picks'!$B$1:$Q$1,0)),"")</f>
        <v>Kentucky</v>
      </c>
      <c r="AN13" s="14" t="str">
        <f t="shared" si="79"/>
        <v>W</v>
      </c>
      <c r="AO13" s="20">
        <f t="shared" si="80"/>
        <v>1</v>
      </c>
      <c r="AP13" s="6" t="str">
        <f>IFERROR(INDEX('Week 7 - Weekly Picks'!$B$1:$Q$50,MATCH('Week 7 - Pool'!AP$3,'Week 7 - Weekly Picks'!$B$1:$B$50,0),MATCH('Week 7 - Pool'!$A13,'Week 7 - Weekly Picks'!$B$1:$Q$1,0)),"")</f>
        <v>Kentucky</v>
      </c>
      <c r="AQ13" s="14" t="str">
        <f t="shared" si="81"/>
        <v>W</v>
      </c>
      <c r="AR13" s="20">
        <f t="shared" si="82"/>
        <v>1</v>
      </c>
      <c r="AS13" s="6" t="str">
        <f>IFERROR(INDEX('Week 7 - Weekly Picks'!$B$1:$Q$50,MATCH('Week 7 - Pool'!AS$3,'Week 7 - Weekly Picks'!$B$1:$B$50,0),MATCH('Week 7 - Pool'!$A13,'Week 7 - Weekly Picks'!$B$1:$Q$1,0)),"")</f>
        <v>Kentucky</v>
      </c>
      <c r="AT13" s="14" t="str">
        <f t="shared" si="83"/>
        <v>W</v>
      </c>
      <c r="AU13" s="20">
        <f t="shared" si="84"/>
        <v>1</v>
      </c>
      <c r="AV13" s="6" t="str">
        <f>IFERROR(INDEX('Week 7 - Weekly Picks'!$B$1:$Q$50,MATCH('Week 7 - Pool'!AV$3,'Week 7 - Weekly Picks'!$B$1:$B$50,0),MATCH('Week 7 - Pool'!$A13,'Week 7 - Weekly Picks'!$B$1:$Q$1,0)),"")</f>
        <v>OU</v>
      </c>
      <c r="AW13" s="14" t="str">
        <f t="shared" si="85"/>
        <v>L</v>
      </c>
      <c r="AX13" s="20">
        <f t="shared" si="86"/>
        <v>0</v>
      </c>
      <c r="AY13" s="6" t="str">
        <f>IFERROR(INDEX('Week 7 - Weekly Picks'!$B$1:$Q$50,MATCH('Week 7 - Pool'!AY$3,'Week 7 - Weekly Picks'!$B$1:$B$50,0),MATCH('Week 7 - Pool'!$A13,'Week 7 - Weekly Picks'!$B$1:$Q$1,0)),"")</f>
        <v>Kentucky</v>
      </c>
      <c r="AZ13" s="14" t="str">
        <f t="shared" si="87"/>
        <v>W</v>
      </c>
      <c r="BA13" s="20">
        <f t="shared" si="88"/>
        <v>1</v>
      </c>
      <c r="BB13" s="6" t="str">
        <f>IFERROR(INDEX('Week 7 - Weekly Picks'!$B$1:$Q$50,MATCH('Week 7 - Pool'!BB$3,'Week 7 - Weekly Picks'!$B$1:$B$50,0),MATCH('Week 7 - Pool'!$A13,'Week 7 - Weekly Picks'!$B$1:$Q$1,0)),"")</f>
        <v>Kentucky</v>
      </c>
      <c r="BC13" s="14" t="str">
        <f t="shared" si="89"/>
        <v>W</v>
      </c>
      <c r="BD13" s="20">
        <f t="shared" si="90"/>
        <v>1</v>
      </c>
      <c r="BE13" s="6" t="str">
        <f>IFERROR(INDEX('Week 7 - Weekly Picks'!$B$1:$Q$50,MATCH('Week 7 - Pool'!BE$3,'Week 7 - Weekly Picks'!$B$1:$B$50,0),MATCH('Week 7 - Pool'!$A13,'Week 7 - Weekly Picks'!$B$1:$Q$1,0)),"")</f>
        <v>Kentucky</v>
      </c>
      <c r="BF13" s="14" t="str">
        <f t="shared" si="91"/>
        <v>W</v>
      </c>
      <c r="BG13" s="20">
        <f t="shared" si="92"/>
        <v>1</v>
      </c>
      <c r="BH13" s="6" t="str">
        <f>IFERROR(INDEX('Week 7 - Weekly Picks'!$B$1:$Q$50,MATCH('Week 7 - Pool'!BH$3,'Week 7 - Weekly Picks'!$B$1:$B$50,0),MATCH('Week 7 - Pool'!$A13,'Week 7 - Weekly Picks'!$B$1:$Q$1,0)),"")</f>
        <v>Kentucky</v>
      </c>
      <c r="BI13" s="14" t="str">
        <f t="shared" si="93"/>
        <v>W</v>
      </c>
      <c r="BJ13" s="20">
        <f t="shared" si="94"/>
        <v>1</v>
      </c>
      <c r="BK13" s="6" t="str">
        <f>IFERROR(INDEX('Week 7 - Weekly Picks'!$B$1:$Q$50,MATCH('Week 7 - Pool'!BK$3,'Week 7 - Weekly Picks'!$B$1:$B$50,0),MATCH('Week 7 - Pool'!$A13,'Week 7 - Weekly Picks'!$B$1:$Q$1,0)),"")</f>
        <v>Kentucky</v>
      </c>
      <c r="BL13" s="14" t="str">
        <f t="shared" si="95"/>
        <v>W</v>
      </c>
      <c r="BM13" s="20">
        <f t="shared" si="96"/>
        <v>1</v>
      </c>
      <c r="BN13" s="6" t="str">
        <f>IFERROR(INDEX('Week 7 - Weekly Picks'!$B$1:$Q$50,MATCH('Week 7 - Pool'!BN$3,'Week 7 - Weekly Picks'!$B$1:$B$50,0),MATCH('Week 7 - Pool'!$A13,'Week 7 - Weekly Picks'!$B$1:$Q$1,0)),"")</f>
        <v>Kentucky</v>
      </c>
      <c r="BO13" s="14" t="str">
        <f t="shared" si="97"/>
        <v>W</v>
      </c>
      <c r="BP13" s="20">
        <f t="shared" si="98"/>
        <v>1</v>
      </c>
      <c r="BQ13" s="6" t="str">
        <f>IFERROR(INDEX('Week 7 - Weekly Picks'!$B$1:$Q$50,MATCH('Week 7 - Pool'!BQ$3,'Week 7 - Weekly Picks'!$B$1:$B$50,0),MATCH('Week 7 - Pool'!$A13,'Week 7 - Weekly Picks'!$B$1:$Q$1,0)),"")</f>
        <v>Kentucky</v>
      </c>
      <c r="BR13" s="14" t="str">
        <f t="shared" si="99"/>
        <v>W</v>
      </c>
      <c r="BS13" s="20">
        <f t="shared" si="100"/>
        <v>1</v>
      </c>
      <c r="BT13" s="6" t="str">
        <f>IFERROR(INDEX('Week 7 - Weekly Picks'!$B$1:$Q$50,MATCH('Week 7 - Pool'!BT$3,'Week 7 - Weekly Picks'!$B$1:$B$50,0),MATCH('Week 7 - Pool'!$A13,'Week 7 - Weekly Picks'!$B$1:$Q$1,0)),"")</f>
        <v>Kentucky</v>
      </c>
      <c r="BU13" s="14" t="str">
        <f t="shared" si="101"/>
        <v>W</v>
      </c>
      <c r="BV13" s="20">
        <f t="shared" si="102"/>
        <v>1</v>
      </c>
      <c r="BW13" s="6" t="str">
        <f>IFERROR(INDEX('Week 7 - Weekly Picks'!$B$1:$Q$50,MATCH('Week 7 - Pool'!BW$3,'Week 7 - Weekly Picks'!$B$1:$B$50,0),MATCH('Week 7 - Pool'!$A13,'Week 7 - Weekly Picks'!$B$1:$Q$1,0)),"")</f>
        <v>Kentucky</v>
      </c>
      <c r="BX13" s="14" t="str">
        <f t="shared" si="103"/>
        <v>W</v>
      </c>
      <c r="BY13" s="20">
        <f t="shared" si="104"/>
        <v>1</v>
      </c>
      <c r="BZ13" s="6" t="str">
        <f>IFERROR(INDEX('Week 7 - Weekly Picks'!$B$1:$Q$50,MATCH('Week 7 - Pool'!BZ$3,'Week 7 - Weekly Picks'!$B$1:$B$50,0),MATCH('Week 7 - Pool'!$A13,'Week 7 - Weekly Picks'!$B$1:$Q$1,0)),"")</f>
        <v>Kentucky</v>
      </c>
      <c r="CA13" s="14" t="str">
        <f t="shared" si="105"/>
        <v>W</v>
      </c>
      <c r="CB13" s="20">
        <f t="shared" si="106"/>
        <v>1</v>
      </c>
      <c r="CC13" s="6" t="str">
        <f>IFERROR(INDEX('Week 7 - Weekly Picks'!$B$1:$Q$50,MATCH('Week 7 - Pool'!CC$3,'Week 7 - Weekly Picks'!$B$1:$B$50,0),MATCH('Week 7 - Pool'!$A13,'Week 7 - Weekly Picks'!$B$1:$Q$1,0)),"")</f>
        <v>Kentucky</v>
      </c>
      <c r="CD13" s="14" t="str">
        <f t="shared" si="107"/>
        <v>W</v>
      </c>
      <c r="CE13" s="20">
        <f t="shared" si="108"/>
        <v>1</v>
      </c>
      <c r="CF13" s="6" t="str">
        <f>IFERROR(INDEX('Week 7 - Weekly Picks'!$B$1:$Q$50,MATCH('Week 7 - Pool'!CF$3,'Week 7 - Weekly Picks'!$B$1:$B$50,0),MATCH('Week 7 - Pool'!$A13,'Week 7 - Weekly Picks'!$B$1:$Q$1,0)),"")</f>
        <v>OU</v>
      </c>
      <c r="CG13" s="14" t="str">
        <f t="shared" si="109"/>
        <v>L</v>
      </c>
      <c r="CH13" s="20">
        <f t="shared" si="110"/>
        <v>0</v>
      </c>
      <c r="CI13" s="6" t="str">
        <f>IFERROR(INDEX('Week 7 - Weekly Picks'!$B$1:$Q$50,MATCH('Week 7 - Pool'!CI$3,'Week 7 - Weekly Picks'!$B$1:$B$50,0),MATCH('Week 7 - Pool'!$A13,'Week 7 - Weekly Picks'!$B$1:$Q$1,0)),"")</f>
        <v>Kentucky</v>
      </c>
      <c r="CJ13" s="14" t="str">
        <f t="shared" si="55"/>
        <v>W</v>
      </c>
      <c r="CK13" s="20">
        <f t="shared" si="56"/>
        <v>1</v>
      </c>
      <c r="CL13" s="42"/>
      <c r="CM13" s="42">
        <v>10</v>
      </c>
      <c r="CN13" s="1" t="str">
        <f t="shared" si="0"/>
        <v>Kentucky</v>
      </c>
      <c r="CO13" s="1">
        <f t="shared" si="57"/>
        <v>22</v>
      </c>
      <c r="CP13" s="1" t="str">
        <f t="shared" si="1"/>
        <v>OU</v>
      </c>
      <c r="CQ13" s="1">
        <f t="shared" si="58"/>
        <v>5</v>
      </c>
      <c r="CR13" s="1">
        <f t="shared" si="2"/>
        <v>27</v>
      </c>
    </row>
    <row r="14" spans="1:96" ht="12" customHeight="1" x14ac:dyDescent="0.3">
      <c r="A14" s="1">
        <v>11</v>
      </c>
      <c r="B14" s="38">
        <v>46312</v>
      </c>
      <c r="C14" s="11"/>
      <c r="D14" s="1" t="str">
        <f>'Data Setup'!H13</f>
        <v>OK State</v>
      </c>
      <c r="E14" s="1" t="s">
        <v>2</v>
      </c>
      <c r="F14" s="1" t="str">
        <f>'Data Setup'!I13</f>
        <v>Hou</v>
      </c>
      <c r="G14" s="52" t="s">
        <v>113</v>
      </c>
      <c r="H14" s="3">
        <v>1</v>
      </c>
      <c r="I14" s="6" t="str">
        <f>IFERROR(INDEX('Week 7 - Weekly Picks'!$B$1:$Q$50,MATCH('Week 7 - Pool'!I$3,'Week 7 - Weekly Picks'!$B$1:$B$50,0),MATCH('Week 7 - Pool'!$A14,'Week 7 - Weekly Picks'!$B$1:$Q$1,0)),"")</f>
        <v>Hou</v>
      </c>
      <c r="J14" s="14" t="str">
        <f t="shared" si="59"/>
        <v>W</v>
      </c>
      <c r="K14" s="20">
        <f t="shared" si="60"/>
        <v>1</v>
      </c>
      <c r="L14" s="6" t="str">
        <f>IFERROR(INDEX('Week 7 - Weekly Picks'!$B$1:$Q$50,MATCH('Week 7 - Pool'!L$3,'Week 7 - Weekly Picks'!$B$1:$B$50,0),MATCH('Week 7 - Pool'!$A14,'Week 7 - Weekly Picks'!$B$1:$Q$1,0)),"")</f>
        <v>Hou</v>
      </c>
      <c r="M14" s="14" t="str">
        <f t="shared" si="61"/>
        <v>W</v>
      </c>
      <c r="N14" s="20">
        <f t="shared" si="62"/>
        <v>1</v>
      </c>
      <c r="O14" s="6" t="str">
        <f>IFERROR(INDEX('Week 7 - Weekly Picks'!$B$1:$Q$50,MATCH('Week 7 - Pool'!O$3,'Week 7 - Weekly Picks'!$B$1:$B$50,0),MATCH('Week 7 - Pool'!$A14,'Week 7 - Weekly Picks'!$B$1:$Q$1,0)),"")</f>
        <v>Ok State</v>
      </c>
      <c r="P14" s="14" t="str">
        <f t="shared" si="63"/>
        <v>L</v>
      </c>
      <c r="Q14" s="20">
        <f t="shared" si="64"/>
        <v>0</v>
      </c>
      <c r="R14" s="6" t="str">
        <f>IFERROR(INDEX('Week 7 - Weekly Picks'!$B$1:$Q$50,MATCH('Week 7 - Pool'!R$3,'Week 7 - Weekly Picks'!$B$1:$B$50,0),MATCH('Week 7 - Pool'!$A14,'Week 7 - Weekly Picks'!$B$1:$Q$1,0)),"")</f>
        <v>Hou</v>
      </c>
      <c r="S14" s="14" t="str">
        <f t="shared" si="65"/>
        <v>W</v>
      </c>
      <c r="T14" s="20">
        <f t="shared" si="66"/>
        <v>1</v>
      </c>
      <c r="U14" s="6" t="str">
        <f>IFERROR(INDEX('Week 7 - Weekly Picks'!$B$1:$Q$50,MATCH('Week 7 - Pool'!U$3,'Week 7 - Weekly Picks'!$B$1:$B$50,0),MATCH('Week 7 - Pool'!$A14,'Week 7 - Weekly Picks'!$B$1:$Q$1,0)),"")</f>
        <v>Hou</v>
      </c>
      <c r="V14" s="14" t="str">
        <f t="shared" si="67"/>
        <v>W</v>
      </c>
      <c r="W14" s="20">
        <f t="shared" si="68"/>
        <v>1</v>
      </c>
      <c r="X14" s="6" t="str">
        <f>IFERROR(INDEX('Week 7 - Weekly Picks'!$B$1:$Q$50,MATCH('Week 7 - Pool'!X$3,'Week 7 - Weekly Picks'!$B$1:$B$50,0),MATCH('Week 7 - Pool'!$A14,'Week 7 - Weekly Picks'!$B$1:$Q$1,0)),"")</f>
        <v>Ok State</v>
      </c>
      <c r="Y14" s="14" t="str">
        <f t="shared" si="69"/>
        <v>L</v>
      </c>
      <c r="Z14" s="20">
        <f t="shared" si="70"/>
        <v>0</v>
      </c>
      <c r="AA14" s="6" t="str">
        <f>IFERROR(INDEX('Week 7 - Weekly Picks'!$B$1:$Q$50,MATCH('Week 7 - Pool'!AA$3,'Week 7 - Weekly Picks'!$B$1:$B$50,0),MATCH('Week 7 - Pool'!$A14,'Week 7 - Weekly Picks'!$B$1:$Q$1,0)),"")</f>
        <v>Ok State</v>
      </c>
      <c r="AB14" s="14" t="str">
        <f t="shared" si="71"/>
        <v>L</v>
      </c>
      <c r="AC14" s="20">
        <f t="shared" si="72"/>
        <v>0</v>
      </c>
      <c r="AD14" s="6" t="str">
        <f>IFERROR(INDEX('Week 7 - Weekly Picks'!$B$1:$Q$50,MATCH('Week 7 - Pool'!AD$3,'Week 7 - Weekly Picks'!$B$1:$B$50,0),MATCH('Week 7 - Pool'!$A14,'Week 7 - Weekly Picks'!$B$1:$Q$1,0)),"")</f>
        <v>Hou</v>
      </c>
      <c r="AE14" s="14" t="str">
        <f t="shared" si="73"/>
        <v>W</v>
      </c>
      <c r="AF14" s="20">
        <f t="shared" si="74"/>
        <v>1</v>
      </c>
      <c r="AG14" s="6" t="str">
        <f>IFERROR(INDEX('Week 7 - Weekly Picks'!$B$1:$Q$50,MATCH('Week 7 - Pool'!AG$3,'Week 7 - Weekly Picks'!$B$1:$B$50,0),MATCH('Week 7 - Pool'!$A14,'Week 7 - Weekly Picks'!$B$1:$Q$1,0)),"")</f>
        <v>Ok State</v>
      </c>
      <c r="AH14" s="14" t="str">
        <f t="shared" si="75"/>
        <v>L</v>
      </c>
      <c r="AI14" s="20">
        <f t="shared" si="76"/>
        <v>0</v>
      </c>
      <c r="AJ14" s="6" t="str">
        <f>IFERROR(INDEX('Week 7 - Weekly Picks'!$B$1:$Q$50,MATCH('Week 7 - Pool'!AJ$3,'Week 7 - Weekly Picks'!$B$1:$B$50,0),MATCH('Week 7 - Pool'!$A14,'Week 7 - Weekly Picks'!$B$1:$Q$1,0)),"")</f>
        <v>Hou</v>
      </c>
      <c r="AK14" s="14" t="str">
        <f t="shared" si="77"/>
        <v>W</v>
      </c>
      <c r="AL14" s="20">
        <f t="shared" si="78"/>
        <v>1</v>
      </c>
      <c r="AM14" s="6" t="str">
        <f>IFERROR(INDEX('Week 7 - Weekly Picks'!$B$1:$Q$50,MATCH('Week 7 - Pool'!AM$3,'Week 7 - Weekly Picks'!$B$1:$B$50,0),MATCH('Week 7 - Pool'!$A14,'Week 7 - Weekly Picks'!$B$1:$Q$1,0)),"")</f>
        <v>Hou</v>
      </c>
      <c r="AN14" s="14" t="str">
        <f t="shared" si="79"/>
        <v>W</v>
      </c>
      <c r="AO14" s="20">
        <f t="shared" si="80"/>
        <v>1</v>
      </c>
      <c r="AP14" s="6" t="str">
        <f>IFERROR(INDEX('Week 7 - Weekly Picks'!$B$1:$Q$50,MATCH('Week 7 - Pool'!AP$3,'Week 7 - Weekly Picks'!$B$1:$B$50,0),MATCH('Week 7 - Pool'!$A14,'Week 7 - Weekly Picks'!$B$1:$Q$1,0)),"")</f>
        <v>Hou</v>
      </c>
      <c r="AQ14" s="14" t="str">
        <f t="shared" si="81"/>
        <v>W</v>
      </c>
      <c r="AR14" s="20">
        <f t="shared" si="82"/>
        <v>1</v>
      </c>
      <c r="AS14" s="6" t="str">
        <f>IFERROR(INDEX('Week 7 - Weekly Picks'!$B$1:$Q$50,MATCH('Week 7 - Pool'!AS$3,'Week 7 - Weekly Picks'!$B$1:$B$50,0),MATCH('Week 7 - Pool'!$A14,'Week 7 - Weekly Picks'!$B$1:$Q$1,0)),"")</f>
        <v>Hou</v>
      </c>
      <c r="AT14" s="14" t="str">
        <f t="shared" si="83"/>
        <v>W</v>
      </c>
      <c r="AU14" s="20">
        <f t="shared" si="84"/>
        <v>1</v>
      </c>
      <c r="AV14" s="6" t="str">
        <f>IFERROR(INDEX('Week 7 - Weekly Picks'!$B$1:$Q$50,MATCH('Week 7 - Pool'!AV$3,'Week 7 - Weekly Picks'!$B$1:$B$50,0),MATCH('Week 7 - Pool'!$A14,'Week 7 - Weekly Picks'!$B$1:$Q$1,0)),"")</f>
        <v>Hou</v>
      </c>
      <c r="AW14" s="14" t="str">
        <f t="shared" si="85"/>
        <v>W</v>
      </c>
      <c r="AX14" s="20">
        <f t="shared" si="86"/>
        <v>1</v>
      </c>
      <c r="AY14" s="6" t="str">
        <f>IFERROR(INDEX('Week 7 - Weekly Picks'!$B$1:$Q$50,MATCH('Week 7 - Pool'!AY$3,'Week 7 - Weekly Picks'!$B$1:$B$50,0),MATCH('Week 7 - Pool'!$A14,'Week 7 - Weekly Picks'!$B$1:$Q$1,0)),"")</f>
        <v>Ok State</v>
      </c>
      <c r="AZ14" s="14" t="str">
        <f t="shared" si="87"/>
        <v>L</v>
      </c>
      <c r="BA14" s="20">
        <f t="shared" si="88"/>
        <v>0</v>
      </c>
      <c r="BB14" s="6" t="str">
        <f>IFERROR(INDEX('Week 7 - Weekly Picks'!$B$1:$Q$50,MATCH('Week 7 - Pool'!BB$3,'Week 7 - Weekly Picks'!$B$1:$B$50,0),MATCH('Week 7 - Pool'!$A14,'Week 7 - Weekly Picks'!$B$1:$Q$1,0)),"")</f>
        <v>Hou</v>
      </c>
      <c r="BC14" s="14" t="str">
        <f t="shared" si="89"/>
        <v>W</v>
      </c>
      <c r="BD14" s="20">
        <f t="shared" si="90"/>
        <v>1</v>
      </c>
      <c r="BE14" s="6" t="str">
        <f>IFERROR(INDEX('Week 7 - Weekly Picks'!$B$1:$Q$50,MATCH('Week 7 - Pool'!BE$3,'Week 7 - Weekly Picks'!$B$1:$B$50,0),MATCH('Week 7 - Pool'!$A14,'Week 7 - Weekly Picks'!$B$1:$Q$1,0)),"")</f>
        <v>Hou</v>
      </c>
      <c r="BF14" s="14" t="str">
        <f t="shared" si="91"/>
        <v>W</v>
      </c>
      <c r="BG14" s="20">
        <f t="shared" si="92"/>
        <v>1</v>
      </c>
      <c r="BH14" s="6" t="str">
        <f>IFERROR(INDEX('Week 7 - Weekly Picks'!$B$1:$Q$50,MATCH('Week 7 - Pool'!BH$3,'Week 7 - Weekly Picks'!$B$1:$B$50,0),MATCH('Week 7 - Pool'!$A14,'Week 7 - Weekly Picks'!$B$1:$Q$1,0)),"")</f>
        <v>Ok State</v>
      </c>
      <c r="BI14" s="14" t="str">
        <f t="shared" si="93"/>
        <v>L</v>
      </c>
      <c r="BJ14" s="20">
        <f t="shared" si="94"/>
        <v>0</v>
      </c>
      <c r="BK14" s="6" t="str">
        <f>IFERROR(INDEX('Week 7 - Weekly Picks'!$B$1:$Q$50,MATCH('Week 7 - Pool'!BK$3,'Week 7 - Weekly Picks'!$B$1:$B$50,0),MATCH('Week 7 - Pool'!$A14,'Week 7 - Weekly Picks'!$B$1:$Q$1,0)),"")</f>
        <v>Ok State</v>
      </c>
      <c r="BL14" s="14" t="str">
        <f t="shared" si="95"/>
        <v>L</v>
      </c>
      <c r="BM14" s="20">
        <f t="shared" si="96"/>
        <v>0</v>
      </c>
      <c r="BN14" s="6" t="str">
        <f>IFERROR(INDEX('Week 7 - Weekly Picks'!$B$1:$Q$50,MATCH('Week 7 - Pool'!BN$3,'Week 7 - Weekly Picks'!$B$1:$B$50,0),MATCH('Week 7 - Pool'!$A14,'Week 7 - Weekly Picks'!$B$1:$Q$1,0)),"")</f>
        <v>Hou</v>
      </c>
      <c r="BO14" s="14" t="str">
        <f t="shared" si="97"/>
        <v>W</v>
      </c>
      <c r="BP14" s="20">
        <f t="shared" si="98"/>
        <v>1</v>
      </c>
      <c r="BQ14" s="6" t="str">
        <f>IFERROR(INDEX('Week 7 - Weekly Picks'!$B$1:$Q$50,MATCH('Week 7 - Pool'!BQ$3,'Week 7 - Weekly Picks'!$B$1:$B$50,0),MATCH('Week 7 - Pool'!$A14,'Week 7 - Weekly Picks'!$B$1:$Q$1,0)),"")</f>
        <v>Hou</v>
      </c>
      <c r="BR14" s="14" t="str">
        <f t="shared" si="99"/>
        <v>W</v>
      </c>
      <c r="BS14" s="20">
        <f t="shared" si="100"/>
        <v>1</v>
      </c>
      <c r="BT14" s="6" t="str">
        <f>IFERROR(INDEX('Week 7 - Weekly Picks'!$B$1:$Q$50,MATCH('Week 7 - Pool'!BT$3,'Week 7 - Weekly Picks'!$B$1:$B$50,0),MATCH('Week 7 - Pool'!$A14,'Week 7 - Weekly Picks'!$B$1:$Q$1,0)),"")</f>
        <v>Ok State</v>
      </c>
      <c r="BU14" s="14" t="str">
        <f t="shared" si="101"/>
        <v>L</v>
      </c>
      <c r="BV14" s="20">
        <f t="shared" si="102"/>
        <v>0</v>
      </c>
      <c r="BW14" s="6" t="str">
        <f>IFERROR(INDEX('Week 7 - Weekly Picks'!$B$1:$Q$50,MATCH('Week 7 - Pool'!BW$3,'Week 7 - Weekly Picks'!$B$1:$B$50,0),MATCH('Week 7 - Pool'!$A14,'Week 7 - Weekly Picks'!$B$1:$Q$1,0)),"")</f>
        <v>Ok State</v>
      </c>
      <c r="BX14" s="14" t="str">
        <f t="shared" si="103"/>
        <v>L</v>
      </c>
      <c r="BY14" s="20">
        <f t="shared" si="104"/>
        <v>0</v>
      </c>
      <c r="BZ14" s="6" t="str">
        <f>IFERROR(INDEX('Week 7 - Weekly Picks'!$B$1:$Q$50,MATCH('Week 7 - Pool'!BZ$3,'Week 7 - Weekly Picks'!$B$1:$B$50,0),MATCH('Week 7 - Pool'!$A14,'Week 7 - Weekly Picks'!$B$1:$Q$1,0)),"")</f>
        <v>Ok State</v>
      </c>
      <c r="CA14" s="14" t="str">
        <f t="shared" si="105"/>
        <v>L</v>
      </c>
      <c r="CB14" s="20">
        <f t="shared" si="106"/>
        <v>0</v>
      </c>
      <c r="CC14" s="6" t="str">
        <f>IFERROR(INDEX('Week 7 - Weekly Picks'!$B$1:$Q$50,MATCH('Week 7 - Pool'!CC$3,'Week 7 - Weekly Picks'!$B$1:$B$50,0),MATCH('Week 7 - Pool'!$A14,'Week 7 - Weekly Picks'!$B$1:$Q$1,0)),"")</f>
        <v>Hou</v>
      </c>
      <c r="CD14" s="14" t="str">
        <f t="shared" si="107"/>
        <v>W</v>
      </c>
      <c r="CE14" s="20">
        <f t="shared" si="108"/>
        <v>1</v>
      </c>
      <c r="CF14" s="6" t="str">
        <f>IFERROR(INDEX('Week 7 - Weekly Picks'!$B$1:$Q$50,MATCH('Week 7 - Pool'!CF$3,'Week 7 - Weekly Picks'!$B$1:$B$50,0),MATCH('Week 7 - Pool'!$A14,'Week 7 - Weekly Picks'!$B$1:$Q$1,0)),"")</f>
        <v>Hou</v>
      </c>
      <c r="CG14" s="14" t="str">
        <f t="shared" si="109"/>
        <v>W</v>
      </c>
      <c r="CH14" s="20">
        <f t="shared" si="110"/>
        <v>1</v>
      </c>
      <c r="CI14" s="6" t="str">
        <f>IFERROR(INDEX('Week 7 - Weekly Picks'!$B$1:$Q$50,MATCH('Week 7 - Pool'!CI$3,'Week 7 - Weekly Picks'!$B$1:$B$50,0),MATCH('Week 7 - Pool'!$A14,'Week 7 - Weekly Picks'!$B$1:$Q$1,0)),"")</f>
        <v>Hou</v>
      </c>
      <c r="CJ14" s="14" t="str">
        <f t="shared" si="55"/>
        <v>W</v>
      </c>
      <c r="CK14" s="20">
        <f t="shared" si="56"/>
        <v>1</v>
      </c>
      <c r="CL14" s="42"/>
      <c r="CM14" s="42">
        <v>11</v>
      </c>
      <c r="CN14" s="1" t="str">
        <f t="shared" si="0"/>
        <v>OK State</v>
      </c>
      <c r="CO14" s="1">
        <f t="shared" si="57"/>
        <v>10</v>
      </c>
      <c r="CP14" s="1" t="str">
        <f t="shared" si="1"/>
        <v>Hou</v>
      </c>
      <c r="CQ14" s="1">
        <f t="shared" si="58"/>
        <v>17</v>
      </c>
      <c r="CR14" s="1">
        <f t="shared" si="2"/>
        <v>27</v>
      </c>
    </row>
    <row r="15" spans="1:96" ht="12" customHeight="1" x14ac:dyDescent="0.3">
      <c r="A15" s="1">
        <v>12</v>
      </c>
      <c r="B15" s="38">
        <v>46312</v>
      </c>
      <c r="C15" s="11"/>
      <c r="D15" s="1" t="str">
        <f>'Data Setup'!H14</f>
        <v>Nebraska</v>
      </c>
      <c r="E15" s="1" t="s">
        <v>2</v>
      </c>
      <c r="F15" s="1" t="str">
        <f>'Data Setup'!I14</f>
        <v>Oregon</v>
      </c>
      <c r="G15" s="52" t="s">
        <v>97</v>
      </c>
      <c r="H15" s="3">
        <v>1</v>
      </c>
      <c r="I15" s="6" t="str">
        <f>IFERROR(INDEX('Week 7 - Weekly Picks'!$B$1:$Q$50,MATCH('Week 7 - Pool'!I$3,'Week 7 - Weekly Picks'!$B$1:$B$50,0),MATCH('Week 7 - Pool'!$A15,'Week 7 - Weekly Picks'!$B$1:$Q$1,0)),"")</f>
        <v>Oregon</v>
      </c>
      <c r="J15" s="14" t="str">
        <f t="shared" si="59"/>
        <v>W</v>
      </c>
      <c r="K15" s="20">
        <f t="shared" si="60"/>
        <v>1</v>
      </c>
      <c r="L15" s="6" t="str">
        <f>IFERROR(INDEX('Week 7 - Weekly Picks'!$B$1:$Q$50,MATCH('Week 7 - Pool'!L$3,'Week 7 - Weekly Picks'!$B$1:$B$50,0),MATCH('Week 7 - Pool'!$A15,'Week 7 - Weekly Picks'!$B$1:$Q$1,0)),"")</f>
        <v>Nebraska</v>
      </c>
      <c r="M15" s="14" t="str">
        <f t="shared" si="61"/>
        <v>L</v>
      </c>
      <c r="N15" s="20">
        <f t="shared" si="62"/>
        <v>0</v>
      </c>
      <c r="O15" s="6" t="str">
        <f>IFERROR(INDEX('Week 7 - Weekly Picks'!$B$1:$Q$50,MATCH('Week 7 - Pool'!O$3,'Week 7 - Weekly Picks'!$B$1:$B$50,0),MATCH('Week 7 - Pool'!$A15,'Week 7 - Weekly Picks'!$B$1:$Q$1,0)),"")</f>
        <v>Oregon</v>
      </c>
      <c r="P15" s="14" t="str">
        <f t="shared" si="63"/>
        <v>W</v>
      </c>
      <c r="Q15" s="20">
        <f t="shared" si="64"/>
        <v>1</v>
      </c>
      <c r="R15" s="6" t="str">
        <f>IFERROR(INDEX('Week 7 - Weekly Picks'!$B$1:$Q$50,MATCH('Week 7 - Pool'!R$3,'Week 7 - Weekly Picks'!$B$1:$B$50,0),MATCH('Week 7 - Pool'!$A15,'Week 7 - Weekly Picks'!$B$1:$Q$1,0)),"")</f>
        <v>Oregon</v>
      </c>
      <c r="S15" s="14" t="str">
        <f t="shared" si="65"/>
        <v>W</v>
      </c>
      <c r="T15" s="20">
        <f t="shared" si="66"/>
        <v>1</v>
      </c>
      <c r="U15" s="6" t="str">
        <f>IFERROR(INDEX('Week 7 - Weekly Picks'!$B$1:$Q$50,MATCH('Week 7 - Pool'!U$3,'Week 7 - Weekly Picks'!$B$1:$B$50,0),MATCH('Week 7 - Pool'!$A15,'Week 7 - Weekly Picks'!$B$1:$Q$1,0)),"")</f>
        <v>Oregon</v>
      </c>
      <c r="V15" s="14" t="str">
        <f t="shared" si="67"/>
        <v>W</v>
      </c>
      <c r="W15" s="20">
        <f t="shared" si="68"/>
        <v>1</v>
      </c>
      <c r="X15" s="6" t="str">
        <f>IFERROR(INDEX('Week 7 - Weekly Picks'!$B$1:$Q$50,MATCH('Week 7 - Pool'!X$3,'Week 7 - Weekly Picks'!$B$1:$B$50,0),MATCH('Week 7 - Pool'!$A15,'Week 7 - Weekly Picks'!$B$1:$Q$1,0)),"")</f>
        <v>Nebraska</v>
      </c>
      <c r="Y15" s="14" t="str">
        <f t="shared" si="69"/>
        <v>L</v>
      </c>
      <c r="Z15" s="20">
        <f t="shared" si="70"/>
        <v>0</v>
      </c>
      <c r="AA15" s="6" t="str">
        <f>IFERROR(INDEX('Week 7 - Weekly Picks'!$B$1:$Q$50,MATCH('Week 7 - Pool'!AA$3,'Week 7 - Weekly Picks'!$B$1:$B$50,0),MATCH('Week 7 - Pool'!$A15,'Week 7 - Weekly Picks'!$B$1:$Q$1,0)),"")</f>
        <v>Oregon</v>
      </c>
      <c r="AB15" s="14" t="str">
        <f t="shared" si="71"/>
        <v>W</v>
      </c>
      <c r="AC15" s="20">
        <f t="shared" si="72"/>
        <v>1</v>
      </c>
      <c r="AD15" s="6" t="str">
        <f>IFERROR(INDEX('Week 7 - Weekly Picks'!$B$1:$Q$50,MATCH('Week 7 - Pool'!AD$3,'Week 7 - Weekly Picks'!$B$1:$B$50,0),MATCH('Week 7 - Pool'!$A15,'Week 7 - Weekly Picks'!$B$1:$Q$1,0)),"")</f>
        <v>Nebraska</v>
      </c>
      <c r="AE15" s="14" t="str">
        <f t="shared" si="73"/>
        <v>L</v>
      </c>
      <c r="AF15" s="20">
        <f t="shared" si="74"/>
        <v>0</v>
      </c>
      <c r="AG15" s="6" t="str">
        <f>IFERROR(INDEX('Week 7 - Weekly Picks'!$B$1:$Q$50,MATCH('Week 7 - Pool'!AG$3,'Week 7 - Weekly Picks'!$B$1:$B$50,0),MATCH('Week 7 - Pool'!$A15,'Week 7 - Weekly Picks'!$B$1:$Q$1,0)),"")</f>
        <v>Oregon</v>
      </c>
      <c r="AH15" s="14" t="str">
        <f t="shared" si="75"/>
        <v>W</v>
      </c>
      <c r="AI15" s="20">
        <f t="shared" si="76"/>
        <v>1</v>
      </c>
      <c r="AJ15" s="6" t="str">
        <f>IFERROR(INDEX('Week 7 - Weekly Picks'!$B$1:$Q$50,MATCH('Week 7 - Pool'!AJ$3,'Week 7 - Weekly Picks'!$B$1:$B$50,0),MATCH('Week 7 - Pool'!$A15,'Week 7 - Weekly Picks'!$B$1:$Q$1,0)),"")</f>
        <v>Oregon</v>
      </c>
      <c r="AK15" s="14" t="str">
        <f t="shared" si="77"/>
        <v>W</v>
      </c>
      <c r="AL15" s="20">
        <f t="shared" si="78"/>
        <v>1</v>
      </c>
      <c r="AM15" s="6" t="str">
        <f>IFERROR(INDEX('Week 7 - Weekly Picks'!$B$1:$Q$50,MATCH('Week 7 - Pool'!AM$3,'Week 7 - Weekly Picks'!$B$1:$B$50,0),MATCH('Week 7 - Pool'!$A15,'Week 7 - Weekly Picks'!$B$1:$Q$1,0)),"")</f>
        <v>Nebraska</v>
      </c>
      <c r="AN15" s="14" t="str">
        <f t="shared" si="79"/>
        <v>L</v>
      </c>
      <c r="AO15" s="20">
        <f t="shared" si="80"/>
        <v>0</v>
      </c>
      <c r="AP15" s="6" t="str">
        <f>IFERROR(INDEX('Week 7 - Weekly Picks'!$B$1:$Q$50,MATCH('Week 7 - Pool'!AP$3,'Week 7 - Weekly Picks'!$B$1:$B$50,0),MATCH('Week 7 - Pool'!$A15,'Week 7 - Weekly Picks'!$B$1:$Q$1,0)),"")</f>
        <v>Oregon</v>
      </c>
      <c r="AQ15" s="14" t="str">
        <f t="shared" si="81"/>
        <v>W</v>
      </c>
      <c r="AR15" s="20">
        <f t="shared" si="82"/>
        <v>1</v>
      </c>
      <c r="AS15" s="6" t="str">
        <f>IFERROR(INDEX('Week 7 - Weekly Picks'!$B$1:$Q$50,MATCH('Week 7 - Pool'!AS$3,'Week 7 - Weekly Picks'!$B$1:$B$50,0),MATCH('Week 7 - Pool'!$A15,'Week 7 - Weekly Picks'!$B$1:$Q$1,0)),"")</f>
        <v>Oregon</v>
      </c>
      <c r="AT15" s="14" t="str">
        <f t="shared" si="83"/>
        <v>W</v>
      </c>
      <c r="AU15" s="20">
        <f t="shared" si="84"/>
        <v>1</v>
      </c>
      <c r="AV15" s="6" t="str">
        <f>IFERROR(INDEX('Week 7 - Weekly Picks'!$B$1:$Q$50,MATCH('Week 7 - Pool'!AV$3,'Week 7 - Weekly Picks'!$B$1:$B$50,0),MATCH('Week 7 - Pool'!$A15,'Week 7 - Weekly Picks'!$B$1:$Q$1,0)),"")</f>
        <v>Oregon</v>
      </c>
      <c r="AW15" s="14" t="str">
        <f t="shared" si="85"/>
        <v>W</v>
      </c>
      <c r="AX15" s="20">
        <f t="shared" si="86"/>
        <v>1</v>
      </c>
      <c r="AY15" s="6" t="str">
        <f>IFERROR(INDEX('Week 7 - Weekly Picks'!$B$1:$Q$50,MATCH('Week 7 - Pool'!AY$3,'Week 7 - Weekly Picks'!$B$1:$B$50,0),MATCH('Week 7 - Pool'!$A15,'Week 7 - Weekly Picks'!$B$1:$Q$1,0)),"")</f>
        <v>Nebraska</v>
      </c>
      <c r="AZ15" s="14" t="str">
        <f t="shared" si="87"/>
        <v>L</v>
      </c>
      <c r="BA15" s="20">
        <f t="shared" si="88"/>
        <v>0</v>
      </c>
      <c r="BB15" s="6" t="str">
        <f>IFERROR(INDEX('Week 7 - Weekly Picks'!$B$1:$Q$50,MATCH('Week 7 - Pool'!BB$3,'Week 7 - Weekly Picks'!$B$1:$B$50,0),MATCH('Week 7 - Pool'!$A15,'Week 7 - Weekly Picks'!$B$1:$Q$1,0)),"")</f>
        <v>Oregon</v>
      </c>
      <c r="BC15" s="14" t="str">
        <f t="shared" si="89"/>
        <v>W</v>
      </c>
      <c r="BD15" s="20">
        <f t="shared" si="90"/>
        <v>1</v>
      </c>
      <c r="BE15" s="6" t="str">
        <f>IFERROR(INDEX('Week 7 - Weekly Picks'!$B$1:$Q$50,MATCH('Week 7 - Pool'!BE$3,'Week 7 - Weekly Picks'!$B$1:$B$50,0),MATCH('Week 7 - Pool'!$A15,'Week 7 - Weekly Picks'!$B$1:$Q$1,0)),"")</f>
        <v>Oregon</v>
      </c>
      <c r="BF15" s="14" t="str">
        <f t="shared" si="91"/>
        <v>W</v>
      </c>
      <c r="BG15" s="20">
        <f t="shared" si="92"/>
        <v>1</v>
      </c>
      <c r="BH15" s="6" t="str">
        <f>IFERROR(INDEX('Week 7 - Weekly Picks'!$B$1:$Q$50,MATCH('Week 7 - Pool'!BH$3,'Week 7 - Weekly Picks'!$B$1:$B$50,0),MATCH('Week 7 - Pool'!$A15,'Week 7 - Weekly Picks'!$B$1:$Q$1,0)),"")</f>
        <v>Oregon</v>
      </c>
      <c r="BI15" s="14" t="str">
        <f t="shared" si="93"/>
        <v>W</v>
      </c>
      <c r="BJ15" s="20">
        <f t="shared" si="94"/>
        <v>1</v>
      </c>
      <c r="BK15" s="6" t="str">
        <f>IFERROR(INDEX('Week 7 - Weekly Picks'!$B$1:$Q$50,MATCH('Week 7 - Pool'!BK$3,'Week 7 - Weekly Picks'!$B$1:$B$50,0),MATCH('Week 7 - Pool'!$A15,'Week 7 - Weekly Picks'!$B$1:$Q$1,0)),"")</f>
        <v>Oregon</v>
      </c>
      <c r="BL15" s="14" t="str">
        <f t="shared" si="95"/>
        <v>W</v>
      </c>
      <c r="BM15" s="20">
        <f t="shared" si="96"/>
        <v>1</v>
      </c>
      <c r="BN15" s="6" t="str">
        <f>IFERROR(INDEX('Week 7 - Weekly Picks'!$B$1:$Q$50,MATCH('Week 7 - Pool'!BN$3,'Week 7 - Weekly Picks'!$B$1:$B$50,0),MATCH('Week 7 - Pool'!$A15,'Week 7 - Weekly Picks'!$B$1:$Q$1,0)),"")</f>
        <v>Nebraska</v>
      </c>
      <c r="BO15" s="14" t="str">
        <f t="shared" si="97"/>
        <v>L</v>
      </c>
      <c r="BP15" s="20">
        <f t="shared" si="98"/>
        <v>0</v>
      </c>
      <c r="BQ15" s="6" t="str">
        <f>IFERROR(INDEX('Week 7 - Weekly Picks'!$B$1:$Q$50,MATCH('Week 7 - Pool'!BQ$3,'Week 7 - Weekly Picks'!$B$1:$B$50,0),MATCH('Week 7 - Pool'!$A15,'Week 7 - Weekly Picks'!$B$1:$Q$1,0)),"")</f>
        <v>Oregon</v>
      </c>
      <c r="BR15" s="14" t="str">
        <f t="shared" si="99"/>
        <v>W</v>
      </c>
      <c r="BS15" s="20">
        <f t="shared" si="100"/>
        <v>1</v>
      </c>
      <c r="BT15" s="6" t="str">
        <f>IFERROR(INDEX('Week 7 - Weekly Picks'!$B$1:$Q$50,MATCH('Week 7 - Pool'!BT$3,'Week 7 - Weekly Picks'!$B$1:$B$50,0),MATCH('Week 7 - Pool'!$A15,'Week 7 - Weekly Picks'!$B$1:$Q$1,0)),"")</f>
        <v>Oregon</v>
      </c>
      <c r="BU15" s="14" t="str">
        <f t="shared" si="101"/>
        <v>W</v>
      </c>
      <c r="BV15" s="20">
        <f t="shared" si="102"/>
        <v>1</v>
      </c>
      <c r="BW15" s="6" t="str">
        <f>IFERROR(INDEX('Week 7 - Weekly Picks'!$B$1:$Q$50,MATCH('Week 7 - Pool'!BW$3,'Week 7 - Weekly Picks'!$B$1:$B$50,0),MATCH('Week 7 - Pool'!$A15,'Week 7 - Weekly Picks'!$B$1:$Q$1,0)),"")</f>
        <v>Oregon</v>
      </c>
      <c r="BX15" s="14" t="str">
        <f t="shared" si="103"/>
        <v>W</v>
      </c>
      <c r="BY15" s="20">
        <f t="shared" si="104"/>
        <v>1</v>
      </c>
      <c r="BZ15" s="6" t="str">
        <f>IFERROR(INDEX('Week 7 - Weekly Picks'!$B$1:$Q$50,MATCH('Week 7 - Pool'!BZ$3,'Week 7 - Weekly Picks'!$B$1:$B$50,0),MATCH('Week 7 - Pool'!$A15,'Week 7 - Weekly Picks'!$B$1:$Q$1,0)),"")</f>
        <v>Oregon</v>
      </c>
      <c r="CA15" s="14" t="str">
        <f t="shared" si="105"/>
        <v>W</v>
      </c>
      <c r="CB15" s="20">
        <f t="shared" si="106"/>
        <v>1</v>
      </c>
      <c r="CC15" s="6" t="str">
        <f>IFERROR(INDEX('Week 7 - Weekly Picks'!$B$1:$Q$50,MATCH('Week 7 - Pool'!CC$3,'Week 7 - Weekly Picks'!$B$1:$B$50,0),MATCH('Week 7 - Pool'!$A15,'Week 7 - Weekly Picks'!$B$1:$Q$1,0)),"")</f>
        <v>Oregon</v>
      </c>
      <c r="CD15" s="14" t="str">
        <f t="shared" si="107"/>
        <v>W</v>
      </c>
      <c r="CE15" s="20">
        <f t="shared" si="108"/>
        <v>1</v>
      </c>
      <c r="CF15" s="6" t="str">
        <f>IFERROR(INDEX('Week 7 - Weekly Picks'!$B$1:$Q$50,MATCH('Week 7 - Pool'!CF$3,'Week 7 - Weekly Picks'!$B$1:$B$50,0),MATCH('Week 7 - Pool'!$A15,'Week 7 - Weekly Picks'!$B$1:$Q$1,0)),"")</f>
        <v>Oregon</v>
      </c>
      <c r="CG15" s="14" t="str">
        <f t="shared" si="109"/>
        <v>W</v>
      </c>
      <c r="CH15" s="20">
        <f t="shared" si="110"/>
        <v>1</v>
      </c>
      <c r="CI15" s="6" t="str">
        <f>IFERROR(INDEX('Week 7 - Weekly Picks'!$B$1:$Q$50,MATCH('Week 7 - Pool'!CI$3,'Week 7 - Weekly Picks'!$B$1:$B$50,0),MATCH('Week 7 - Pool'!$A15,'Week 7 - Weekly Picks'!$B$1:$Q$1,0)),"")</f>
        <v>Nebraska</v>
      </c>
      <c r="CJ15" s="14" t="str">
        <f t="shared" si="55"/>
        <v>L</v>
      </c>
      <c r="CK15" s="20">
        <f t="shared" si="56"/>
        <v>0</v>
      </c>
      <c r="CL15" s="42"/>
      <c r="CM15" s="42">
        <v>12</v>
      </c>
      <c r="CN15" s="1" t="str">
        <f t="shared" si="0"/>
        <v>Nebraska</v>
      </c>
      <c r="CO15" s="1">
        <f t="shared" si="57"/>
        <v>7</v>
      </c>
      <c r="CP15" s="1" t="str">
        <f t="shared" si="1"/>
        <v>Oregon</v>
      </c>
      <c r="CQ15" s="1">
        <f t="shared" si="58"/>
        <v>20</v>
      </c>
      <c r="CR15" s="1">
        <f t="shared" si="2"/>
        <v>27</v>
      </c>
    </row>
    <row r="16" spans="1:96" ht="12" customHeight="1" x14ac:dyDescent="0.3">
      <c r="A16" s="1">
        <v>13</v>
      </c>
      <c r="B16" s="38">
        <v>46312</v>
      </c>
      <c r="C16" s="11"/>
      <c r="D16" s="1" t="str">
        <f>'Data Setup'!H15</f>
        <v>TCU</v>
      </c>
      <c r="E16" s="1" t="s">
        <v>2</v>
      </c>
      <c r="F16" s="1" t="str">
        <f>'Data Setup'!I15</f>
        <v>Baylor</v>
      </c>
      <c r="G16" s="52" t="s">
        <v>110</v>
      </c>
      <c r="H16" s="3">
        <v>1</v>
      </c>
      <c r="I16" s="6" t="str">
        <f>IFERROR(INDEX('Week 7 - Weekly Picks'!$B$1:$Q$50,MATCH('Week 7 - Pool'!I$3,'Week 7 - Weekly Picks'!$B$1:$B$50,0),MATCH('Week 7 - Pool'!$A16,'Week 7 - Weekly Picks'!$B$1:$Q$1,0)),"")</f>
        <v>Baylor</v>
      </c>
      <c r="J16" s="14" t="str">
        <f t="shared" si="59"/>
        <v>L</v>
      </c>
      <c r="K16" s="20">
        <f t="shared" si="60"/>
        <v>0</v>
      </c>
      <c r="L16" s="6" t="str">
        <f>IFERROR(INDEX('Week 7 - Weekly Picks'!$B$1:$Q$50,MATCH('Week 7 - Pool'!L$3,'Week 7 - Weekly Picks'!$B$1:$B$50,0),MATCH('Week 7 - Pool'!$A16,'Week 7 - Weekly Picks'!$B$1:$Q$1,0)),"")</f>
        <v>Baylor</v>
      </c>
      <c r="M16" s="14" t="str">
        <f t="shared" si="61"/>
        <v>L</v>
      </c>
      <c r="N16" s="20">
        <f t="shared" si="62"/>
        <v>0</v>
      </c>
      <c r="O16" s="6" t="str">
        <f>IFERROR(INDEX('Week 7 - Weekly Picks'!$B$1:$Q$50,MATCH('Week 7 - Pool'!O$3,'Week 7 - Weekly Picks'!$B$1:$B$50,0),MATCH('Week 7 - Pool'!$A16,'Week 7 - Weekly Picks'!$B$1:$Q$1,0)),"")</f>
        <v>Baylor</v>
      </c>
      <c r="P16" s="14" t="str">
        <f t="shared" si="63"/>
        <v>L</v>
      </c>
      <c r="Q16" s="20">
        <f t="shared" si="64"/>
        <v>0</v>
      </c>
      <c r="R16" s="6" t="str">
        <f>IFERROR(INDEX('Week 7 - Weekly Picks'!$B$1:$Q$50,MATCH('Week 7 - Pool'!R$3,'Week 7 - Weekly Picks'!$B$1:$B$50,0),MATCH('Week 7 - Pool'!$A16,'Week 7 - Weekly Picks'!$B$1:$Q$1,0)),"")</f>
        <v>TCU</v>
      </c>
      <c r="S16" s="14" t="str">
        <f t="shared" si="65"/>
        <v>W</v>
      </c>
      <c r="T16" s="20">
        <f t="shared" si="66"/>
        <v>1</v>
      </c>
      <c r="U16" s="6" t="str">
        <f>IFERROR(INDEX('Week 7 - Weekly Picks'!$B$1:$Q$50,MATCH('Week 7 - Pool'!U$3,'Week 7 - Weekly Picks'!$B$1:$B$50,0),MATCH('Week 7 - Pool'!$A16,'Week 7 - Weekly Picks'!$B$1:$Q$1,0)),"")</f>
        <v>Baylor</v>
      </c>
      <c r="V16" s="14" t="str">
        <f t="shared" si="67"/>
        <v>L</v>
      </c>
      <c r="W16" s="20">
        <f t="shared" si="68"/>
        <v>0</v>
      </c>
      <c r="X16" s="6" t="str">
        <f>IFERROR(INDEX('Week 7 - Weekly Picks'!$B$1:$Q$50,MATCH('Week 7 - Pool'!X$3,'Week 7 - Weekly Picks'!$B$1:$B$50,0),MATCH('Week 7 - Pool'!$A16,'Week 7 - Weekly Picks'!$B$1:$Q$1,0)),"")</f>
        <v>TCU</v>
      </c>
      <c r="Y16" s="14" t="str">
        <f t="shared" si="69"/>
        <v>W</v>
      </c>
      <c r="Z16" s="20">
        <f t="shared" si="70"/>
        <v>1</v>
      </c>
      <c r="AA16" s="6" t="str">
        <f>IFERROR(INDEX('Week 7 - Weekly Picks'!$B$1:$Q$50,MATCH('Week 7 - Pool'!AA$3,'Week 7 - Weekly Picks'!$B$1:$B$50,0),MATCH('Week 7 - Pool'!$A16,'Week 7 - Weekly Picks'!$B$1:$Q$1,0)),"")</f>
        <v>Baylor</v>
      </c>
      <c r="AB16" s="14" t="str">
        <f t="shared" si="71"/>
        <v>L</v>
      </c>
      <c r="AC16" s="20">
        <f t="shared" si="72"/>
        <v>0</v>
      </c>
      <c r="AD16" s="6" t="str">
        <f>IFERROR(INDEX('Week 7 - Weekly Picks'!$B$1:$Q$50,MATCH('Week 7 - Pool'!AD$3,'Week 7 - Weekly Picks'!$B$1:$B$50,0),MATCH('Week 7 - Pool'!$A16,'Week 7 - Weekly Picks'!$B$1:$Q$1,0)),"")</f>
        <v>Baylor</v>
      </c>
      <c r="AE16" s="14" t="str">
        <f t="shared" si="73"/>
        <v>L</v>
      </c>
      <c r="AF16" s="20">
        <f t="shared" si="74"/>
        <v>0</v>
      </c>
      <c r="AG16" s="6" t="str">
        <f>IFERROR(INDEX('Week 7 - Weekly Picks'!$B$1:$Q$50,MATCH('Week 7 - Pool'!AG$3,'Week 7 - Weekly Picks'!$B$1:$B$50,0),MATCH('Week 7 - Pool'!$A16,'Week 7 - Weekly Picks'!$B$1:$Q$1,0)),"")</f>
        <v>TCU</v>
      </c>
      <c r="AH16" s="14" t="str">
        <f t="shared" si="75"/>
        <v>W</v>
      </c>
      <c r="AI16" s="20">
        <f t="shared" si="76"/>
        <v>1</v>
      </c>
      <c r="AJ16" s="6" t="str">
        <f>IFERROR(INDEX('Week 7 - Weekly Picks'!$B$1:$Q$50,MATCH('Week 7 - Pool'!AJ$3,'Week 7 - Weekly Picks'!$B$1:$B$50,0),MATCH('Week 7 - Pool'!$A16,'Week 7 - Weekly Picks'!$B$1:$Q$1,0)),"")</f>
        <v>Baylor</v>
      </c>
      <c r="AK16" s="14" t="str">
        <f t="shared" si="77"/>
        <v>L</v>
      </c>
      <c r="AL16" s="20">
        <f t="shared" si="78"/>
        <v>0</v>
      </c>
      <c r="AM16" s="6" t="str">
        <f>IFERROR(INDEX('Week 7 - Weekly Picks'!$B$1:$Q$50,MATCH('Week 7 - Pool'!AM$3,'Week 7 - Weekly Picks'!$B$1:$B$50,0),MATCH('Week 7 - Pool'!$A16,'Week 7 - Weekly Picks'!$B$1:$Q$1,0)),"")</f>
        <v>Baylor</v>
      </c>
      <c r="AN16" s="14" t="str">
        <f t="shared" si="79"/>
        <v>L</v>
      </c>
      <c r="AO16" s="20">
        <f t="shared" si="80"/>
        <v>0</v>
      </c>
      <c r="AP16" s="6" t="str">
        <f>IFERROR(INDEX('Week 7 - Weekly Picks'!$B$1:$Q$50,MATCH('Week 7 - Pool'!AP$3,'Week 7 - Weekly Picks'!$B$1:$B$50,0),MATCH('Week 7 - Pool'!$A16,'Week 7 - Weekly Picks'!$B$1:$Q$1,0)),"")</f>
        <v>Baylor</v>
      </c>
      <c r="AQ16" s="14" t="str">
        <f t="shared" si="81"/>
        <v>L</v>
      </c>
      <c r="AR16" s="20">
        <f t="shared" si="82"/>
        <v>0</v>
      </c>
      <c r="AS16" s="6" t="str">
        <f>IFERROR(INDEX('Week 7 - Weekly Picks'!$B$1:$Q$50,MATCH('Week 7 - Pool'!AS$3,'Week 7 - Weekly Picks'!$B$1:$B$50,0),MATCH('Week 7 - Pool'!$A16,'Week 7 - Weekly Picks'!$B$1:$Q$1,0)),"")</f>
        <v>Baylor</v>
      </c>
      <c r="AT16" s="14" t="str">
        <f t="shared" si="83"/>
        <v>L</v>
      </c>
      <c r="AU16" s="20">
        <f t="shared" si="84"/>
        <v>0</v>
      </c>
      <c r="AV16" s="6" t="str">
        <f>IFERROR(INDEX('Week 7 - Weekly Picks'!$B$1:$Q$50,MATCH('Week 7 - Pool'!AV$3,'Week 7 - Weekly Picks'!$B$1:$B$50,0),MATCH('Week 7 - Pool'!$A16,'Week 7 - Weekly Picks'!$B$1:$Q$1,0)),"")</f>
        <v>Baylor</v>
      </c>
      <c r="AW16" s="14" t="str">
        <f t="shared" si="85"/>
        <v>L</v>
      </c>
      <c r="AX16" s="20">
        <f t="shared" si="86"/>
        <v>0</v>
      </c>
      <c r="AY16" s="6" t="str">
        <f>IFERROR(INDEX('Week 7 - Weekly Picks'!$B$1:$Q$50,MATCH('Week 7 - Pool'!AY$3,'Week 7 - Weekly Picks'!$B$1:$B$50,0),MATCH('Week 7 - Pool'!$A16,'Week 7 - Weekly Picks'!$B$1:$Q$1,0)),"")</f>
        <v>Baylor</v>
      </c>
      <c r="AZ16" s="14" t="str">
        <f t="shared" si="87"/>
        <v>L</v>
      </c>
      <c r="BA16" s="20">
        <f t="shared" si="88"/>
        <v>0</v>
      </c>
      <c r="BB16" s="6" t="str">
        <f>IFERROR(INDEX('Week 7 - Weekly Picks'!$B$1:$Q$50,MATCH('Week 7 - Pool'!BB$3,'Week 7 - Weekly Picks'!$B$1:$B$50,0),MATCH('Week 7 - Pool'!$A16,'Week 7 - Weekly Picks'!$B$1:$Q$1,0)),"")</f>
        <v>Baylor</v>
      </c>
      <c r="BC16" s="14" t="str">
        <f t="shared" si="89"/>
        <v>L</v>
      </c>
      <c r="BD16" s="20">
        <f t="shared" si="90"/>
        <v>0</v>
      </c>
      <c r="BE16" s="6" t="str">
        <f>IFERROR(INDEX('Week 7 - Weekly Picks'!$B$1:$Q$50,MATCH('Week 7 - Pool'!BE$3,'Week 7 - Weekly Picks'!$B$1:$B$50,0),MATCH('Week 7 - Pool'!$A16,'Week 7 - Weekly Picks'!$B$1:$Q$1,0)),"")</f>
        <v>Baylor</v>
      </c>
      <c r="BF16" s="14" t="str">
        <f t="shared" si="91"/>
        <v>L</v>
      </c>
      <c r="BG16" s="20">
        <f t="shared" si="92"/>
        <v>0</v>
      </c>
      <c r="BH16" s="6" t="str">
        <f>IFERROR(INDEX('Week 7 - Weekly Picks'!$B$1:$Q$50,MATCH('Week 7 - Pool'!BH$3,'Week 7 - Weekly Picks'!$B$1:$B$50,0),MATCH('Week 7 - Pool'!$A16,'Week 7 - Weekly Picks'!$B$1:$Q$1,0)),"")</f>
        <v>Baylor</v>
      </c>
      <c r="BI16" s="14" t="str">
        <f t="shared" si="93"/>
        <v>L</v>
      </c>
      <c r="BJ16" s="20">
        <f t="shared" si="94"/>
        <v>0</v>
      </c>
      <c r="BK16" s="6" t="str">
        <f>IFERROR(INDEX('Week 7 - Weekly Picks'!$B$1:$Q$50,MATCH('Week 7 - Pool'!BK$3,'Week 7 - Weekly Picks'!$B$1:$B$50,0),MATCH('Week 7 - Pool'!$A16,'Week 7 - Weekly Picks'!$B$1:$Q$1,0)),"")</f>
        <v>Baylor</v>
      </c>
      <c r="BL16" s="14" t="str">
        <f t="shared" si="95"/>
        <v>L</v>
      </c>
      <c r="BM16" s="20">
        <f t="shared" si="96"/>
        <v>0</v>
      </c>
      <c r="BN16" s="6" t="str">
        <f>IFERROR(INDEX('Week 7 - Weekly Picks'!$B$1:$Q$50,MATCH('Week 7 - Pool'!BN$3,'Week 7 - Weekly Picks'!$B$1:$B$50,0),MATCH('Week 7 - Pool'!$A16,'Week 7 - Weekly Picks'!$B$1:$Q$1,0)),"")</f>
        <v>Baylor</v>
      </c>
      <c r="BO16" s="14" t="str">
        <f t="shared" si="97"/>
        <v>L</v>
      </c>
      <c r="BP16" s="20">
        <f t="shared" si="98"/>
        <v>0</v>
      </c>
      <c r="BQ16" s="6" t="str">
        <f>IFERROR(INDEX('Week 7 - Weekly Picks'!$B$1:$Q$50,MATCH('Week 7 - Pool'!BQ$3,'Week 7 - Weekly Picks'!$B$1:$B$50,0),MATCH('Week 7 - Pool'!$A16,'Week 7 - Weekly Picks'!$B$1:$Q$1,0)),"")</f>
        <v>Baylor</v>
      </c>
      <c r="BR16" s="14" t="str">
        <f t="shared" si="99"/>
        <v>L</v>
      </c>
      <c r="BS16" s="20">
        <f t="shared" si="100"/>
        <v>0</v>
      </c>
      <c r="BT16" s="6" t="str">
        <f>IFERROR(INDEX('Week 7 - Weekly Picks'!$B$1:$Q$50,MATCH('Week 7 - Pool'!BT$3,'Week 7 - Weekly Picks'!$B$1:$B$50,0),MATCH('Week 7 - Pool'!$A16,'Week 7 - Weekly Picks'!$B$1:$Q$1,0)),"")</f>
        <v>TCU</v>
      </c>
      <c r="BU16" s="14" t="str">
        <f t="shared" si="101"/>
        <v>W</v>
      </c>
      <c r="BV16" s="20">
        <f t="shared" si="102"/>
        <v>1</v>
      </c>
      <c r="BW16" s="6" t="str">
        <f>IFERROR(INDEX('Week 7 - Weekly Picks'!$B$1:$Q$50,MATCH('Week 7 - Pool'!BW$3,'Week 7 - Weekly Picks'!$B$1:$B$50,0),MATCH('Week 7 - Pool'!$A16,'Week 7 - Weekly Picks'!$B$1:$Q$1,0)),"")</f>
        <v>Baylor</v>
      </c>
      <c r="BX16" s="14" t="str">
        <f t="shared" si="103"/>
        <v>L</v>
      </c>
      <c r="BY16" s="20">
        <f t="shared" si="104"/>
        <v>0</v>
      </c>
      <c r="BZ16" s="6" t="str">
        <f>IFERROR(INDEX('Week 7 - Weekly Picks'!$B$1:$Q$50,MATCH('Week 7 - Pool'!BZ$3,'Week 7 - Weekly Picks'!$B$1:$B$50,0),MATCH('Week 7 - Pool'!$A16,'Week 7 - Weekly Picks'!$B$1:$Q$1,0)),"")</f>
        <v>Baylor</v>
      </c>
      <c r="CA16" s="14" t="str">
        <f t="shared" si="105"/>
        <v>L</v>
      </c>
      <c r="CB16" s="20">
        <f t="shared" si="106"/>
        <v>0</v>
      </c>
      <c r="CC16" s="6" t="str">
        <f>IFERROR(INDEX('Week 7 - Weekly Picks'!$B$1:$Q$50,MATCH('Week 7 - Pool'!CC$3,'Week 7 - Weekly Picks'!$B$1:$B$50,0),MATCH('Week 7 - Pool'!$A16,'Week 7 - Weekly Picks'!$B$1:$Q$1,0)),"")</f>
        <v>Baylor</v>
      </c>
      <c r="CD16" s="14" t="str">
        <f t="shared" si="107"/>
        <v>L</v>
      </c>
      <c r="CE16" s="20">
        <f t="shared" si="108"/>
        <v>0</v>
      </c>
      <c r="CF16" s="6" t="str">
        <f>IFERROR(INDEX('Week 7 - Weekly Picks'!$B$1:$Q$50,MATCH('Week 7 - Pool'!CF$3,'Week 7 - Weekly Picks'!$B$1:$B$50,0),MATCH('Week 7 - Pool'!$A16,'Week 7 - Weekly Picks'!$B$1:$Q$1,0)),"")</f>
        <v>TCU</v>
      </c>
      <c r="CG16" s="14" t="str">
        <f t="shared" si="109"/>
        <v>W</v>
      </c>
      <c r="CH16" s="20">
        <f t="shared" si="110"/>
        <v>1</v>
      </c>
      <c r="CI16" s="6" t="str">
        <f>IFERROR(INDEX('Week 7 - Weekly Picks'!$B$1:$Q$50,MATCH('Week 7 - Pool'!CI$3,'Week 7 - Weekly Picks'!$B$1:$B$50,0),MATCH('Week 7 - Pool'!$A16,'Week 7 - Weekly Picks'!$B$1:$Q$1,0)),"")</f>
        <v>Baylor</v>
      </c>
      <c r="CJ16" s="14" t="str">
        <f t="shared" si="55"/>
        <v>L</v>
      </c>
      <c r="CK16" s="20">
        <f t="shared" si="56"/>
        <v>0</v>
      </c>
      <c r="CL16" s="42"/>
      <c r="CM16" s="42">
        <v>13</v>
      </c>
      <c r="CN16" s="1" t="str">
        <f t="shared" si="0"/>
        <v>TCU</v>
      </c>
      <c r="CO16" s="1">
        <f t="shared" si="57"/>
        <v>5</v>
      </c>
      <c r="CP16" s="1" t="str">
        <f t="shared" si="1"/>
        <v>Baylor</v>
      </c>
      <c r="CQ16" s="1">
        <f t="shared" si="58"/>
        <v>22</v>
      </c>
      <c r="CR16" s="1">
        <f t="shared" si="2"/>
        <v>27</v>
      </c>
    </row>
    <row r="17" spans="1:96" ht="12" customHeight="1" x14ac:dyDescent="0.3">
      <c r="A17" s="1">
        <v>14</v>
      </c>
      <c r="B17" s="38">
        <v>46312</v>
      </c>
      <c r="C17" s="11"/>
      <c r="D17" s="1" t="str">
        <f>'Data Setup'!H16</f>
        <v>Notre Dame</v>
      </c>
      <c r="E17" s="1"/>
      <c r="F17" s="1" t="str">
        <f>'Data Setup'!I16</f>
        <v>BYU</v>
      </c>
      <c r="G17" s="52" t="s">
        <v>109</v>
      </c>
      <c r="H17" s="3">
        <v>2</v>
      </c>
      <c r="I17" s="6" t="str">
        <f>IFERROR(INDEX('Week 7 - Weekly Picks'!$B$1:$Q$50,MATCH('Week 7 - Pool'!I$3,'Week 7 - Weekly Picks'!$B$1:$B$50,0),MATCH('Week 7 - Pool'!$A17,'Week 7 - Weekly Picks'!$B$1:$Q$1,0)),"")</f>
        <v>Notre Dame</v>
      </c>
      <c r="J17" s="14" t="str">
        <f t="shared" ref="J17" si="111">IF($G17="","",IF(I17=$G17,"W","L"))</f>
        <v>L</v>
      </c>
      <c r="K17" s="20">
        <f t="shared" ref="K17" si="112">IF(J17="W",$H17,0)</f>
        <v>0</v>
      </c>
      <c r="L17" s="6" t="str">
        <f>IFERROR(INDEX('Week 7 - Weekly Picks'!$B$1:$Q$50,MATCH('Week 7 - Pool'!L$3,'Week 7 - Weekly Picks'!$B$1:$B$50,0),MATCH('Week 7 - Pool'!$A17,'Week 7 - Weekly Picks'!$B$1:$Q$1,0)),"")</f>
        <v>Notre Dame</v>
      </c>
      <c r="M17" s="14" t="str">
        <f t="shared" ref="M17" si="113">IF($G17="","",IF(L17=$G17,"W","L"))</f>
        <v>L</v>
      </c>
      <c r="N17" s="20">
        <f t="shared" ref="N17" si="114">IF(M17="W",$H17,0)</f>
        <v>0</v>
      </c>
      <c r="O17" s="6" t="str">
        <f>IFERROR(INDEX('Week 7 - Weekly Picks'!$B$1:$Q$50,MATCH('Week 7 - Pool'!O$3,'Week 7 - Weekly Picks'!$B$1:$B$50,0),MATCH('Week 7 - Pool'!$A17,'Week 7 - Weekly Picks'!$B$1:$Q$1,0)),"")</f>
        <v>Notre Dame</v>
      </c>
      <c r="P17" s="14" t="str">
        <f t="shared" ref="P17" si="115">IF($G17="","",IF(O17=$G17,"W","L"))</f>
        <v>L</v>
      </c>
      <c r="Q17" s="20">
        <f t="shared" ref="Q17" si="116">IF(P17="W",$H17,0)</f>
        <v>0</v>
      </c>
      <c r="R17" s="6" t="str">
        <f>IFERROR(INDEX('Week 7 - Weekly Picks'!$B$1:$Q$50,MATCH('Week 7 - Pool'!R$3,'Week 7 - Weekly Picks'!$B$1:$B$50,0),MATCH('Week 7 - Pool'!$A17,'Week 7 - Weekly Picks'!$B$1:$Q$1,0)),"")</f>
        <v>Notre Dame</v>
      </c>
      <c r="S17" s="14" t="str">
        <f t="shared" ref="S17" si="117">IF($G17="","",IF(R17=$G17,"W","L"))</f>
        <v>L</v>
      </c>
      <c r="T17" s="20">
        <f t="shared" ref="T17" si="118">IF(S17="W",$H17,0)</f>
        <v>0</v>
      </c>
      <c r="U17" s="6" t="str">
        <f>IFERROR(INDEX('Week 7 - Weekly Picks'!$B$1:$Q$50,MATCH('Week 7 - Pool'!U$3,'Week 7 - Weekly Picks'!$B$1:$B$50,0),MATCH('Week 7 - Pool'!$A17,'Week 7 - Weekly Picks'!$B$1:$Q$1,0)),"")</f>
        <v>Notre Dame</v>
      </c>
      <c r="V17" s="14" t="str">
        <f t="shared" ref="V17" si="119">IF($G17="","",IF(U17=$G17,"W","L"))</f>
        <v>L</v>
      </c>
      <c r="W17" s="20">
        <f t="shared" ref="W17" si="120">IF(V17="W",$H17,0)</f>
        <v>0</v>
      </c>
      <c r="X17" s="6" t="str">
        <f>IFERROR(INDEX('Week 7 - Weekly Picks'!$B$1:$Q$50,MATCH('Week 7 - Pool'!X$3,'Week 7 - Weekly Picks'!$B$1:$B$50,0),MATCH('Week 7 - Pool'!$A17,'Week 7 - Weekly Picks'!$B$1:$Q$1,0)),"")</f>
        <v>Notre Dame</v>
      </c>
      <c r="Y17" s="14" t="str">
        <f t="shared" ref="Y17" si="121">IF($G17="","",IF(X17=$G17,"W","L"))</f>
        <v>L</v>
      </c>
      <c r="Z17" s="20">
        <f t="shared" ref="Z17" si="122">IF(Y17="W",$H17,0)</f>
        <v>0</v>
      </c>
      <c r="AA17" s="6" t="str">
        <f>IFERROR(INDEX('Week 7 - Weekly Picks'!$B$1:$Q$50,MATCH('Week 7 - Pool'!AA$3,'Week 7 - Weekly Picks'!$B$1:$B$50,0),MATCH('Week 7 - Pool'!$A17,'Week 7 - Weekly Picks'!$B$1:$Q$1,0)),"")</f>
        <v>Notre Dame</v>
      </c>
      <c r="AB17" s="14" t="str">
        <f t="shared" ref="AB17" si="123">IF($G17="","",IF(AA17=$G17,"W","L"))</f>
        <v>L</v>
      </c>
      <c r="AC17" s="20">
        <f t="shared" ref="AC17" si="124">IF(AB17="W",$H17,0)</f>
        <v>0</v>
      </c>
      <c r="AD17" s="6" t="str">
        <f>IFERROR(INDEX('Week 7 - Weekly Picks'!$B$1:$Q$50,MATCH('Week 7 - Pool'!AD$3,'Week 7 - Weekly Picks'!$B$1:$B$50,0),MATCH('Week 7 - Pool'!$A17,'Week 7 - Weekly Picks'!$B$1:$Q$1,0)),"")</f>
        <v>Notre Dame</v>
      </c>
      <c r="AE17" s="14" t="str">
        <f t="shared" ref="AE17" si="125">IF($G17="","",IF(AD17=$G17,"W","L"))</f>
        <v>L</v>
      </c>
      <c r="AF17" s="20">
        <f t="shared" ref="AF17" si="126">IF(AE17="W",$H17,0)</f>
        <v>0</v>
      </c>
      <c r="AG17" s="6" t="str">
        <f>IFERROR(INDEX('Week 7 - Weekly Picks'!$B$1:$Q$50,MATCH('Week 7 - Pool'!AG$3,'Week 7 - Weekly Picks'!$B$1:$B$50,0),MATCH('Week 7 - Pool'!$A17,'Week 7 - Weekly Picks'!$B$1:$Q$1,0)),"")</f>
        <v>Notre Dame</v>
      </c>
      <c r="AH17" s="14" t="str">
        <f t="shared" ref="AH17" si="127">IF($G17="","",IF(AG17=$G17,"W","L"))</f>
        <v>L</v>
      </c>
      <c r="AI17" s="20">
        <f t="shared" ref="AI17" si="128">IF(AH17="W",$H17,0)</f>
        <v>0</v>
      </c>
      <c r="AJ17" s="6" t="str">
        <f>IFERROR(INDEX('Week 7 - Weekly Picks'!$B$1:$Q$50,MATCH('Week 7 - Pool'!AJ$3,'Week 7 - Weekly Picks'!$B$1:$B$50,0),MATCH('Week 7 - Pool'!$A17,'Week 7 - Weekly Picks'!$B$1:$Q$1,0)),"")</f>
        <v>Notre Dame</v>
      </c>
      <c r="AK17" s="14" t="str">
        <f t="shared" ref="AK17" si="129">IF($G17="","",IF(AJ17=$G17,"W","L"))</f>
        <v>L</v>
      </c>
      <c r="AL17" s="20">
        <f t="shared" ref="AL17" si="130">IF(AK17="W",$H17,0)</f>
        <v>0</v>
      </c>
      <c r="AM17" s="6" t="str">
        <f>IFERROR(INDEX('Week 7 - Weekly Picks'!$B$1:$Q$50,MATCH('Week 7 - Pool'!AM$3,'Week 7 - Weekly Picks'!$B$1:$B$50,0),MATCH('Week 7 - Pool'!$A17,'Week 7 - Weekly Picks'!$B$1:$Q$1,0)),"")</f>
        <v>Notre Dame</v>
      </c>
      <c r="AN17" s="14" t="str">
        <f t="shared" ref="AN17" si="131">IF($G17="","",IF(AM17=$G17,"W","L"))</f>
        <v>L</v>
      </c>
      <c r="AO17" s="20">
        <f t="shared" ref="AO17" si="132">IF(AN17="W",$H17,0)</f>
        <v>0</v>
      </c>
      <c r="AP17" s="6" t="str">
        <f>IFERROR(INDEX('Week 7 - Weekly Picks'!$B$1:$Q$50,MATCH('Week 7 - Pool'!AP$3,'Week 7 - Weekly Picks'!$B$1:$B$50,0),MATCH('Week 7 - Pool'!$A17,'Week 7 - Weekly Picks'!$B$1:$Q$1,0)),"")</f>
        <v>Notre Dame</v>
      </c>
      <c r="AQ17" s="14" t="str">
        <f t="shared" ref="AQ17" si="133">IF($G17="","",IF(AP17=$G17,"W","L"))</f>
        <v>L</v>
      </c>
      <c r="AR17" s="20">
        <f t="shared" ref="AR17" si="134">IF(AQ17="W",$H17,0)</f>
        <v>0</v>
      </c>
      <c r="AS17" s="6" t="str">
        <f>IFERROR(INDEX('Week 7 - Weekly Picks'!$B$1:$Q$50,MATCH('Week 7 - Pool'!AS$3,'Week 7 - Weekly Picks'!$B$1:$B$50,0),MATCH('Week 7 - Pool'!$A17,'Week 7 - Weekly Picks'!$B$1:$Q$1,0)),"")</f>
        <v>Notre Dame</v>
      </c>
      <c r="AT17" s="14" t="str">
        <f t="shared" ref="AT17" si="135">IF($G17="","",IF(AS17=$G17,"W","L"))</f>
        <v>L</v>
      </c>
      <c r="AU17" s="20">
        <f t="shared" ref="AU17" si="136">IF(AT17="W",$H17,0)</f>
        <v>0</v>
      </c>
      <c r="AV17" s="6" t="str">
        <f>IFERROR(INDEX('Week 7 - Weekly Picks'!$B$1:$Q$50,MATCH('Week 7 - Pool'!AV$3,'Week 7 - Weekly Picks'!$B$1:$B$50,0),MATCH('Week 7 - Pool'!$A17,'Week 7 - Weekly Picks'!$B$1:$Q$1,0)),"")</f>
        <v>Notre Dame</v>
      </c>
      <c r="AW17" s="14" t="str">
        <f t="shared" ref="AW17" si="137">IF($G17="","",IF(AV17=$G17,"W","L"))</f>
        <v>L</v>
      </c>
      <c r="AX17" s="20">
        <f t="shared" ref="AX17" si="138">IF(AW17="W",$H17,0)</f>
        <v>0</v>
      </c>
      <c r="AY17" s="6" t="str">
        <f>IFERROR(INDEX('Week 7 - Weekly Picks'!$B$1:$Q$50,MATCH('Week 7 - Pool'!AY$3,'Week 7 - Weekly Picks'!$B$1:$B$50,0),MATCH('Week 7 - Pool'!$A17,'Week 7 - Weekly Picks'!$B$1:$Q$1,0)),"")</f>
        <v>Notre Dame</v>
      </c>
      <c r="AZ17" s="14" t="str">
        <f t="shared" ref="AZ17" si="139">IF($G17="","",IF(AY17=$G17,"W","L"))</f>
        <v>L</v>
      </c>
      <c r="BA17" s="20">
        <f t="shared" ref="BA17" si="140">IF(AZ17="W",$H17,0)</f>
        <v>0</v>
      </c>
      <c r="BB17" s="6" t="str">
        <f>IFERROR(INDEX('Week 7 - Weekly Picks'!$B$1:$Q$50,MATCH('Week 7 - Pool'!BB$3,'Week 7 - Weekly Picks'!$B$1:$B$50,0),MATCH('Week 7 - Pool'!$A17,'Week 7 - Weekly Picks'!$B$1:$Q$1,0)),"")</f>
        <v>Notre Dame</v>
      </c>
      <c r="BC17" s="14" t="str">
        <f t="shared" ref="BC17" si="141">IF($G17="","",IF(BB17=$G17,"W","L"))</f>
        <v>L</v>
      </c>
      <c r="BD17" s="20">
        <f t="shared" ref="BD17" si="142">IF(BC17="W",$H17,0)</f>
        <v>0</v>
      </c>
      <c r="BE17" s="6" t="str">
        <f>IFERROR(INDEX('Week 7 - Weekly Picks'!$B$1:$Q$50,MATCH('Week 7 - Pool'!BE$3,'Week 7 - Weekly Picks'!$B$1:$B$50,0),MATCH('Week 7 - Pool'!$A17,'Week 7 - Weekly Picks'!$B$1:$Q$1,0)),"")</f>
        <v>Notre Dame</v>
      </c>
      <c r="BF17" s="14" t="str">
        <f t="shared" ref="BF17" si="143">IF($G17="","",IF(BE17=$G17,"W","L"))</f>
        <v>L</v>
      </c>
      <c r="BG17" s="20">
        <f t="shared" ref="BG17" si="144">IF(BF17="W",$H17,0)</f>
        <v>0</v>
      </c>
      <c r="BH17" s="6" t="str">
        <f>IFERROR(INDEX('Week 7 - Weekly Picks'!$B$1:$Q$50,MATCH('Week 7 - Pool'!BH$3,'Week 7 - Weekly Picks'!$B$1:$B$50,0),MATCH('Week 7 - Pool'!$A17,'Week 7 - Weekly Picks'!$B$1:$Q$1,0)),"")</f>
        <v>Notre Dame</v>
      </c>
      <c r="BI17" s="14" t="str">
        <f t="shared" ref="BI17" si="145">IF($G17="","",IF(BH17=$G17,"W","L"))</f>
        <v>L</v>
      </c>
      <c r="BJ17" s="20">
        <f t="shared" ref="BJ17" si="146">IF(BI17="W",$H17,0)</f>
        <v>0</v>
      </c>
      <c r="BK17" s="6" t="str">
        <f>IFERROR(INDEX('Week 7 - Weekly Picks'!$B$1:$Q$50,MATCH('Week 7 - Pool'!BK$3,'Week 7 - Weekly Picks'!$B$1:$B$50,0),MATCH('Week 7 - Pool'!$A17,'Week 7 - Weekly Picks'!$B$1:$Q$1,0)),"")</f>
        <v>BYU</v>
      </c>
      <c r="BL17" s="14" t="str">
        <f t="shared" ref="BL17" si="147">IF($G17="","",IF(BK17=$G17,"W","L"))</f>
        <v>W</v>
      </c>
      <c r="BM17" s="20">
        <f t="shared" ref="BM17" si="148">IF(BL17="W",$H17,0)</f>
        <v>2</v>
      </c>
      <c r="BN17" s="6" t="str">
        <f>IFERROR(INDEX('Week 7 - Weekly Picks'!$B$1:$Q$50,MATCH('Week 7 - Pool'!BN$3,'Week 7 - Weekly Picks'!$B$1:$B$50,0),MATCH('Week 7 - Pool'!$A17,'Week 7 - Weekly Picks'!$B$1:$Q$1,0)),"")</f>
        <v>Notre Dame</v>
      </c>
      <c r="BO17" s="14" t="str">
        <f t="shared" ref="BO17" si="149">IF($G17="","",IF(BN17=$G17,"W","L"))</f>
        <v>L</v>
      </c>
      <c r="BP17" s="20">
        <f t="shared" ref="BP17" si="150">IF(BO17="W",$H17,0)</f>
        <v>0</v>
      </c>
      <c r="BQ17" s="6" t="str">
        <f>IFERROR(INDEX('Week 7 - Weekly Picks'!$B$1:$Q$50,MATCH('Week 7 - Pool'!BQ$3,'Week 7 - Weekly Picks'!$B$1:$B$50,0),MATCH('Week 7 - Pool'!$A17,'Week 7 - Weekly Picks'!$B$1:$Q$1,0)),"")</f>
        <v>Notre Dame</v>
      </c>
      <c r="BR17" s="14" t="str">
        <f t="shared" ref="BR17" si="151">IF($G17="","",IF(BQ17=$G17,"W","L"))</f>
        <v>L</v>
      </c>
      <c r="BS17" s="20">
        <f t="shared" ref="BS17" si="152">IF(BR17="W",$H17,0)</f>
        <v>0</v>
      </c>
      <c r="BT17" s="6" t="str">
        <f>IFERROR(INDEX('Week 7 - Weekly Picks'!$B$1:$Q$50,MATCH('Week 7 - Pool'!BT$3,'Week 7 - Weekly Picks'!$B$1:$B$50,0),MATCH('Week 7 - Pool'!$A17,'Week 7 - Weekly Picks'!$B$1:$Q$1,0)),"")</f>
        <v>BYU</v>
      </c>
      <c r="BU17" s="14" t="str">
        <f t="shared" ref="BU17" si="153">IF($G17="","",IF(BT17=$G17,"W","L"))</f>
        <v>W</v>
      </c>
      <c r="BV17" s="20">
        <f t="shared" ref="BV17" si="154">IF(BU17="W",$H17,0)</f>
        <v>2</v>
      </c>
      <c r="BW17" s="6" t="str">
        <f>IFERROR(INDEX('Week 7 - Weekly Picks'!$B$1:$Q$50,MATCH('Week 7 - Pool'!BW$3,'Week 7 - Weekly Picks'!$B$1:$B$50,0),MATCH('Week 7 - Pool'!$A17,'Week 7 - Weekly Picks'!$B$1:$Q$1,0)),"")</f>
        <v>Notre Dame</v>
      </c>
      <c r="BX17" s="14" t="str">
        <f t="shared" ref="BX17" si="155">IF($G17="","",IF(BW17=$G17,"W","L"))</f>
        <v>L</v>
      </c>
      <c r="BY17" s="20">
        <f t="shared" ref="BY17" si="156">IF(BX17="W",$H17,0)</f>
        <v>0</v>
      </c>
      <c r="BZ17" s="6" t="str">
        <f>IFERROR(INDEX('Week 7 - Weekly Picks'!$B$1:$Q$50,MATCH('Week 7 - Pool'!BZ$3,'Week 7 - Weekly Picks'!$B$1:$B$50,0),MATCH('Week 7 - Pool'!$A17,'Week 7 - Weekly Picks'!$B$1:$Q$1,0)),"")</f>
        <v>Notre Dame</v>
      </c>
      <c r="CA17" s="14" t="str">
        <f t="shared" ref="CA17" si="157">IF($G17="","",IF(BZ17=$G17,"W","L"))</f>
        <v>L</v>
      </c>
      <c r="CB17" s="20">
        <f t="shared" ref="CB17" si="158">IF(CA17="W",$H17,0)</f>
        <v>0</v>
      </c>
      <c r="CC17" s="6" t="str">
        <f>IFERROR(INDEX('Week 7 - Weekly Picks'!$B$1:$Q$50,MATCH('Week 7 - Pool'!CC$3,'Week 7 - Weekly Picks'!$B$1:$B$50,0),MATCH('Week 7 - Pool'!$A17,'Week 7 - Weekly Picks'!$B$1:$Q$1,0)),"")</f>
        <v>Notre Dame</v>
      </c>
      <c r="CD17" s="14" t="str">
        <f t="shared" ref="CD17" si="159">IF($G17="","",IF(CC17=$G17,"W","L"))</f>
        <v>L</v>
      </c>
      <c r="CE17" s="20">
        <f t="shared" ref="CE17" si="160">IF(CD17="W",$H17,0)</f>
        <v>0</v>
      </c>
      <c r="CF17" s="6" t="str">
        <f>IFERROR(INDEX('Week 7 - Weekly Picks'!$B$1:$Q$50,MATCH('Week 7 - Pool'!CF$3,'Week 7 - Weekly Picks'!$B$1:$B$50,0),MATCH('Week 7 - Pool'!$A17,'Week 7 - Weekly Picks'!$B$1:$Q$1,0)),"")</f>
        <v>Notre Dame</v>
      </c>
      <c r="CG17" s="14" t="str">
        <f t="shared" ref="CG17" si="161">IF($G17="","",IF(CF17=$G17,"W","L"))</f>
        <v>L</v>
      </c>
      <c r="CH17" s="20">
        <f t="shared" ref="CH17" si="162">IF(CG17="W",$H17,0)</f>
        <v>0</v>
      </c>
      <c r="CI17" s="6" t="str">
        <f>IFERROR(INDEX('Week 7 - Weekly Picks'!$B$1:$Q$50,MATCH('Week 7 - Pool'!CI$3,'Week 7 - Weekly Picks'!$B$1:$B$50,0),MATCH('Week 7 - Pool'!$A17,'Week 7 - Weekly Picks'!$B$1:$Q$1,0)),"")</f>
        <v>Notre Dame</v>
      </c>
      <c r="CJ17" s="14" t="str">
        <f t="shared" ref="CJ17" si="163">IF($G17="","",IF(CI17=$G17,"W","L"))</f>
        <v>L</v>
      </c>
      <c r="CK17" s="20">
        <f t="shared" ref="CK17" si="164">IF(CJ17="W",$H17,0)</f>
        <v>0</v>
      </c>
      <c r="CL17" s="42"/>
      <c r="CM17" s="42">
        <v>14</v>
      </c>
      <c r="CN17" s="1" t="str">
        <f>D17</f>
        <v>Notre Dame</v>
      </c>
      <c r="CO17" s="1">
        <f t="shared" si="57"/>
        <v>25</v>
      </c>
      <c r="CP17" s="1" t="str">
        <f>F17</f>
        <v>BYU</v>
      </c>
      <c r="CQ17" s="1">
        <f>COUNTIF(I17:CI17,F17)</f>
        <v>2</v>
      </c>
      <c r="CR17" s="1">
        <f t="shared" ref="CR17" si="165">CO17+CQ17</f>
        <v>27</v>
      </c>
    </row>
    <row r="18" spans="1:96" ht="12" customHeight="1" x14ac:dyDescent="0.3">
      <c r="A18" s="1"/>
      <c r="B18" s="15"/>
      <c r="C18" s="11"/>
      <c r="D18" s="1"/>
      <c r="E18" s="1"/>
      <c r="F18" s="1"/>
      <c r="G18" s="3"/>
      <c r="H18" s="3"/>
      <c r="I18" s="6"/>
      <c r="J18" s="14"/>
      <c r="K18" s="20"/>
      <c r="L18" s="6"/>
      <c r="M18" s="14"/>
      <c r="N18" s="20"/>
      <c r="O18" s="6"/>
      <c r="P18" s="14"/>
      <c r="Q18" s="20"/>
      <c r="R18" s="6"/>
      <c r="S18" s="14"/>
      <c r="T18" s="20"/>
      <c r="U18" s="6"/>
      <c r="V18" s="14"/>
      <c r="W18" s="20"/>
      <c r="X18" s="6"/>
      <c r="Y18" s="14"/>
      <c r="Z18" s="20"/>
      <c r="AA18" s="6"/>
      <c r="AB18" s="14"/>
      <c r="AC18" s="20"/>
      <c r="AD18" s="6"/>
      <c r="AE18" s="14"/>
      <c r="AF18" s="20"/>
      <c r="AG18" s="6"/>
      <c r="AH18" s="14"/>
      <c r="AI18" s="20"/>
      <c r="AJ18" s="6"/>
      <c r="AK18" s="14"/>
      <c r="AL18" s="20"/>
      <c r="AM18" s="6"/>
      <c r="AN18" s="14"/>
      <c r="AO18" s="20"/>
      <c r="AP18" s="6"/>
      <c r="AQ18" s="14"/>
      <c r="AR18" s="20"/>
      <c r="AS18" s="6"/>
      <c r="AT18" s="14"/>
      <c r="AU18" s="20"/>
      <c r="AV18" s="6"/>
      <c r="AW18" s="14"/>
      <c r="AX18" s="20"/>
      <c r="AY18" s="6"/>
      <c r="AZ18" s="14"/>
      <c r="BA18" s="20"/>
      <c r="BB18" s="6"/>
      <c r="BC18" s="14"/>
      <c r="BD18" s="20"/>
      <c r="BE18" s="6"/>
      <c r="BF18" s="14"/>
      <c r="BG18" s="20"/>
      <c r="BH18" s="6"/>
      <c r="BI18" s="14"/>
      <c r="BJ18" s="20"/>
      <c r="BK18" s="6"/>
      <c r="BL18" s="14"/>
      <c r="BM18" s="20"/>
      <c r="BN18" s="6"/>
      <c r="BO18" s="14"/>
      <c r="BP18" s="20"/>
      <c r="BQ18" s="6"/>
      <c r="BR18" s="14"/>
      <c r="BS18" s="20"/>
      <c r="BT18" s="6"/>
      <c r="BU18" s="14"/>
      <c r="BV18" s="20"/>
      <c r="BW18" s="6"/>
      <c r="BX18" s="14"/>
      <c r="BY18" s="20"/>
      <c r="BZ18" s="6"/>
      <c r="CA18" s="14"/>
      <c r="CB18" s="20"/>
      <c r="CC18" s="6"/>
      <c r="CD18" s="14"/>
      <c r="CE18" s="20"/>
      <c r="CF18" s="6"/>
      <c r="CG18" s="14"/>
      <c r="CH18" s="20"/>
      <c r="CI18" s="6"/>
      <c r="CJ18" s="14"/>
      <c r="CK18" s="20"/>
      <c r="CL18" s="42"/>
      <c r="CM18" s="42"/>
      <c r="CN18" s="1"/>
      <c r="CO18" s="1"/>
      <c r="CP18" s="1"/>
      <c r="CQ18" s="1"/>
      <c r="CR18" s="1"/>
    </row>
    <row r="19" spans="1:96" ht="12" customHeight="1" x14ac:dyDescent="0.3">
      <c r="A19" s="1"/>
      <c r="B19" s="15"/>
      <c r="C19" s="11"/>
      <c r="D19" s="11"/>
      <c r="E19" s="1"/>
      <c r="F19" s="11"/>
      <c r="G19" s="3"/>
      <c r="H19" s="3"/>
      <c r="I19" s="6"/>
      <c r="J19" s="14"/>
      <c r="K19" s="20"/>
      <c r="L19" s="6"/>
      <c r="M19" s="14"/>
      <c r="N19" s="20"/>
      <c r="O19" s="6"/>
      <c r="P19" s="14"/>
      <c r="Q19" s="20"/>
      <c r="R19" s="6"/>
      <c r="S19" s="14"/>
      <c r="T19" s="20"/>
      <c r="U19" s="6"/>
      <c r="V19" s="14"/>
      <c r="W19" s="20"/>
      <c r="X19" s="6"/>
      <c r="Y19" s="14"/>
      <c r="Z19" s="20"/>
      <c r="AA19" s="6"/>
      <c r="AB19" s="14"/>
      <c r="AC19" s="20"/>
      <c r="AD19" s="6"/>
      <c r="AE19" s="14"/>
      <c r="AF19" s="20"/>
      <c r="AG19" s="6"/>
      <c r="AH19" s="14"/>
      <c r="AI19" s="20"/>
      <c r="AJ19" s="6"/>
      <c r="AK19" s="14"/>
      <c r="AL19" s="20"/>
      <c r="AM19" s="6"/>
      <c r="AN19" s="14"/>
      <c r="AO19" s="20"/>
      <c r="AP19" s="6"/>
      <c r="AQ19" s="14"/>
      <c r="AR19" s="20"/>
      <c r="AS19" s="6"/>
      <c r="AT19" s="14"/>
      <c r="AU19" s="20"/>
      <c r="AV19" s="6"/>
      <c r="AW19" s="14"/>
      <c r="AX19" s="20"/>
      <c r="AY19" s="6"/>
      <c r="AZ19" s="14"/>
      <c r="BA19" s="20"/>
      <c r="BB19" s="6"/>
      <c r="BC19" s="14"/>
      <c r="BD19" s="20"/>
      <c r="BE19" s="6"/>
      <c r="BF19" s="14"/>
      <c r="BG19" s="20"/>
      <c r="BH19" s="6"/>
      <c r="BI19" s="14"/>
      <c r="BJ19" s="20"/>
      <c r="BK19" s="6"/>
      <c r="BL19" s="14"/>
      <c r="BM19" s="20"/>
      <c r="BN19" s="6"/>
      <c r="BO19" s="14"/>
      <c r="BP19" s="20"/>
      <c r="BQ19" s="6"/>
      <c r="BR19" s="14"/>
      <c r="BS19" s="20"/>
      <c r="BT19" s="6"/>
      <c r="BU19" s="14"/>
      <c r="BV19" s="20"/>
      <c r="BW19" s="6"/>
      <c r="BX19" s="14"/>
      <c r="BY19" s="20"/>
      <c r="BZ19" s="6"/>
      <c r="CA19" s="14"/>
      <c r="CB19" s="20"/>
      <c r="CC19" s="6"/>
      <c r="CD19" s="14"/>
      <c r="CE19" s="20"/>
      <c r="CF19" s="6"/>
      <c r="CG19" s="14"/>
      <c r="CH19" s="20"/>
      <c r="CI19" s="6"/>
      <c r="CJ19" s="14"/>
      <c r="CK19" s="20"/>
      <c r="CL19" s="42"/>
      <c r="CM19" s="42"/>
      <c r="CN19" s="1"/>
      <c r="CO19" s="1"/>
      <c r="CP19" s="1"/>
      <c r="CQ19" s="1"/>
      <c r="CR19" s="1"/>
    </row>
    <row r="20" spans="1:96" ht="12" customHeight="1" x14ac:dyDescent="0.3">
      <c r="A20" s="1"/>
      <c r="B20" s="15"/>
      <c r="C20" s="11"/>
      <c r="D20" s="11"/>
      <c r="E20" s="1"/>
      <c r="F20" s="11"/>
      <c r="G20" s="3"/>
      <c r="H20" s="3"/>
      <c r="I20" s="6"/>
      <c r="J20" s="14"/>
      <c r="K20" s="20"/>
      <c r="L20" s="6"/>
      <c r="M20" s="14"/>
      <c r="N20" s="20"/>
      <c r="O20" s="6"/>
      <c r="P20" s="14"/>
      <c r="Q20" s="20"/>
      <c r="R20" s="6"/>
      <c r="S20" s="14"/>
      <c r="T20" s="20"/>
      <c r="U20" s="6"/>
      <c r="V20" s="14"/>
      <c r="W20" s="20"/>
      <c r="X20" s="6"/>
      <c r="Y20" s="14"/>
      <c r="Z20" s="20"/>
      <c r="AA20" s="6"/>
      <c r="AB20" s="14"/>
      <c r="AC20" s="20"/>
      <c r="AD20" s="6"/>
      <c r="AE20" s="14"/>
      <c r="AF20" s="20"/>
      <c r="AG20" s="6"/>
      <c r="AH20" s="14"/>
      <c r="AI20" s="20"/>
      <c r="AJ20" s="6"/>
      <c r="AK20" s="14"/>
      <c r="AL20" s="20"/>
      <c r="AM20" s="6"/>
      <c r="AN20" s="14"/>
      <c r="AO20" s="20"/>
      <c r="AP20" s="6"/>
      <c r="AQ20" s="14"/>
      <c r="AR20" s="20"/>
      <c r="AS20" s="6"/>
      <c r="AT20" s="14"/>
      <c r="AU20" s="20"/>
      <c r="AV20" s="6"/>
      <c r="AW20" s="14"/>
      <c r="AX20" s="20"/>
      <c r="AY20" s="6"/>
      <c r="AZ20" s="14"/>
      <c r="BA20" s="20"/>
      <c r="BB20" s="6"/>
      <c r="BC20" s="14"/>
      <c r="BD20" s="20"/>
      <c r="BE20" s="6"/>
      <c r="BF20" s="14"/>
      <c r="BG20" s="20"/>
      <c r="BH20" s="6"/>
      <c r="BI20" s="14"/>
      <c r="BJ20" s="20"/>
      <c r="BK20" s="6"/>
      <c r="BL20" s="14"/>
      <c r="BM20" s="20"/>
      <c r="BN20" s="6"/>
      <c r="BO20" s="14"/>
      <c r="BP20" s="20"/>
      <c r="BQ20" s="6"/>
      <c r="BR20" s="14"/>
      <c r="BS20" s="20"/>
      <c r="BT20" s="6"/>
      <c r="BU20" s="14"/>
      <c r="BV20" s="20"/>
      <c r="BW20" s="6"/>
      <c r="BX20" s="14"/>
      <c r="BY20" s="20"/>
      <c r="BZ20" s="6"/>
      <c r="CA20" s="14"/>
      <c r="CB20" s="20"/>
      <c r="CC20" s="6"/>
      <c r="CD20" s="14"/>
      <c r="CE20" s="20"/>
      <c r="CF20" s="6"/>
      <c r="CG20" s="14"/>
      <c r="CH20" s="20"/>
      <c r="CI20" s="6"/>
      <c r="CJ20" s="14"/>
      <c r="CK20" s="20"/>
      <c r="CL20" s="42"/>
      <c r="CM20" s="42"/>
      <c r="CN20" s="1"/>
      <c r="CO20" s="1"/>
      <c r="CP20" s="1"/>
      <c r="CQ20" s="1"/>
      <c r="CR20" s="1"/>
    </row>
    <row r="21" spans="1:96" ht="12" customHeight="1" x14ac:dyDescent="0.3">
      <c r="A21" s="1"/>
      <c r="B21" s="15"/>
      <c r="C21" s="11"/>
      <c r="D21" s="11"/>
      <c r="E21" s="1"/>
      <c r="F21" s="11"/>
      <c r="G21" s="1"/>
      <c r="H21" s="3"/>
      <c r="I21" s="6"/>
      <c r="J21" s="14"/>
      <c r="K21" s="20"/>
      <c r="L21" s="6"/>
      <c r="M21" s="14"/>
      <c r="N21" s="20"/>
      <c r="O21" s="6"/>
      <c r="P21" s="14"/>
      <c r="Q21" s="20"/>
      <c r="R21" s="6"/>
      <c r="S21" s="14"/>
      <c r="T21" s="20"/>
      <c r="U21" s="6"/>
      <c r="V21" s="14"/>
      <c r="W21" s="20"/>
      <c r="X21" s="6"/>
      <c r="Y21" s="14"/>
      <c r="Z21" s="20"/>
      <c r="AA21" s="6"/>
      <c r="AB21" s="14"/>
      <c r="AC21" s="20"/>
      <c r="AD21" s="6"/>
      <c r="AE21" s="14"/>
      <c r="AF21" s="20"/>
      <c r="AG21" s="6"/>
      <c r="AH21" s="14"/>
      <c r="AI21" s="20"/>
      <c r="AJ21" s="6"/>
      <c r="AK21" s="14"/>
      <c r="AL21" s="20"/>
      <c r="AM21" s="6"/>
      <c r="AN21" s="14"/>
      <c r="AO21" s="20"/>
      <c r="AP21" s="6"/>
      <c r="AQ21" s="14"/>
      <c r="AR21" s="20"/>
      <c r="AS21" s="6"/>
      <c r="AT21" s="14"/>
      <c r="AU21" s="20"/>
      <c r="AV21" s="6"/>
      <c r="AW21" s="14"/>
      <c r="AX21" s="20"/>
      <c r="AY21" s="6"/>
      <c r="AZ21" s="14"/>
      <c r="BA21" s="20"/>
      <c r="BB21" s="6"/>
      <c r="BC21" s="14"/>
      <c r="BD21" s="20"/>
      <c r="BE21" s="6"/>
      <c r="BF21" s="14"/>
      <c r="BG21" s="20"/>
      <c r="BH21" s="6"/>
      <c r="BI21" s="14"/>
      <c r="BJ21" s="20"/>
      <c r="BK21" s="6"/>
      <c r="BL21" s="14"/>
      <c r="BM21" s="20"/>
      <c r="BN21" s="6"/>
      <c r="BO21" s="14"/>
      <c r="BP21" s="20"/>
      <c r="BQ21" s="6"/>
      <c r="BR21" s="14"/>
      <c r="BS21" s="20"/>
      <c r="BT21" s="6"/>
      <c r="BU21" s="14"/>
      <c r="BV21" s="20"/>
      <c r="BW21" s="6"/>
      <c r="BX21" s="14"/>
      <c r="BY21" s="20"/>
      <c r="BZ21" s="6"/>
      <c r="CA21" s="14"/>
      <c r="CB21" s="20"/>
      <c r="CC21" s="6"/>
      <c r="CD21" s="14"/>
      <c r="CE21" s="20"/>
      <c r="CF21" s="6"/>
      <c r="CG21" s="14"/>
      <c r="CH21" s="20"/>
      <c r="CI21" s="6"/>
      <c r="CJ21" s="14"/>
      <c r="CK21" s="20"/>
      <c r="CL21" s="42"/>
      <c r="CM21" s="42"/>
      <c r="CN21" s="1"/>
      <c r="CO21" s="1"/>
      <c r="CP21" s="1"/>
      <c r="CQ21" s="1"/>
      <c r="CR21" s="1"/>
    </row>
    <row r="22" spans="1:96" ht="12" customHeight="1" x14ac:dyDescent="0.3">
      <c r="A22" s="1"/>
      <c r="B22" s="1"/>
      <c r="C22" s="1"/>
      <c r="D22" s="1"/>
      <c r="E22" s="1"/>
      <c r="F22" s="1"/>
      <c r="G22" s="1"/>
      <c r="H22" s="1"/>
      <c r="I22" s="7"/>
      <c r="J22" s="2"/>
      <c r="K22" s="8"/>
      <c r="L22" s="7"/>
      <c r="M22" s="2"/>
      <c r="N22" s="8"/>
      <c r="O22" s="7"/>
      <c r="P22" s="2"/>
      <c r="Q22" s="8"/>
      <c r="R22" s="7"/>
      <c r="S22" s="2"/>
      <c r="T22" s="8"/>
      <c r="U22" s="7"/>
      <c r="V22" s="2"/>
      <c r="W22" s="8"/>
      <c r="X22" s="7"/>
      <c r="Y22" s="2"/>
      <c r="Z22" s="8"/>
      <c r="AA22" s="7"/>
      <c r="AB22" s="2"/>
      <c r="AC22" s="8"/>
      <c r="AD22" s="7"/>
      <c r="AE22" s="2"/>
      <c r="AF22" s="8"/>
      <c r="AG22" s="7"/>
      <c r="AH22" s="2"/>
      <c r="AI22" s="8"/>
      <c r="AJ22" s="7"/>
      <c r="AK22" s="2"/>
      <c r="AL22" s="8"/>
      <c r="AM22" s="7"/>
      <c r="AN22" s="2"/>
      <c r="AO22" s="8"/>
      <c r="AP22" s="7"/>
      <c r="AQ22" s="2"/>
      <c r="AR22" s="8"/>
      <c r="AS22" s="7"/>
      <c r="AT22" s="2"/>
      <c r="AU22" s="8"/>
      <c r="AV22" s="7"/>
      <c r="AW22" s="2"/>
      <c r="AX22" s="8"/>
      <c r="AY22" s="7"/>
      <c r="AZ22" s="2"/>
      <c r="BA22" s="8"/>
      <c r="BB22" s="7"/>
      <c r="BC22" s="2"/>
      <c r="BD22" s="8"/>
      <c r="BE22" s="7"/>
      <c r="BF22" s="2"/>
      <c r="BG22" s="8"/>
      <c r="BH22" s="7"/>
      <c r="BI22" s="2"/>
      <c r="BJ22" s="8"/>
      <c r="BK22" s="7"/>
      <c r="BL22" s="2"/>
      <c r="BM22" s="8"/>
      <c r="BN22" s="7"/>
      <c r="BO22" s="2"/>
      <c r="BP22" s="8"/>
      <c r="BQ22" s="7"/>
      <c r="BR22" s="2"/>
      <c r="BS22" s="8"/>
      <c r="BT22" s="7"/>
      <c r="BU22" s="2"/>
      <c r="BV22" s="8"/>
      <c r="BW22" s="7"/>
      <c r="BX22" s="2"/>
      <c r="BY22" s="8"/>
      <c r="BZ22" s="7"/>
      <c r="CA22" s="2"/>
      <c r="CB22" s="8"/>
      <c r="CC22" s="7"/>
      <c r="CD22" s="2"/>
      <c r="CE22" s="8"/>
      <c r="CF22" s="7"/>
      <c r="CG22" s="2"/>
      <c r="CH22" s="8"/>
      <c r="CI22" s="7"/>
      <c r="CJ22" s="2"/>
      <c r="CK22" s="8"/>
      <c r="CL22" s="14"/>
      <c r="CM22" s="14"/>
      <c r="CN22" s="1"/>
      <c r="CO22" s="1"/>
      <c r="CP22" s="1"/>
      <c r="CQ22" s="1"/>
      <c r="CR22" s="1"/>
    </row>
    <row r="23" spans="1:96" ht="12" customHeight="1" x14ac:dyDescent="0.3">
      <c r="A23" s="1"/>
      <c r="B23" s="1"/>
      <c r="C23" s="1"/>
      <c r="D23" s="1"/>
      <c r="E23" s="1"/>
      <c r="F23" s="1"/>
      <c r="G23" s="1"/>
      <c r="H23" s="1"/>
      <c r="I23" s="9"/>
      <c r="J23" s="9">
        <f>COUNTIF(J4:J21,"W")</f>
        <v>9</v>
      </c>
      <c r="K23" s="9">
        <f>SUM(K4:K21)</f>
        <v>9</v>
      </c>
      <c r="L23" s="9"/>
      <c r="M23" s="9">
        <f>COUNTIF(M4:M21,"W")</f>
        <v>9</v>
      </c>
      <c r="N23" s="9">
        <f>SUM(N4:N21)</f>
        <v>9</v>
      </c>
      <c r="O23" s="9"/>
      <c r="P23" s="9">
        <f>COUNTIF(P4:P21,"W")</f>
        <v>8</v>
      </c>
      <c r="Q23" s="9">
        <f>SUM(Q4:Q21)</f>
        <v>8</v>
      </c>
      <c r="R23" s="9"/>
      <c r="S23" s="9">
        <f>COUNTIF(S4:S21,"W")</f>
        <v>9</v>
      </c>
      <c r="T23" s="9">
        <f>SUM(T4:T21)</f>
        <v>9</v>
      </c>
      <c r="U23" s="9"/>
      <c r="V23" s="9">
        <f>COUNTIF(V4:V21,"W")</f>
        <v>9</v>
      </c>
      <c r="W23" s="9">
        <f>SUM(W4:W21)</f>
        <v>9</v>
      </c>
      <c r="X23" s="9"/>
      <c r="Y23" s="9">
        <f>COUNTIF(Y4:Y21,"W")</f>
        <v>9</v>
      </c>
      <c r="Z23" s="9">
        <f>SUM(Z4:Z21)</f>
        <v>9</v>
      </c>
      <c r="AA23" s="9"/>
      <c r="AB23" s="9">
        <f>COUNTIF(AB4:AB21,"W")</f>
        <v>8</v>
      </c>
      <c r="AC23" s="9">
        <f>SUM(AC4:AC21)</f>
        <v>8</v>
      </c>
      <c r="AD23" s="9"/>
      <c r="AE23" s="9">
        <f>COUNTIF(AE4:AE21,"W")</f>
        <v>8</v>
      </c>
      <c r="AF23" s="9">
        <f>SUM(AF4:AF21)</f>
        <v>8</v>
      </c>
      <c r="AG23" s="9"/>
      <c r="AH23" s="9">
        <f>COUNTIF(AH4:AH21,"W")</f>
        <v>9</v>
      </c>
      <c r="AI23" s="9">
        <f>SUM(AI4:AI21)</f>
        <v>9</v>
      </c>
      <c r="AJ23" s="9"/>
      <c r="AK23" s="9">
        <f>COUNTIF(AK4:AK21,"W")</f>
        <v>8</v>
      </c>
      <c r="AL23" s="9">
        <f>SUM(AL4:AL21)</f>
        <v>8</v>
      </c>
      <c r="AM23" s="9"/>
      <c r="AN23" s="9">
        <f>COUNTIF(AN4:AN21,"W")</f>
        <v>8</v>
      </c>
      <c r="AO23" s="9">
        <f>SUM(AO4:AO21)</f>
        <v>8</v>
      </c>
      <c r="AP23" s="9"/>
      <c r="AQ23" s="9">
        <f>COUNTIF(AQ4:AQ21,"W")</f>
        <v>10</v>
      </c>
      <c r="AR23" s="9">
        <f>SUM(AR4:AR21)</f>
        <v>10</v>
      </c>
      <c r="AS23" s="9"/>
      <c r="AT23" s="9">
        <f>COUNTIF(AT4:AT21,"W")</f>
        <v>7</v>
      </c>
      <c r="AU23" s="9">
        <f>SUM(AU4:AU21)</f>
        <v>7</v>
      </c>
      <c r="AV23" s="9"/>
      <c r="AW23" s="9">
        <f>COUNTIF(AW4:AW21,"W")</f>
        <v>8</v>
      </c>
      <c r="AX23" s="9">
        <f>SUM(AX4:AX21)</f>
        <v>8</v>
      </c>
      <c r="AY23" s="9"/>
      <c r="AZ23" s="9">
        <f>COUNTIF(AZ4:AZ21,"W")</f>
        <v>6</v>
      </c>
      <c r="BA23" s="9">
        <f>SUM(BA4:BA21)</f>
        <v>6</v>
      </c>
      <c r="BB23" s="9"/>
      <c r="BC23" s="9">
        <f>COUNTIF(BC4:BC21,"W")</f>
        <v>9</v>
      </c>
      <c r="BD23" s="9">
        <f>SUM(BD4:BD21)</f>
        <v>9</v>
      </c>
      <c r="BE23" s="9"/>
      <c r="BF23" s="9">
        <f>COUNTIF(BF4:BF21,"W")</f>
        <v>8</v>
      </c>
      <c r="BG23" s="9">
        <f>SUM(BG4:BG21)</f>
        <v>8</v>
      </c>
      <c r="BH23" s="9"/>
      <c r="BI23" s="9">
        <f>COUNTIF(BI4:BI21,"W")</f>
        <v>6</v>
      </c>
      <c r="BJ23" s="9">
        <f>SUM(BJ4:BJ21)</f>
        <v>6</v>
      </c>
      <c r="BK23" s="9"/>
      <c r="BL23" s="9">
        <f>COUNTIF(BL4:BL21,"W")</f>
        <v>8</v>
      </c>
      <c r="BM23" s="9">
        <f>SUM(BM4:BM21)</f>
        <v>9</v>
      </c>
      <c r="BN23" s="9"/>
      <c r="BO23" s="9">
        <f>COUNTIF(BO4:BO21,"W")</f>
        <v>6</v>
      </c>
      <c r="BP23" s="9">
        <f>SUM(BP4:BP21)</f>
        <v>6</v>
      </c>
      <c r="BQ23" s="9"/>
      <c r="BR23" s="9">
        <f>COUNTIF(BR4:BR21,"W")</f>
        <v>9</v>
      </c>
      <c r="BS23" s="9">
        <f>SUM(BS4:BS21)</f>
        <v>9</v>
      </c>
      <c r="BT23" s="9"/>
      <c r="BU23" s="9">
        <f>COUNTIF(BU4:BU21,"W")</f>
        <v>7</v>
      </c>
      <c r="BV23" s="9">
        <f>SUM(BV4:BV21)</f>
        <v>8</v>
      </c>
      <c r="BW23" s="9"/>
      <c r="BX23" s="9">
        <f>COUNTIF(BX4:BX21,"W")</f>
        <v>9</v>
      </c>
      <c r="BY23" s="9">
        <f>SUM(BY4:BY21)</f>
        <v>9</v>
      </c>
      <c r="BZ23" s="9"/>
      <c r="CA23" s="9">
        <f>COUNTIF(CA4:CA21,"W")</f>
        <v>7</v>
      </c>
      <c r="CB23" s="9">
        <f>SUM(CB4:CB21)</f>
        <v>7</v>
      </c>
      <c r="CC23" s="9"/>
      <c r="CD23" s="9">
        <f>COUNTIF(CD4:CD21,"W")</f>
        <v>10</v>
      </c>
      <c r="CE23" s="9">
        <f>SUM(CE4:CE21)</f>
        <v>10</v>
      </c>
      <c r="CF23" s="9"/>
      <c r="CG23" s="9">
        <f>COUNTIF(CG4:CG21,"W")</f>
        <v>10</v>
      </c>
      <c r="CH23" s="9">
        <f>SUM(CH4:CH21)</f>
        <v>10</v>
      </c>
      <c r="CI23" s="9"/>
      <c r="CJ23" s="9">
        <f>COUNTIF(CJ4:CJ21,"W")</f>
        <v>6</v>
      </c>
      <c r="CK23" s="9">
        <f>SUM(CK4:CK21)</f>
        <v>6</v>
      </c>
      <c r="CL23" s="14"/>
      <c r="CM23" s="14"/>
      <c r="CN23" s="1"/>
      <c r="CO23" s="1"/>
      <c r="CP23" s="1"/>
      <c r="CQ23" s="1"/>
      <c r="CR23" s="1"/>
    </row>
    <row r="24" spans="1:96" ht="15" customHeight="1" x14ac:dyDescent="0.3">
      <c r="B24" s="59" t="str">
        <f>_xlfn.CONCAT(D17," vs. ",F17, " O/U Score")</f>
        <v>Notre Dame vs. BYU O/U Score</v>
      </c>
      <c r="C24" s="60"/>
      <c r="D24" s="60"/>
      <c r="E24" s="61"/>
      <c r="F24" s="56">
        <v>52</v>
      </c>
      <c r="G24" s="1"/>
      <c r="H24" s="1"/>
      <c r="I24" s="4" t="s">
        <v>3</v>
      </c>
      <c r="J24" s="10">
        <f>INDEX('Week 7 - Weekly Picks'!$B$1:$Q$50,MATCH('Week 7 - Pool'!I$3,'Week 7 - Weekly Picks'!$B$1:$B$50,0),16)</f>
        <v>46</v>
      </c>
      <c r="K24" s="13"/>
      <c r="L24" s="4" t="s">
        <v>3</v>
      </c>
      <c r="M24" s="10">
        <f>INDEX('Week 7 - Weekly Picks'!$B$1:$Q$50,MATCH('Week 7 - Pool'!L$3,'Week 7 - Weekly Picks'!$B$1:$B$50,0),16)</f>
        <v>55</v>
      </c>
      <c r="N24" s="13"/>
      <c r="O24" s="4" t="s">
        <v>3</v>
      </c>
      <c r="P24" s="10">
        <f>INDEX('Week 7 - Weekly Picks'!$B$1:$Q$50,MATCH('Week 7 - Pool'!O$3,'Week 7 - Weekly Picks'!$B$1:$B$50,0),16)</f>
        <v>52</v>
      </c>
      <c r="Q24" s="13"/>
      <c r="R24" s="4" t="s">
        <v>3</v>
      </c>
      <c r="S24" s="10">
        <f>INDEX('Week 7 - Weekly Picks'!$B$1:$Q$50,MATCH('Week 7 - Pool'!R$3,'Week 7 - Weekly Picks'!$B$1:$B$50,0),16)</f>
        <v>27</v>
      </c>
      <c r="T24" s="13"/>
      <c r="U24" s="4" t="s">
        <v>3</v>
      </c>
      <c r="V24" s="10">
        <f>INDEX('Week 7 - Weekly Picks'!$B$1:$Q$50,MATCH('Week 7 - Pool'!U$3,'Week 7 - Weekly Picks'!$B$1:$B$50,0),16)</f>
        <v>45</v>
      </c>
      <c r="W24" s="13"/>
      <c r="X24" s="4" t="s">
        <v>3</v>
      </c>
      <c r="Y24" s="10">
        <f>INDEX('Week 7 - Weekly Picks'!$B$1:$Q$50,MATCH('Week 7 - Pool'!X$3,'Week 7 - Weekly Picks'!$B$1:$B$50,0),16)</f>
        <v>45</v>
      </c>
      <c r="Z24" s="13"/>
      <c r="AA24" s="4" t="s">
        <v>3</v>
      </c>
      <c r="AB24" s="10">
        <f>INDEX('Week 7 - Weekly Picks'!$B$1:$Q$50,MATCH('Week 7 - Pool'!AA$3,'Week 7 - Weekly Picks'!$B$1:$B$50,0),16)</f>
        <v>52</v>
      </c>
      <c r="AC24" s="13"/>
      <c r="AD24" s="4" t="s">
        <v>3</v>
      </c>
      <c r="AE24" s="10">
        <f>INDEX('Week 7 - Weekly Picks'!$B$1:$Q$50,MATCH('Week 7 - Pool'!AD$3,'Week 7 - Weekly Picks'!$B$1:$B$50,0),16)</f>
        <v>50</v>
      </c>
      <c r="AF24" s="13"/>
      <c r="AG24" s="4" t="s">
        <v>3</v>
      </c>
      <c r="AH24" s="10">
        <f>INDEX('Week 7 - Weekly Picks'!$B$1:$Q$50,MATCH('Week 7 - Pool'!AG$3,'Week 7 - Weekly Picks'!$B$1:$B$50,0),16)</f>
        <v>54</v>
      </c>
      <c r="AI24" s="13"/>
      <c r="AJ24" s="4" t="s">
        <v>3</v>
      </c>
      <c r="AK24" s="10">
        <f>INDEX('Week 7 - Weekly Picks'!$B$1:$Q$50,MATCH('Week 7 - Pool'!AJ$3,'Week 7 - Weekly Picks'!$B$1:$B$50,0),16)</f>
        <v>39</v>
      </c>
      <c r="AL24" s="13"/>
      <c r="AM24" s="4" t="s">
        <v>3</v>
      </c>
      <c r="AN24" s="10">
        <f>INDEX('Week 7 - Weekly Picks'!$B$1:$Q$50,MATCH('Week 7 - Pool'!AM$3,'Week 7 - Weekly Picks'!$B$1:$B$50,0),16)</f>
        <v>45</v>
      </c>
      <c r="AO24" s="13"/>
      <c r="AP24" s="4" t="s">
        <v>3</v>
      </c>
      <c r="AQ24" s="10">
        <f>INDEX('Week 7 - Weekly Picks'!$B$1:$Q$50,MATCH('Week 7 - Pool'!AP$3,'Week 7 - Weekly Picks'!$B$1:$B$50,0),16)</f>
        <v>48</v>
      </c>
      <c r="AR24" s="13"/>
      <c r="AS24" s="4" t="s">
        <v>3</v>
      </c>
      <c r="AT24" s="10">
        <f>INDEX('Week 7 - Weekly Picks'!$B$1:$Q$50,MATCH('Week 7 - Pool'!AS$3,'Week 7 - Weekly Picks'!$B$1:$B$50,0),16)</f>
        <v>61</v>
      </c>
      <c r="AU24" s="13"/>
      <c r="AV24" s="4" t="s">
        <v>3</v>
      </c>
      <c r="AW24" s="10">
        <f>INDEX('Week 7 - Weekly Picks'!$B$1:$Q$50,MATCH('Week 7 - Pool'!AV$3,'Week 7 - Weekly Picks'!$B$1:$B$50,0),16)</f>
        <v>41</v>
      </c>
      <c r="AX24" s="13"/>
      <c r="AY24" s="4" t="s">
        <v>3</v>
      </c>
      <c r="AZ24" s="10">
        <f>INDEX('Week 7 - Weekly Picks'!$B$1:$Q$50,MATCH('Week 7 - Pool'!AY$3,'Week 7 - Weekly Picks'!$B$1:$B$50,0),16)</f>
        <v>47</v>
      </c>
      <c r="BA24" s="13"/>
      <c r="BB24" s="4" t="s">
        <v>3</v>
      </c>
      <c r="BC24" s="10">
        <f>INDEX('Week 7 - Weekly Picks'!$B$1:$Q$50,MATCH('Week 7 - Pool'!BB$3,'Week 7 - Weekly Picks'!$B$1:$B$50,0),16)</f>
        <v>48</v>
      </c>
      <c r="BD24" s="13"/>
      <c r="BE24" s="4" t="s">
        <v>3</v>
      </c>
      <c r="BF24" s="10">
        <f>INDEX('Week 7 - Weekly Picks'!$B$1:$Q$50,MATCH('Week 7 - Pool'!BE$3,'Week 7 - Weekly Picks'!$B$1:$B$50,0),16)</f>
        <v>59</v>
      </c>
      <c r="BG24" s="13"/>
      <c r="BH24" s="4" t="s">
        <v>3</v>
      </c>
      <c r="BI24" s="10">
        <f>INDEX('Week 7 - Weekly Picks'!$B$1:$Q$50,MATCH('Week 7 - Pool'!BH$3,'Week 7 - Weekly Picks'!$B$1:$B$50,0),16)</f>
        <v>48</v>
      </c>
      <c r="BJ24" s="13"/>
      <c r="BK24" s="4" t="s">
        <v>3</v>
      </c>
      <c r="BL24" s="10">
        <f>INDEX('Week 7 - Weekly Picks'!$B$1:$Q$50,MATCH('Week 7 - Pool'!BK$3,'Week 7 - Weekly Picks'!$B$1:$B$50,0),16)</f>
        <v>42</v>
      </c>
      <c r="BM24" s="13"/>
      <c r="BN24" s="4" t="s">
        <v>3</v>
      </c>
      <c r="BO24" s="10">
        <f>INDEX('Week 7 - Weekly Picks'!$B$1:$Q$50,MATCH('Week 7 - Pool'!BN$3,'Week 7 - Weekly Picks'!$B$1:$B$50,0),16)</f>
        <v>48</v>
      </c>
      <c r="BP24" s="13"/>
      <c r="BQ24" s="4" t="s">
        <v>3</v>
      </c>
      <c r="BR24" s="10">
        <f>INDEX('Week 7 - Weekly Picks'!$B$1:$Q$50,MATCH('Week 7 - Pool'!BQ$3,'Week 7 - Weekly Picks'!$B$1:$B$50,0),16)</f>
        <v>65</v>
      </c>
      <c r="BS24" s="13"/>
      <c r="BT24" s="4" t="s">
        <v>3</v>
      </c>
      <c r="BU24" s="10">
        <f>INDEX('Week 7 - Weekly Picks'!$B$1:$Q$50,MATCH('Week 7 - Pool'!BT$3,'Week 7 - Weekly Picks'!$B$1:$B$50,0),16)</f>
        <v>43</v>
      </c>
      <c r="BV24" s="13"/>
      <c r="BW24" s="4" t="s">
        <v>3</v>
      </c>
      <c r="BX24" s="10">
        <f>INDEX('Week 7 - Weekly Picks'!$B$1:$Q$50,MATCH('Week 7 - Pool'!BW$3,'Week 7 - Weekly Picks'!$B$1:$B$50,0),16)</f>
        <v>47</v>
      </c>
      <c r="BY24" s="13"/>
      <c r="BZ24" s="4" t="s">
        <v>3</v>
      </c>
      <c r="CA24" s="10">
        <f>INDEX('Week 7 - Weekly Picks'!$B$1:$Q$50,MATCH('Week 7 - Pool'!BZ$3,'Week 7 - Weekly Picks'!$B$1:$B$50,0),16)</f>
        <v>50</v>
      </c>
      <c r="CB24" s="13"/>
      <c r="CC24" s="4" t="s">
        <v>3</v>
      </c>
      <c r="CD24" s="10">
        <f>INDEX('Week 7 - Weekly Picks'!$B$1:$Q$50,MATCH('Week 7 - Pool'!CC$3,'Week 7 - Weekly Picks'!$B$1:$B$50,0),16)</f>
        <v>45</v>
      </c>
      <c r="CE24" s="13"/>
      <c r="CF24" s="4" t="s">
        <v>3</v>
      </c>
      <c r="CG24" s="10">
        <f>INDEX('Week 7 - Weekly Picks'!$B$1:$Q$50,MATCH('Week 7 - Pool'!CF$3,'Week 7 - Weekly Picks'!$B$1:$B$50,0),16)</f>
        <v>63</v>
      </c>
      <c r="CH24" s="13"/>
      <c r="CI24" s="4" t="s">
        <v>3</v>
      </c>
      <c r="CJ24" s="10">
        <f>INDEX('Week 7 - Weekly Picks'!$B$1:$Q$50,MATCH('Week 7 - Pool'!CI$3,'Week 7 - Weekly Picks'!$B$1:$B$50,0),16)</f>
        <v>60</v>
      </c>
      <c r="CK24" s="13"/>
      <c r="CL24" s="13"/>
      <c r="CM24" s="13"/>
      <c r="CN24" s="1"/>
      <c r="CO24" s="1"/>
      <c r="CP24" s="1"/>
      <c r="CQ24" s="1"/>
      <c r="CR24" s="1"/>
    </row>
    <row r="25" spans="1:96" ht="12" customHeight="1" x14ac:dyDescent="0.3">
      <c r="A25" s="1"/>
      <c r="B25" s="1"/>
      <c r="C25" s="1"/>
      <c r="D25" s="1"/>
      <c r="E25" s="1"/>
      <c r="F25" s="1"/>
      <c r="G25" s="1"/>
      <c r="H25" s="1"/>
      <c r="I25" s="4" t="s">
        <v>4</v>
      </c>
      <c r="J25" s="10">
        <f>ABS($F$24-J24)</f>
        <v>6</v>
      </c>
      <c r="K25" s="13"/>
      <c r="L25" s="4" t="s">
        <v>4</v>
      </c>
      <c r="M25" s="10">
        <f>ABS($F$24-M24)</f>
        <v>3</v>
      </c>
      <c r="N25" s="13"/>
      <c r="O25" s="4" t="s">
        <v>4</v>
      </c>
      <c r="P25" s="10">
        <f>ABS($F$24-P24)</f>
        <v>0</v>
      </c>
      <c r="Q25" s="13"/>
      <c r="R25" s="4" t="s">
        <v>4</v>
      </c>
      <c r="S25" s="10">
        <f>ABS($F$24-S24)</f>
        <v>25</v>
      </c>
      <c r="T25" s="13"/>
      <c r="U25" s="4" t="s">
        <v>4</v>
      </c>
      <c r="V25" s="10">
        <f>ABS($F$24-V24)</f>
        <v>7</v>
      </c>
      <c r="W25" s="13"/>
      <c r="X25" s="4" t="s">
        <v>4</v>
      </c>
      <c r="Y25" s="10">
        <f>ABS($F$24-Y24)</f>
        <v>7</v>
      </c>
      <c r="Z25" s="13"/>
      <c r="AA25" s="4" t="s">
        <v>4</v>
      </c>
      <c r="AB25" s="10">
        <f>ABS($F$24-AB24)</f>
        <v>0</v>
      </c>
      <c r="AC25" s="13"/>
      <c r="AD25" s="4" t="s">
        <v>4</v>
      </c>
      <c r="AE25" s="10">
        <f>ABS($F$24-AE24)</f>
        <v>2</v>
      </c>
      <c r="AF25" s="13"/>
      <c r="AG25" s="4" t="s">
        <v>4</v>
      </c>
      <c r="AH25" s="10">
        <f>ABS($F$24-AH24)</f>
        <v>2</v>
      </c>
      <c r="AI25" s="13"/>
      <c r="AJ25" s="4" t="s">
        <v>4</v>
      </c>
      <c r="AK25" s="10">
        <f>ABS($F$24-AK24)</f>
        <v>13</v>
      </c>
      <c r="AL25" s="13"/>
      <c r="AM25" s="4" t="s">
        <v>4</v>
      </c>
      <c r="AN25" s="10">
        <f>ABS($F$24-AN24)</f>
        <v>7</v>
      </c>
      <c r="AO25" s="13"/>
      <c r="AP25" s="4" t="s">
        <v>4</v>
      </c>
      <c r="AQ25" s="10">
        <f>ABS($F$24-AQ24)</f>
        <v>4</v>
      </c>
      <c r="AR25" s="13"/>
      <c r="AS25" s="4" t="s">
        <v>4</v>
      </c>
      <c r="AT25" s="10">
        <f>ABS($F$24-AT24)</f>
        <v>9</v>
      </c>
      <c r="AU25" s="13"/>
      <c r="AV25" s="4" t="s">
        <v>4</v>
      </c>
      <c r="AW25" s="10">
        <f>ABS($F$24-AW24)</f>
        <v>11</v>
      </c>
      <c r="AX25" s="13"/>
      <c r="AY25" s="4" t="s">
        <v>4</v>
      </c>
      <c r="AZ25" s="10">
        <f>ABS($F$24-AZ24)</f>
        <v>5</v>
      </c>
      <c r="BA25" s="13"/>
      <c r="BB25" s="4" t="s">
        <v>4</v>
      </c>
      <c r="BC25" s="10">
        <f>ABS($F$24-BC24)</f>
        <v>4</v>
      </c>
      <c r="BD25" s="13"/>
      <c r="BE25" s="4" t="s">
        <v>4</v>
      </c>
      <c r="BF25" s="10">
        <f>ABS($F$24-BF24)</f>
        <v>7</v>
      </c>
      <c r="BG25" s="13"/>
      <c r="BH25" s="4" t="s">
        <v>4</v>
      </c>
      <c r="BI25" s="10">
        <f>ABS($F$24-BI24)</f>
        <v>4</v>
      </c>
      <c r="BJ25" s="13"/>
      <c r="BK25" s="4" t="s">
        <v>4</v>
      </c>
      <c r="BL25" s="10">
        <f>ABS($F$24-BL24)</f>
        <v>10</v>
      </c>
      <c r="BM25" s="13"/>
      <c r="BN25" s="4" t="s">
        <v>4</v>
      </c>
      <c r="BO25" s="10">
        <f>ABS($F$24-BO24)</f>
        <v>4</v>
      </c>
      <c r="BP25" s="13"/>
      <c r="BQ25" s="4" t="s">
        <v>4</v>
      </c>
      <c r="BR25" s="10">
        <f>ABS($F$24-BR24)</f>
        <v>13</v>
      </c>
      <c r="BS25" s="13"/>
      <c r="BT25" s="4" t="s">
        <v>4</v>
      </c>
      <c r="BU25" s="10">
        <f>ABS($F$24-BU24)</f>
        <v>9</v>
      </c>
      <c r="BV25" s="13"/>
      <c r="BW25" s="4" t="s">
        <v>4</v>
      </c>
      <c r="BX25" s="10">
        <f>ABS($F$24-BX24)</f>
        <v>5</v>
      </c>
      <c r="BY25" s="13"/>
      <c r="BZ25" s="4" t="s">
        <v>4</v>
      </c>
      <c r="CA25" s="10">
        <f>ABS($F$24-CA24)</f>
        <v>2</v>
      </c>
      <c r="CB25" s="13"/>
      <c r="CC25" s="4" t="s">
        <v>4</v>
      </c>
      <c r="CD25" s="10">
        <f>ABS($F$24-CD24)</f>
        <v>7</v>
      </c>
      <c r="CE25" s="13"/>
      <c r="CF25" s="4" t="s">
        <v>4</v>
      </c>
      <c r="CG25" s="10">
        <f>ABS($F$24-CG24)</f>
        <v>11</v>
      </c>
      <c r="CH25" s="13"/>
      <c r="CI25" s="4" t="s">
        <v>4</v>
      </c>
      <c r="CJ25" s="10">
        <f>ABS($F$24-CJ24)</f>
        <v>8</v>
      </c>
      <c r="CK25" s="13"/>
      <c r="CL25" s="13"/>
      <c r="CM25" s="13"/>
      <c r="CN25" s="1"/>
      <c r="CO25" s="1"/>
      <c r="CP25" s="1"/>
      <c r="CQ25" s="1"/>
      <c r="CR25" s="1"/>
    </row>
  </sheetData>
  <mergeCells count="29">
    <mergeCell ref="AA3:AC3"/>
    <mergeCell ref="AD3:AF3"/>
    <mergeCell ref="AV3:AX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B24:E24"/>
    <mergeCell ref="CI3:CK3"/>
    <mergeCell ref="CC3:CE3"/>
    <mergeCell ref="CF3:CH3"/>
    <mergeCell ref="BN3:BP3"/>
    <mergeCell ref="BQ3:BS3"/>
    <mergeCell ref="BT3:BV3"/>
    <mergeCell ref="BW3:BY3"/>
    <mergeCell ref="BZ3:CB3"/>
    <mergeCell ref="AY3:BA3"/>
    <mergeCell ref="BB3:BD3"/>
    <mergeCell ref="BE3:BG3"/>
    <mergeCell ref="BH3:BJ3"/>
    <mergeCell ref="BK3:BM3"/>
    <mergeCell ref="D3:F3"/>
    <mergeCell ref="I3:K3"/>
  </mergeCells>
  <conditionalFormatting sqref="F26:CI29">
    <cfRule type="cellIs" dxfId="5" priority="5" operator="equal">
      <formula>"L"</formula>
    </cfRule>
    <cfRule type="cellIs" dxfId="4" priority="6" operator="equal">
      <formula>"W"</formula>
    </cfRule>
  </conditionalFormatting>
  <conditionalFormatting sqref="F4:CK4 CM4:CM17 H5:CK6 F5:G17 H7:CL17 F18:CM25">
    <cfRule type="cellIs" dxfId="3" priority="1" operator="equal">
      <formula>"L"</formula>
    </cfRule>
    <cfRule type="cellIs" dxfId="2" priority="2" operator="equal">
      <formula>"W"</formula>
    </cfRule>
  </conditionalFormatting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O39"/>
  <sheetViews>
    <sheetView showGridLines="0" tabSelected="1" zoomScale="90" zoomScaleNormal="90" workbookViewId="0">
      <selection activeCell="M45" sqref="M45"/>
    </sheetView>
  </sheetViews>
  <sheetFormatPr defaultColWidth="14.44140625" defaultRowHeight="15" customHeight="1" outlineLevelCol="1" x14ac:dyDescent="0.3"/>
  <cols>
    <col min="1" max="1" width="8.6640625" customWidth="1"/>
    <col min="2" max="2" width="8" hidden="1" customWidth="1" outlineLevel="1"/>
    <col min="3" max="3" width="15.109375" hidden="1" customWidth="1" outlineLevel="1"/>
    <col min="4" max="4" width="11.88671875" hidden="1" customWidth="1" outlineLevel="1"/>
    <col min="5" max="5" width="7.5546875" hidden="1" customWidth="1" outlineLevel="1"/>
    <col min="6" max="6" width="8.44140625" hidden="1" customWidth="1" outlineLevel="1"/>
    <col min="7" max="7" width="5.5546875" customWidth="1" collapsed="1"/>
    <col min="8" max="10" width="9.109375" customWidth="1"/>
    <col min="11" max="11" width="15.109375" bestFit="1" customWidth="1"/>
    <col min="12" max="17" width="9.109375" customWidth="1"/>
    <col min="18" max="18" width="5.77734375" bestFit="1" customWidth="1"/>
    <col min="19" max="19" width="17.88671875" customWidth="1"/>
    <col min="20" max="20" width="17.5546875" customWidth="1"/>
    <col min="21" max="22" width="9.109375" customWidth="1"/>
    <col min="23" max="23" width="9.109375" hidden="1" customWidth="1" outlineLevel="1"/>
    <col min="24" max="24" width="5.77734375" hidden="1" customWidth="1" outlineLevel="1"/>
    <col min="25" max="26" width="15" hidden="1" customWidth="1" outlineLevel="1"/>
    <col min="27" max="27" width="7.21875" hidden="1" customWidth="1" outlineLevel="1"/>
    <col min="28" max="36" width="9.109375" hidden="1" customWidth="1" outlineLevel="1"/>
    <col min="37" max="40" width="14.44140625" hidden="1" customWidth="1" outlineLevel="1"/>
    <col min="41" max="41" width="14.44140625" collapsed="1"/>
  </cols>
  <sheetData>
    <row r="2" spans="2:39" ht="15" customHeight="1" thickBot="1" x14ac:dyDescent="0.35"/>
    <row r="3" spans="2:39" ht="15" customHeight="1" x14ac:dyDescent="0.3">
      <c r="J3" s="65" t="s">
        <v>107</v>
      </c>
      <c r="K3" s="66"/>
      <c r="L3" s="66"/>
      <c r="M3" s="66"/>
      <c r="N3" s="67"/>
      <c r="R3" s="74" t="s">
        <v>85</v>
      </c>
      <c r="S3" s="75"/>
      <c r="T3" s="76"/>
      <c r="X3" s="74" t="s">
        <v>85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6"/>
    </row>
    <row r="4" spans="2:39" ht="15" customHeight="1" x14ac:dyDescent="0.3">
      <c r="J4" s="68"/>
      <c r="K4" s="69"/>
      <c r="L4" s="69"/>
      <c r="M4" s="69"/>
      <c r="N4" s="70"/>
      <c r="R4" s="77"/>
      <c r="S4" s="78"/>
      <c r="T4" s="79"/>
      <c r="X4" s="77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9"/>
    </row>
    <row r="5" spans="2:39" ht="15" customHeight="1" thickBot="1" x14ac:dyDescent="0.35">
      <c r="J5" s="71"/>
      <c r="K5" s="72"/>
      <c r="L5" s="72"/>
      <c r="M5" s="72"/>
      <c r="N5" s="73"/>
      <c r="R5" s="80"/>
      <c r="S5" s="81"/>
      <c r="T5" s="82"/>
      <c r="X5" s="77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9"/>
    </row>
    <row r="6" spans="2:39" ht="28.8" customHeight="1" thickBot="1" x14ac:dyDescent="0.35">
      <c r="B6" s="43" t="s">
        <v>14</v>
      </c>
      <c r="C6" s="44" t="s">
        <v>13</v>
      </c>
      <c r="D6" s="45" t="s">
        <v>17</v>
      </c>
      <c r="E6" s="45" t="s">
        <v>15</v>
      </c>
      <c r="F6" s="46" t="s">
        <v>7</v>
      </c>
      <c r="G6" s="1"/>
      <c r="H6" s="1"/>
      <c r="I6" s="1"/>
      <c r="J6" s="21" t="s">
        <v>19</v>
      </c>
      <c r="K6" s="21" t="s">
        <v>13</v>
      </c>
      <c r="L6" s="22" t="s">
        <v>17</v>
      </c>
      <c r="M6" s="22" t="s">
        <v>15</v>
      </c>
      <c r="N6" s="21" t="s">
        <v>7</v>
      </c>
      <c r="R6" s="47" t="s">
        <v>19</v>
      </c>
      <c r="S6" s="21" t="s">
        <v>13</v>
      </c>
      <c r="T6" s="48" t="s">
        <v>17</v>
      </c>
      <c r="X6" s="47" t="s">
        <v>19</v>
      </c>
      <c r="Y6" s="21" t="s">
        <v>13</v>
      </c>
      <c r="Z6" s="21" t="s">
        <v>86</v>
      </c>
      <c r="AA6" s="22" t="s">
        <v>72</v>
      </c>
      <c r="AB6" s="22" t="s">
        <v>73</v>
      </c>
      <c r="AC6" s="22" t="s">
        <v>74</v>
      </c>
      <c r="AD6" s="22" t="s">
        <v>75</v>
      </c>
      <c r="AE6" s="22" t="s">
        <v>76</v>
      </c>
      <c r="AF6" s="22" t="s">
        <v>77</v>
      </c>
      <c r="AG6" s="22" t="s">
        <v>78</v>
      </c>
      <c r="AH6" s="22" t="s">
        <v>79</v>
      </c>
      <c r="AI6" s="22" t="s">
        <v>80</v>
      </c>
      <c r="AJ6" s="22" t="s">
        <v>81</v>
      </c>
      <c r="AK6" s="22" t="s">
        <v>82</v>
      </c>
      <c r="AL6" s="22" t="s">
        <v>83</v>
      </c>
      <c r="AM6" s="48" t="s">
        <v>84</v>
      </c>
    </row>
    <row r="7" spans="2:39" ht="14.4" x14ac:dyDescent="0.3">
      <c r="B7" s="23">
        <v>1</v>
      </c>
      <c r="C7" s="24" t="s">
        <v>20</v>
      </c>
      <c r="D7" s="25" cm="1">
        <f t="array" ref="D7">INDEX('Week 7 - Pool'!$I$3:$CK$25,21,MATCH('Week 7 Pool Results'!C7,'Week 7 - Pool'!$I$3:$CK$3,0)+1)</f>
        <v>9</v>
      </c>
      <c r="E7" s="25" cm="1">
        <f t="array" ref="E7">INDEX('Week 7 - Pool'!$I$3:$CK$25,21,MATCH('Week 7 Pool Results'!C7,'Week 7 - Pool'!$I$3:$CK$3,0)+2)</f>
        <v>9</v>
      </c>
      <c r="F7" s="26" cm="1">
        <f t="array" ref="F7">INDEX('Week 7 - Pool'!$I$3:$CK$25,23,MATCH('Week 7 Pool Results'!C7,'Week 7 - Pool'!$I$3:$CK$3,0)+1)</f>
        <v>6</v>
      </c>
      <c r="G7" s="1"/>
      <c r="H7" s="1"/>
      <c r="I7" s="1"/>
      <c r="J7" s="23">
        <v>1</v>
      </c>
      <c r="K7" s="24" t="str" cm="1">
        <f t="array" ref="K7:N33">_xlfn._xlws.SORT(C7:F33,{3,4},{-1,1},FALSE)</f>
        <v>Hayden Sluder</v>
      </c>
      <c r="L7" s="25">
        <v>10</v>
      </c>
      <c r="M7" s="25">
        <v>10</v>
      </c>
      <c r="N7" s="26">
        <v>4</v>
      </c>
      <c r="R7" s="23">
        <v>1</v>
      </c>
      <c r="S7" s="24" t="str" cm="1">
        <f t="array" ref="S7:T33">_xlfn._xlws.SORT(Y7:Z33,2,-1,FALSE)</f>
        <v>Aaron Lippe</v>
      </c>
      <c r="T7" s="26">
        <v>71</v>
      </c>
      <c r="X7" s="49">
        <v>1</v>
      </c>
      <c r="Y7" s="50" t="s">
        <v>37</v>
      </c>
      <c r="Z7" s="53">
        <f>SUM(AA7:AM7)</f>
        <v>57</v>
      </c>
      <c r="AA7" s="54">
        <f>SUMIFS('Cumulative Stats '!$F$8:$F$967,'Cumulative Stats '!$C$8:$C$967,'Week 7 Pool Results'!AA$6,'Cumulative Stats '!$E$8:$E$967,'Week 7 Pool Results'!$Y7)</f>
        <v>10</v>
      </c>
      <c r="AB7" s="54">
        <f>SUMIFS('Cumulative Stats '!$F$8:$F$967,'Cumulative Stats '!$C$8:$C$967,'Week 7 Pool Results'!AB$6,'Cumulative Stats '!$E$8:$E$967,'Week 7 Pool Results'!$Y7)</f>
        <v>8</v>
      </c>
      <c r="AC7" s="54">
        <f>SUMIFS('Cumulative Stats '!$F$8:$F$967,'Cumulative Stats '!$C$8:$C$967,'Week 7 Pool Results'!AC$6,'Cumulative Stats '!$E$8:$E$967,'Week 7 Pool Results'!$Y7)</f>
        <v>6</v>
      </c>
      <c r="AD7" s="54">
        <f>SUMIFS('Cumulative Stats '!$F$8:$F$967,'Cumulative Stats '!$C$8:$C$967,'Week 7 Pool Results'!AD$6,'Cumulative Stats '!$E$8:$E$967,'Week 7 Pool Results'!$Y7)</f>
        <v>7</v>
      </c>
      <c r="AE7" s="54">
        <f>SUMIFS('Cumulative Stats '!$F$8:$F$967,'Cumulative Stats '!$C$8:$C$967,'Week 7 Pool Results'!AE$6,'Cumulative Stats '!$E$8:$E$967,'Week 7 Pool Results'!$Y7)</f>
        <v>10</v>
      </c>
      <c r="AF7" s="54">
        <f>SUMIFS('Cumulative Stats '!$F$8:$F$967,'Cumulative Stats '!$C$8:$C$967,'Week 7 Pool Results'!AF$6,'Cumulative Stats '!$E$8:$E$967,'Week 7 Pool Results'!$Y7)</f>
        <v>8</v>
      </c>
      <c r="AG7" s="55">
        <f>SUMIF($K$7:$K$45,$Y7,$L$7:$L$45)</f>
        <v>8</v>
      </c>
      <c r="AH7" s="51"/>
      <c r="AI7" s="51"/>
      <c r="AJ7" s="51"/>
      <c r="AK7" s="51"/>
      <c r="AL7" s="51"/>
      <c r="AM7" s="51"/>
    </row>
    <row r="8" spans="2:39" ht="14.4" x14ac:dyDescent="0.3">
      <c r="B8" s="27">
        <v>2</v>
      </c>
      <c r="C8" s="12" t="s">
        <v>23</v>
      </c>
      <c r="D8" s="13" cm="1">
        <f t="array" ref="D8">INDEX('Week 7 - Pool'!$I$3:$CK$25,21,MATCH('Week 7 Pool Results'!C8,'Week 7 - Pool'!$I$3:$CK$3,0)+1)</f>
        <v>9</v>
      </c>
      <c r="E8" s="13" cm="1">
        <f t="array" ref="E8">INDEX('Week 7 - Pool'!$I$3:$CK$25,21,MATCH('Week 7 Pool Results'!C8,'Week 7 - Pool'!$I$3:$CK$3,0)+2)</f>
        <v>9</v>
      </c>
      <c r="F8" s="28" cm="1">
        <f t="array" ref="F8">INDEX('Week 7 - Pool'!$I$3:$CK$25,23,MATCH('Week 7 Pool Results'!C8,'Week 7 - Pool'!$I$3:$CK$3,0)+1)</f>
        <v>3</v>
      </c>
      <c r="G8" s="1"/>
      <c r="H8" s="1"/>
      <c r="I8" s="1"/>
      <c r="J8" s="27">
        <v>2</v>
      </c>
      <c r="K8" s="12" t="str">
        <v>Tim G</v>
      </c>
      <c r="L8" s="13">
        <v>10</v>
      </c>
      <c r="M8" s="13">
        <v>10</v>
      </c>
      <c r="N8" s="28">
        <v>7</v>
      </c>
      <c r="R8" s="27">
        <v>2</v>
      </c>
      <c r="S8" s="12" t="str">
        <v>C-Lar</v>
      </c>
      <c r="T8" s="28">
        <v>70</v>
      </c>
      <c r="X8" s="49">
        <v>2</v>
      </c>
      <c r="Y8" s="50" t="s">
        <v>45</v>
      </c>
      <c r="Z8" s="53">
        <f t="shared" ref="Z8:Z33" si="0">SUM(AA8:AM8)</f>
        <v>67</v>
      </c>
      <c r="AA8" s="54">
        <f>SUMIFS('Cumulative Stats '!$F$8:$F$967,'Cumulative Stats '!$C$8:$C$967,'Week 7 Pool Results'!AA$6,'Cumulative Stats '!$E$8:$E$967,'Week 7 Pool Results'!$Y8)</f>
        <v>11</v>
      </c>
      <c r="AB8" s="54">
        <f>SUMIFS('Cumulative Stats '!$F$8:$F$967,'Cumulative Stats '!$C$8:$C$967,'Week 7 Pool Results'!AB$6,'Cumulative Stats '!$E$8:$E$967,'Week 7 Pool Results'!$Y8)</f>
        <v>9</v>
      </c>
      <c r="AC8" s="54">
        <f>SUMIFS('Cumulative Stats '!$F$8:$F$967,'Cumulative Stats '!$C$8:$C$967,'Week 7 Pool Results'!AC$6,'Cumulative Stats '!$E$8:$E$967,'Week 7 Pool Results'!$Y8)</f>
        <v>11</v>
      </c>
      <c r="AD8" s="54">
        <f>SUMIFS('Cumulative Stats '!$F$8:$F$967,'Cumulative Stats '!$C$8:$C$967,'Week 7 Pool Results'!AD$6,'Cumulative Stats '!$E$8:$E$967,'Week 7 Pool Results'!$Y8)</f>
        <v>11</v>
      </c>
      <c r="AE8" s="54">
        <f>SUMIFS('Cumulative Stats '!$F$8:$F$967,'Cumulative Stats '!$C$8:$C$967,'Week 7 Pool Results'!AE$6,'Cumulative Stats '!$E$8:$E$967,'Week 7 Pool Results'!$Y8)</f>
        <v>10</v>
      </c>
      <c r="AF8" s="54">
        <f>SUMIFS('Cumulative Stats '!$F$8:$F$967,'Cumulative Stats '!$C$8:$C$967,'Week 7 Pool Results'!AF$6,'Cumulative Stats '!$E$8:$E$967,'Week 7 Pool Results'!$Y8)</f>
        <v>7</v>
      </c>
      <c r="AG8" s="55">
        <f t="shared" ref="AG8:AG33" si="1">SUMIF($K$7:$K$45,$Y8,$L$7:$L$45)</f>
        <v>8</v>
      </c>
      <c r="AH8" s="51"/>
      <c r="AI8" s="51"/>
      <c r="AJ8" s="51"/>
      <c r="AK8" s="51"/>
      <c r="AL8" s="51"/>
      <c r="AM8" s="51"/>
    </row>
    <row r="9" spans="2:39" ht="14.4" x14ac:dyDescent="0.3">
      <c r="B9" s="27">
        <v>3</v>
      </c>
      <c r="C9" s="12" t="s">
        <v>37</v>
      </c>
      <c r="D9" s="13" cm="1">
        <f t="array" ref="D9">INDEX('Week 7 - Pool'!$I$3:$CK$25,21,MATCH('Week 7 Pool Results'!C9,'Week 7 - Pool'!$I$3:$CK$3,0)+1)</f>
        <v>8</v>
      </c>
      <c r="E9" s="13" cm="1">
        <f t="array" ref="E9">INDEX('Week 7 - Pool'!$I$3:$CK$25,21,MATCH('Week 7 Pool Results'!C9,'Week 7 - Pool'!$I$3:$CK$3,0)+2)</f>
        <v>8</v>
      </c>
      <c r="F9" s="28" cm="1">
        <f t="array" ref="F9">INDEX('Week 7 - Pool'!$I$3:$CK$25,23,MATCH('Week 7 Pool Results'!C9,'Week 7 - Pool'!$I$3:$CK$3,0)+1)</f>
        <v>0</v>
      </c>
      <c r="G9" s="1"/>
      <c r="H9" s="1"/>
      <c r="I9" s="1"/>
      <c r="J9" s="27">
        <v>3</v>
      </c>
      <c r="K9" s="12" t="str">
        <v>Uncle Bill</v>
      </c>
      <c r="L9" s="13">
        <v>10</v>
      </c>
      <c r="M9" s="13">
        <v>10</v>
      </c>
      <c r="N9" s="28">
        <v>11</v>
      </c>
      <c r="R9" s="27">
        <v>3</v>
      </c>
      <c r="S9" s="12" t="str">
        <v>Uncle Bill</v>
      </c>
      <c r="T9" s="28">
        <v>69</v>
      </c>
      <c r="X9" s="49">
        <v>3</v>
      </c>
      <c r="Y9" s="50" t="s">
        <v>44</v>
      </c>
      <c r="Z9" s="53">
        <f t="shared" si="0"/>
        <v>60</v>
      </c>
      <c r="AA9" s="54">
        <f>SUMIFS('Cumulative Stats '!$F$8:$F$967,'Cumulative Stats '!$C$8:$C$967,'Week 7 Pool Results'!AA$6,'Cumulative Stats '!$E$8:$E$967,'Week 7 Pool Results'!$Y9)</f>
        <v>10</v>
      </c>
      <c r="AB9" s="54">
        <f>SUMIFS('Cumulative Stats '!$F$8:$F$967,'Cumulative Stats '!$C$8:$C$967,'Week 7 Pool Results'!AB$6,'Cumulative Stats '!$E$8:$E$967,'Week 7 Pool Results'!$Y9)</f>
        <v>8</v>
      </c>
      <c r="AC9" s="54">
        <f>SUMIFS('Cumulative Stats '!$F$8:$F$967,'Cumulative Stats '!$C$8:$C$967,'Week 7 Pool Results'!AC$6,'Cumulative Stats '!$E$8:$E$967,'Week 7 Pool Results'!$Y9)</f>
        <v>8</v>
      </c>
      <c r="AD9" s="54">
        <f>SUMIFS('Cumulative Stats '!$F$8:$F$967,'Cumulative Stats '!$C$8:$C$967,'Week 7 Pool Results'!AD$6,'Cumulative Stats '!$E$8:$E$967,'Week 7 Pool Results'!$Y9)</f>
        <v>8</v>
      </c>
      <c r="AE9" s="54">
        <f>SUMIFS('Cumulative Stats '!$F$8:$F$967,'Cumulative Stats '!$C$8:$C$967,'Week 7 Pool Results'!AE$6,'Cumulative Stats '!$E$8:$E$967,'Week 7 Pool Results'!$Y9)</f>
        <v>10</v>
      </c>
      <c r="AF9" s="54">
        <f>SUMIFS('Cumulative Stats '!$F$8:$F$967,'Cumulative Stats '!$C$8:$C$967,'Week 7 Pool Results'!AF$6,'Cumulative Stats '!$E$8:$E$967,'Week 7 Pool Results'!$Y9)</f>
        <v>7</v>
      </c>
      <c r="AG9" s="55">
        <f t="shared" si="1"/>
        <v>9</v>
      </c>
      <c r="AH9" s="51"/>
      <c r="AI9" s="51"/>
      <c r="AJ9" s="51"/>
      <c r="AK9" s="51"/>
      <c r="AL9" s="51"/>
      <c r="AM9" s="51"/>
    </row>
    <row r="10" spans="2:39" ht="14.4" x14ac:dyDescent="0.3">
      <c r="B10" s="27">
        <v>4</v>
      </c>
      <c r="C10" s="12" t="s">
        <v>29</v>
      </c>
      <c r="D10" s="13" cm="1">
        <f t="array" ref="D10">INDEX('Week 7 - Pool'!$I$3:$CK$25,21,MATCH('Week 7 Pool Results'!C10,'Week 7 - Pool'!$I$3:$CK$3,0)+1)</f>
        <v>9</v>
      </c>
      <c r="E10" s="13" cm="1">
        <f t="array" ref="E10">INDEX('Week 7 - Pool'!$I$3:$CK$25,21,MATCH('Week 7 Pool Results'!C10,'Week 7 - Pool'!$I$3:$CK$3,0)+2)</f>
        <v>9</v>
      </c>
      <c r="F10" s="28" cm="1">
        <f t="array" ref="F10">INDEX('Week 7 - Pool'!$I$3:$CK$25,23,MATCH('Week 7 Pool Results'!C10,'Week 7 - Pool'!$I$3:$CK$3,0)+1)</f>
        <v>25</v>
      </c>
      <c r="G10" s="1"/>
      <c r="H10" s="1"/>
      <c r="I10" s="1"/>
      <c r="J10" s="27">
        <v>4</v>
      </c>
      <c r="K10" s="12" t="str">
        <v>Christi</v>
      </c>
      <c r="L10" s="13">
        <v>9</v>
      </c>
      <c r="M10" s="13">
        <v>9</v>
      </c>
      <c r="N10" s="28">
        <v>2</v>
      </c>
      <c r="R10" s="27">
        <v>4</v>
      </c>
      <c r="S10" s="12" t="str">
        <v>Cage</v>
      </c>
      <c r="T10" s="28">
        <v>68</v>
      </c>
      <c r="X10" s="49">
        <v>4</v>
      </c>
      <c r="Y10" s="50" t="s">
        <v>25</v>
      </c>
      <c r="Z10" s="53">
        <f t="shared" si="0"/>
        <v>68</v>
      </c>
      <c r="AA10" s="54">
        <f>SUMIFS('Cumulative Stats '!$F$8:$F$967,'Cumulative Stats '!$C$8:$C$967,'Week 7 Pool Results'!AA$6,'Cumulative Stats '!$E$8:$E$967,'Week 7 Pool Results'!$Y10)</f>
        <v>12</v>
      </c>
      <c r="AB10" s="54">
        <f>SUMIFS('Cumulative Stats '!$F$8:$F$967,'Cumulative Stats '!$C$8:$C$967,'Week 7 Pool Results'!AB$6,'Cumulative Stats '!$E$8:$E$967,'Week 7 Pool Results'!$Y10)</f>
        <v>10</v>
      </c>
      <c r="AC10" s="54">
        <f>SUMIFS('Cumulative Stats '!$F$8:$F$967,'Cumulative Stats '!$C$8:$C$967,'Week 7 Pool Results'!AC$6,'Cumulative Stats '!$E$8:$E$967,'Week 7 Pool Results'!$Y10)</f>
        <v>10</v>
      </c>
      <c r="AD10" s="54">
        <f>SUMIFS('Cumulative Stats '!$F$8:$F$967,'Cumulative Stats '!$C$8:$C$967,'Week 7 Pool Results'!AD$6,'Cumulative Stats '!$E$8:$E$967,'Week 7 Pool Results'!$Y10)</f>
        <v>9</v>
      </c>
      <c r="AE10" s="54">
        <f>SUMIFS('Cumulative Stats '!$F$8:$F$967,'Cumulative Stats '!$C$8:$C$967,'Week 7 Pool Results'!AE$6,'Cumulative Stats '!$E$8:$E$967,'Week 7 Pool Results'!$Y10)</f>
        <v>10</v>
      </c>
      <c r="AF10" s="54">
        <f>SUMIFS('Cumulative Stats '!$F$8:$F$967,'Cumulative Stats '!$C$8:$C$967,'Week 7 Pool Results'!AF$6,'Cumulative Stats '!$E$8:$E$967,'Week 7 Pool Results'!$Y10)</f>
        <v>9</v>
      </c>
      <c r="AG10" s="55">
        <f t="shared" si="1"/>
        <v>8</v>
      </c>
      <c r="AH10" s="51"/>
      <c r="AI10" s="51"/>
      <c r="AJ10" s="51"/>
      <c r="AK10" s="51"/>
      <c r="AL10" s="51"/>
      <c r="AM10" s="51"/>
    </row>
    <row r="11" spans="2:39" ht="14.4" x14ac:dyDescent="0.3">
      <c r="B11" s="27">
        <v>5</v>
      </c>
      <c r="C11" s="12" t="s">
        <v>44</v>
      </c>
      <c r="D11" s="13" cm="1">
        <f t="array" ref="D11">INDEX('Week 7 - Pool'!$I$3:$CK$25,21,MATCH('Week 7 Pool Results'!C11,'Week 7 - Pool'!$I$3:$CK$3,0)+1)</f>
        <v>9</v>
      </c>
      <c r="E11" s="13" cm="1">
        <f t="array" ref="E11">INDEX('Week 7 - Pool'!$I$3:$CK$25,21,MATCH('Week 7 Pool Results'!C11,'Week 7 - Pool'!$I$3:$CK$3,0)+2)</f>
        <v>9</v>
      </c>
      <c r="F11" s="28" cm="1">
        <f t="array" ref="F11">INDEX('Week 7 - Pool'!$I$3:$CK$25,23,MATCH('Week 7 Pool Results'!C11,'Week 7 - Pool'!$I$3:$CK$3,0)+1)</f>
        <v>7</v>
      </c>
      <c r="G11" s="1"/>
      <c r="H11" s="1"/>
      <c r="I11" s="1"/>
      <c r="J11" s="27">
        <v>5</v>
      </c>
      <c r="K11" s="12" t="str">
        <v>Brett</v>
      </c>
      <c r="L11" s="13">
        <v>9</v>
      </c>
      <c r="M11" s="13">
        <v>9</v>
      </c>
      <c r="N11" s="28">
        <v>3</v>
      </c>
      <c r="R11" s="27">
        <v>5</v>
      </c>
      <c r="S11" s="12" t="str">
        <v>T-Bone</v>
      </c>
      <c r="T11" s="28">
        <v>68</v>
      </c>
      <c r="X11" s="49">
        <v>5</v>
      </c>
      <c r="Y11" s="50" t="s">
        <v>48</v>
      </c>
      <c r="Z11" s="53">
        <f t="shared" si="0"/>
        <v>53</v>
      </c>
      <c r="AA11" s="54">
        <f>SUMIFS('Cumulative Stats '!$F$8:$F$967,'Cumulative Stats '!$C$8:$C$967,'Week 7 Pool Results'!AA$6,'Cumulative Stats '!$E$8:$E$967,'Week 7 Pool Results'!$Y11)</f>
        <v>11</v>
      </c>
      <c r="AB11" s="54">
        <f>SUMIFS('Cumulative Stats '!$F$8:$F$967,'Cumulative Stats '!$C$8:$C$967,'Week 7 Pool Results'!AB$6,'Cumulative Stats '!$E$8:$E$967,'Week 7 Pool Results'!$Y11)</f>
        <v>6</v>
      </c>
      <c r="AC11" s="54">
        <f>SUMIFS('Cumulative Stats '!$F$8:$F$967,'Cumulative Stats '!$C$8:$C$967,'Week 7 Pool Results'!AC$6,'Cumulative Stats '!$E$8:$E$967,'Week 7 Pool Results'!$Y11)</f>
        <v>8</v>
      </c>
      <c r="AD11" s="54">
        <f>SUMIFS('Cumulative Stats '!$F$8:$F$967,'Cumulative Stats '!$C$8:$C$967,'Week 7 Pool Results'!AD$6,'Cumulative Stats '!$E$8:$E$967,'Week 7 Pool Results'!$Y11)</f>
        <v>9</v>
      </c>
      <c r="AE11" s="54">
        <f>SUMIFS('Cumulative Stats '!$F$8:$F$967,'Cumulative Stats '!$C$8:$C$967,'Week 7 Pool Results'!AE$6,'Cumulative Stats '!$E$8:$E$967,'Week 7 Pool Results'!$Y11)</f>
        <v>7</v>
      </c>
      <c r="AF11" s="54">
        <f>SUMIFS('Cumulative Stats '!$F$8:$F$967,'Cumulative Stats '!$C$8:$C$967,'Week 7 Pool Results'!AF$6,'Cumulative Stats '!$E$8:$E$967,'Week 7 Pool Results'!$Y11)</f>
        <v>6</v>
      </c>
      <c r="AG11" s="55">
        <f t="shared" si="1"/>
        <v>6</v>
      </c>
      <c r="AH11" s="51"/>
      <c r="AI11" s="51"/>
      <c r="AJ11" s="51"/>
      <c r="AK11" s="51"/>
      <c r="AL11" s="51"/>
      <c r="AM11" s="51"/>
    </row>
    <row r="12" spans="2:39" ht="14.4" x14ac:dyDescent="0.3">
      <c r="B12" s="27">
        <v>6</v>
      </c>
      <c r="C12" s="12" t="s">
        <v>27</v>
      </c>
      <c r="D12" s="13" cm="1">
        <f t="array" ref="D12">INDEX('Week 7 - Pool'!$I$3:$CK$25,21,MATCH('Week 7 Pool Results'!C12,'Week 7 - Pool'!$I$3:$CK$3,0)+1)</f>
        <v>9</v>
      </c>
      <c r="E12" s="13" cm="1">
        <f t="array" ref="E12">INDEX('Week 7 - Pool'!$I$3:$CK$25,21,MATCH('Week 7 Pool Results'!C12,'Week 7 - Pool'!$I$3:$CK$3,0)+2)</f>
        <v>9</v>
      </c>
      <c r="F12" s="28" cm="1">
        <f t="array" ref="F12">INDEX('Week 7 - Pool'!$I$3:$CK$25,23,MATCH('Week 7 Pool Results'!C12,'Week 7 - Pool'!$I$3:$CK$3,0)+1)</f>
        <v>7</v>
      </c>
      <c r="G12" s="1"/>
      <c r="H12" s="1"/>
      <c r="I12" s="1"/>
      <c r="J12" s="27">
        <v>6</v>
      </c>
      <c r="K12" s="12" t="str">
        <v>Payton Newkirk</v>
      </c>
      <c r="L12" s="13">
        <v>9</v>
      </c>
      <c r="M12" s="13">
        <v>9</v>
      </c>
      <c r="N12" s="28">
        <v>4</v>
      </c>
      <c r="R12" s="27">
        <v>6</v>
      </c>
      <c r="S12" s="12" t="str">
        <v>Marcus</v>
      </c>
      <c r="T12" s="28">
        <v>68</v>
      </c>
      <c r="X12" s="49">
        <v>6</v>
      </c>
      <c r="Y12" s="50" t="s">
        <v>21</v>
      </c>
      <c r="Z12" s="53">
        <f t="shared" si="0"/>
        <v>58</v>
      </c>
      <c r="AA12" s="54">
        <f>SUMIFS('Cumulative Stats '!$F$8:$F$967,'Cumulative Stats '!$C$8:$C$967,'Week 7 Pool Results'!AA$6,'Cumulative Stats '!$E$8:$E$967,'Week 7 Pool Results'!$Y12)</f>
        <v>10</v>
      </c>
      <c r="AB12" s="54">
        <f>SUMIFS('Cumulative Stats '!$F$8:$F$967,'Cumulative Stats '!$C$8:$C$967,'Week 7 Pool Results'!AB$6,'Cumulative Stats '!$E$8:$E$967,'Week 7 Pool Results'!$Y12)</f>
        <v>10</v>
      </c>
      <c r="AC12" s="54">
        <f>SUMIFS('Cumulative Stats '!$F$8:$F$967,'Cumulative Stats '!$C$8:$C$967,'Week 7 Pool Results'!AC$6,'Cumulative Stats '!$E$8:$E$967,'Week 7 Pool Results'!$Y12)</f>
        <v>11</v>
      </c>
      <c r="AD12" s="54">
        <f>SUMIFS('Cumulative Stats '!$F$8:$F$967,'Cumulative Stats '!$C$8:$C$967,'Week 7 Pool Results'!AD$6,'Cumulative Stats '!$E$8:$E$967,'Week 7 Pool Results'!$Y12)</f>
        <v>7</v>
      </c>
      <c r="AE12" s="54">
        <f>SUMIFS('Cumulative Stats '!$F$8:$F$967,'Cumulative Stats '!$C$8:$C$967,'Week 7 Pool Results'!AE$6,'Cumulative Stats '!$E$8:$E$967,'Week 7 Pool Results'!$Y12)</f>
        <v>10</v>
      </c>
      <c r="AF12" s="54">
        <f>SUMIFS('Cumulative Stats '!$F$8:$F$967,'Cumulative Stats '!$C$8:$C$967,'Week 7 Pool Results'!AF$6,'Cumulative Stats '!$E$8:$E$967,'Week 7 Pool Results'!$Y12)</f>
        <v>3</v>
      </c>
      <c r="AG12" s="55">
        <f t="shared" si="1"/>
        <v>7</v>
      </c>
      <c r="AH12" s="51"/>
      <c r="AI12" s="51"/>
      <c r="AJ12" s="51"/>
      <c r="AK12" s="51"/>
      <c r="AL12" s="51"/>
      <c r="AM12" s="51"/>
    </row>
    <row r="13" spans="2:39" ht="14.4" x14ac:dyDescent="0.3">
      <c r="B13" s="27">
        <v>7</v>
      </c>
      <c r="C13" s="12" t="s">
        <v>39</v>
      </c>
      <c r="D13" s="13" cm="1">
        <f t="array" ref="D13">INDEX('Week 7 - Pool'!$I$3:$CK$25,21,MATCH('Week 7 Pool Results'!C13,'Week 7 - Pool'!$I$3:$CK$3,0)+1)</f>
        <v>8</v>
      </c>
      <c r="E13" s="13" cm="1">
        <f t="array" ref="E13">INDEX('Week 7 - Pool'!$I$3:$CK$25,21,MATCH('Week 7 Pool Results'!C13,'Week 7 - Pool'!$I$3:$CK$3,0)+2)</f>
        <v>8</v>
      </c>
      <c r="F13" s="28" cm="1">
        <f t="array" ref="F13">INDEX('Week 7 - Pool'!$I$3:$CK$25,23,MATCH('Week 7 Pool Results'!C13,'Week 7 - Pool'!$I$3:$CK$3,0)+1)</f>
        <v>0</v>
      </c>
      <c r="G13" s="1"/>
      <c r="H13" s="1"/>
      <c r="I13" s="1"/>
      <c r="J13" s="27">
        <v>7</v>
      </c>
      <c r="K13" s="12" t="str">
        <v>T-Bone</v>
      </c>
      <c r="L13" s="13">
        <v>9</v>
      </c>
      <c r="M13" s="13">
        <v>9</v>
      </c>
      <c r="N13" s="28">
        <v>5</v>
      </c>
      <c r="R13" s="27">
        <v>7</v>
      </c>
      <c r="S13" s="12" t="str">
        <v>Rocky</v>
      </c>
      <c r="T13" s="28">
        <v>67</v>
      </c>
      <c r="X13" s="49">
        <v>7</v>
      </c>
      <c r="Y13" s="50" t="s">
        <v>22</v>
      </c>
      <c r="Z13" s="53">
        <f t="shared" si="0"/>
        <v>69</v>
      </c>
      <c r="AA13" s="54">
        <f>SUMIFS('Cumulative Stats '!$F$8:$F$967,'Cumulative Stats '!$C$8:$C$967,'Week 7 Pool Results'!AA$6,'Cumulative Stats '!$E$8:$E$967,'Week 7 Pool Results'!$Y13)</f>
        <v>12</v>
      </c>
      <c r="AB13" s="54">
        <f>SUMIFS('Cumulative Stats '!$F$8:$F$967,'Cumulative Stats '!$C$8:$C$967,'Week 7 Pool Results'!AB$6,'Cumulative Stats '!$E$8:$E$967,'Week 7 Pool Results'!$Y13)</f>
        <v>10</v>
      </c>
      <c r="AC13" s="54">
        <f>SUMIFS('Cumulative Stats '!$F$8:$F$967,'Cumulative Stats '!$C$8:$C$967,'Week 7 Pool Results'!AC$6,'Cumulative Stats '!$E$8:$E$967,'Week 7 Pool Results'!$Y13)</f>
        <v>11</v>
      </c>
      <c r="AD13" s="54">
        <f>SUMIFS('Cumulative Stats '!$F$8:$F$967,'Cumulative Stats '!$C$8:$C$967,'Week 7 Pool Results'!AD$6,'Cumulative Stats '!$E$8:$E$967,'Week 7 Pool Results'!$Y13)</f>
        <v>8</v>
      </c>
      <c r="AE13" s="54">
        <f>SUMIFS('Cumulative Stats '!$F$8:$F$967,'Cumulative Stats '!$C$8:$C$967,'Week 7 Pool Results'!AE$6,'Cumulative Stats '!$E$8:$E$967,'Week 7 Pool Results'!$Y13)</f>
        <v>10</v>
      </c>
      <c r="AF13" s="54">
        <f>SUMIFS('Cumulative Stats '!$F$8:$F$967,'Cumulative Stats '!$C$8:$C$967,'Week 7 Pool Results'!AF$6,'Cumulative Stats '!$E$8:$E$967,'Week 7 Pool Results'!$Y13)</f>
        <v>8</v>
      </c>
      <c r="AG13" s="55">
        <f t="shared" si="1"/>
        <v>10</v>
      </c>
      <c r="AH13" s="51"/>
      <c r="AI13" s="51"/>
      <c r="AJ13" s="51"/>
      <c r="AK13" s="51"/>
      <c r="AL13" s="51"/>
      <c r="AM13" s="51"/>
    </row>
    <row r="14" spans="2:39" ht="14.4" x14ac:dyDescent="0.3">
      <c r="B14" s="27">
        <v>8</v>
      </c>
      <c r="C14" s="12" t="s">
        <v>25</v>
      </c>
      <c r="D14" s="13" cm="1">
        <f t="array" ref="D14">INDEX('Week 7 - Pool'!$I$3:$CK$25,21,MATCH('Week 7 Pool Results'!C14,'Week 7 - Pool'!$I$3:$CK$3,0)+1)</f>
        <v>8</v>
      </c>
      <c r="E14" s="13" cm="1">
        <f t="array" ref="E14">INDEX('Week 7 - Pool'!$I$3:$CK$25,21,MATCH('Week 7 Pool Results'!C14,'Week 7 - Pool'!$I$3:$CK$3,0)+2)</f>
        <v>8</v>
      </c>
      <c r="F14" s="28" cm="1">
        <f t="array" ref="F14">INDEX('Week 7 - Pool'!$I$3:$CK$25,23,MATCH('Week 7 Pool Results'!C14,'Week 7 - Pool'!$I$3:$CK$3,0)+1)</f>
        <v>2</v>
      </c>
      <c r="G14" s="1"/>
      <c r="H14" s="1"/>
      <c r="I14" s="1"/>
      <c r="J14" s="27">
        <v>8</v>
      </c>
      <c r="K14" s="12" t="str">
        <v>Aaron Lippe</v>
      </c>
      <c r="L14" s="13">
        <v>9</v>
      </c>
      <c r="M14" s="13">
        <v>9</v>
      </c>
      <c r="N14" s="28">
        <v>6</v>
      </c>
      <c r="R14" s="27">
        <v>8</v>
      </c>
      <c r="S14" s="12" t="str">
        <v>Hayden Sluder</v>
      </c>
      <c r="T14" s="28">
        <v>66</v>
      </c>
      <c r="X14" s="49">
        <v>8</v>
      </c>
      <c r="Y14" s="50" t="s">
        <v>34</v>
      </c>
      <c r="Z14" s="53">
        <f t="shared" si="0"/>
        <v>66</v>
      </c>
      <c r="AA14" s="54">
        <f>SUMIFS('Cumulative Stats '!$F$8:$F$967,'Cumulative Stats '!$C$8:$C$967,'Week 7 Pool Results'!AA$6,'Cumulative Stats '!$E$8:$E$967,'Week 7 Pool Results'!$Y14)</f>
        <v>13</v>
      </c>
      <c r="AB14" s="54">
        <f>SUMIFS('Cumulative Stats '!$F$8:$F$967,'Cumulative Stats '!$C$8:$C$967,'Week 7 Pool Results'!AB$6,'Cumulative Stats '!$E$8:$E$967,'Week 7 Pool Results'!$Y14)</f>
        <v>9</v>
      </c>
      <c r="AC14" s="54">
        <f>SUMIFS('Cumulative Stats '!$F$8:$F$967,'Cumulative Stats '!$C$8:$C$967,'Week 7 Pool Results'!AC$6,'Cumulative Stats '!$E$8:$E$967,'Week 7 Pool Results'!$Y14)</f>
        <v>8</v>
      </c>
      <c r="AD14" s="54">
        <f>SUMIFS('Cumulative Stats '!$F$8:$F$967,'Cumulative Stats '!$C$8:$C$967,'Week 7 Pool Results'!AD$6,'Cumulative Stats '!$E$8:$E$967,'Week 7 Pool Results'!$Y14)</f>
        <v>10</v>
      </c>
      <c r="AE14" s="54">
        <f>SUMIFS('Cumulative Stats '!$F$8:$F$967,'Cumulative Stats '!$C$8:$C$967,'Week 7 Pool Results'!AE$6,'Cumulative Stats '!$E$8:$E$967,'Week 7 Pool Results'!$Y14)</f>
        <v>10</v>
      </c>
      <c r="AF14" s="54">
        <f>SUMIFS('Cumulative Stats '!$F$8:$F$967,'Cumulative Stats '!$C$8:$C$967,'Week 7 Pool Results'!AF$6,'Cumulative Stats '!$E$8:$E$967,'Week 7 Pool Results'!$Y14)</f>
        <v>6</v>
      </c>
      <c r="AG14" s="55">
        <f t="shared" si="1"/>
        <v>10</v>
      </c>
      <c r="AH14" s="51"/>
      <c r="AI14" s="51"/>
      <c r="AJ14" s="51"/>
      <c r="AK14" s="51"/>
      <c r="AL14" s="51"/>
      <c r="AM14" s="51"/>
    </row>
    <row r="15" spans="2:39" ht="14.4" x14ac:dyDescent="0.3">
      <c r="B15" s="27">
        <v>9</v>
      </c>
      <c r="C15" s="12" t="s">
        <v>46</v>
      </c>
      <c r="D15" s="13" cm="1">
        <f t="array" ref="D15">INDEX('Week 7 - Pool'!$I$3:$CK$25,21,MATCH('Week 7 Pool Results'!C15,'Week 7 - Pool'!$I$3:$CK$3,0)+1)</f>
        <v>9</v>
      </c>
      <c r="E15" s="13" cm="1">
        <f t="array" ref="E15">INDEX('Week 7 - Pool'!$I$3:$CK$25,21,MATCH('Week 7 Pool Results'!C15,'Week 7 - Pool'!$I$3:$CK$3,0)+2)</f>
        <v>9</v>
      </c>
      <c r="F15" s="28" cm="1">
        <f t="array" ref="F15">INDEX('Week 7 - Pool'!$I$3:$CK$25,23,MATCH('Week 7 Pool Results'!C15,'Week 7 - Pool'!$I$3:$CK$3,0)+1)</f>
        <v>2</v>
      </c>
      <c r="G15" s="1"/>
      <c r="H15" s="1"/>
      <c r="I15" s="1"/>
      <c r="J15" s="27">
        <v>9</v>
      </c>
      <c r="K15" s="12" t="str">
        <v>Bryan Chambers</v>
      </c>
      <c r="L15" s="13">
        <v>9</v>
      </c>
      <c r="M15" s="13">
        <v>9</v>
      </c>
      <c r="N15" s="28">
        <v>7</v>
      </c>
      <c r="R15" s="27">
        <v>9</v>
      </c>
      <c r="S15" s="12" t="str">
        <v>Tim G</v>
      </c>
      <c r="T15" s="28">
        <v>66</v>
      </c>
      <c r="X15" s="49">
        <v>9</v>
      </c>
      <c r="Y15" s="50" t="s">
        <v>50</v>
      </c>
      <c r="Z15" s="53">
        <f t="shared" si="0"/>
        <v>56</v>
      </c>
      <c r="AA15" s="54">
        <f>SUMIFS('Cumulative Stats '!$F$8:$F$967,'Cumulative Stats '!$C$8:$C$967,'Week 7 Pool Results'!AA$6,'Cumulative Stats '!$E$8:$E$967,'Week 7 Pool Results'!$Y15)</f>
        <v>10</v>
      </c>
      <c r="AB15" s="54">
        <f>SUMIFS('Cumulative Stats '!$F$8:$F$967,'Cumulative Stats '!$C$8:$C$967,'Week 7 Pool Results'!AB$6,'Cumulative Stats '!$E$8:$E$967,'Week 7 Pool Results'!$Y15)</f>
        <v>9</v>
      </c>
      <c r="AC15" s="54">
        <f>SUMIFS('Cumulative Stats '!$F$8:$F$967,'Cumulative Stats '!$C$8:$C$967,'Week 7 Pool Results'!AC$6,'Cumulative Stats '!$E$8:$E$967,'Week 7 Pool Results'!$Y15)</f>
        <v>5</v>
      </c>
      <c r="AD15" s="54">
        <f>SUMIFS('Cumulative Stats '!$F$8:$F$967,'Cumulative Stats '!$C$8:$C$967,'Week 7 Pool Results'!AD$6,'Cumulative Stats '!$E$8:$E$967,'Week 7 Pool Results'!$Y15)</f>
        <v>7</v>
      </c>
      <c r="AE15" s="54">
        <f>SUMIFS('Cumulative Stats '!$F$8:$F$967,'Cumulative Stats '!$C$8:$C$967,'Week 7 Pool Results'!AE$6,'Cumulative Stats '!$E$8:$E$967,'Week 7 Pool Results'!$Y15)</f>
        <v>10</v>
      </c>
      <c r="AF15" s="54">
        <f>SUMIFS('Cumulative Stats '!$F$8:$F$967,'Cumulative Stats '!$C$8:$C$967,'Week 7 Pool Results'!AF$6,'Cumulative Stats '!$E$8:$E$967,'Week 7 Pool Results'!$Y15)</f>
        <v>7</v>
      </c>
      <c r="AG15" s="55">
        <f t="shared" si="1"/>
        <v>8</v>
      </c>
      <c r="AH15" s="51"/>
      <c r="AI15" s="51"/>
      <c r="AJ15" s="51"/>
      <c r="AK15" s="51"/>
      <c r="AL15" s="51"/>
      <c r="AM15" s="51"/>
    </row>
    <row r="16" spans="2:39" ht="14.4" x14ac:dyDescent="0.3">
      <c r="B16" s="27">
        <v>10</v>
      </c>
      <c r="C16" s="12" t="s">
        <v>35</v>
      </c>
      <c r="D16" s="13" cm="1">
        <f t="array" ref="D16">INDEX('Week 7 - Pool'!$I$3:$CK$25,21,MATCH('Week 7 Pool Results'!C16,'Week 7 - Pool'!$I$3:$CK$3,0)+1)</f>
        <v>8</v>
      </c>
      <c r="E16" s="13" cm="1">
        <f t="array" ref="E16">INDEX('Week 7 - Pool'!$I$3:$CK$25,21,MATCH('Week 7 Pool Results'!C16,'Week 7 - Pool'!$I$3:$CK$3,0)+2)</f>
        <v>8</v>
      </c>
      <c r="F16" s="28" cm="1">
        <f t="array" ref="F16">INDEX('Week 7 - Pool'!$I$3:$CK$25,23,MATCH('Week 7 Pool Results'!C16,'Week 7 - Pool'!$I$3:$CK$3,0)+1)</f>
        <v>13</v>
      </c>
      <c r="G16" s="1"/>
      <c r="H16" s="1"/>
      <c r="I16" s="1"/>
      <c r="J16" s="27">
        <v>10</v>
      </c>
      <c r="K16" s="12" t="str">
        <v>Busta</v>
      </c>
      <c r="L16" s="13">
        <v>9</v>
      </c>
      <c r="M16" s="13">
        <v>9</v>
      </c>
      <c r="N16" s="28">
        <v>7</v>
      </c>
      <c r="R16" s="27">
        <v>10</v>
      </c>
      <c r="S16" s="12" t="str">
        <v>Payton Newkirk</v>
      </c>
      <c r="T16" s="28">
        <v>66</v>
      </c>
      <c r="X16" s="49">
        <v>10</v>
      </c>
      <c r="Y16" s="50" t="s">
        <v>38</v>
      </c>
      <c r="Z16" s="53">
        <f t="shared" si="0"/>
        <v>66</v>
      </c>
      <c r="AA16" s="54">
        <f>SUMIFS('Cumulative Stats '!$F$8:$F$967,'Cumulative Stats '!$C$8:$C$967,'Week 7 Pool Results'!AA$6,'Cumulative Stats '!$E$8:$E$967,'Week 7 Pool Results'!$Y16)</f>
        <v>11</v>
      </c>
      <c r="AB16" s="54">
        <f>SUMIFS('Cumulative Stats '!$F$8:$F$967,'Cumulative Stats '!$C$8:$C$967,'Week 7 Pool Results'!AB$6,'Cumulative Stats '!$E$8:$E$967,'Week 7 Pool Results'!$Y16)</f>
        <v>11</v>
      </c>
      <c r="AC16" s="54">
        <f>SUMIFS('Cumulative Stats '!$F$8:$F$967,'Cumulative Stats '!$C$8:$C$967,'Week 7 Pool Results'!AC$6,'Cumulative Stats '!$E$8:$E$967,'Week 7 Pool Results'!$Y16)</f>
        <v>9</v>
      </c>
      <c r="AD16" s="54">
        <f>SUMIFS('Cumulative Stats '!$F$8:$F$967,'Cumulative Stats '!$C$8:$C$967,'Week 7 Pool Results'!AD$6,'Cumulative Stats '!$E$8:$E$967,'Week 7 Pool Results'!$Y16)</f>
        <v>9</v>
      </c>
      <c r="AE16" s="54">
        <f>SUMIFS('Cumulative Stats '!$F$8:$F$967,'Cumulative Stats '!$C$8:$C$967,'Week 7 Pool Results'!AE$6,'Cumulative Stats '!$E$8:$E$967,'Week 7 Pool Results'!$Y16)</f>
        <v>10</v>
      </c>
      <c r="AF16" s="54">
        <f>SUMIFS('Cumulative Stats '!$F$8:$F$967,'Cumulative Stats '!$C$8:$C$967,'Week 7 Pool Results'!AF$6,'Cumulative Stats '!$E$8:$E$967,'Week 7 Pool Results'!$Y16)</f>
        <v>6</v>
      </c>
      <c r="AG16" s="55">
        <f t="shared" si="1"/>
        <v>10</v>
      </c>
      <c r="AH16" s="51"/>
      <c r="AI16" s="51"/>
      <c r="AJ16" s="51"/>
      <c r="AK16" s="51"/>
      <c r="AL16" s="51"/>
      <c r="AM16" s="51"/>
    </row>
    <row r="17" spans="2:39" ht="14.4" x14ac:dyDescent="0.3">
      <c r="B17" s="27">
        <v>11</v>
      </c>
      <c r="C17" s="12" t="s">
        <v>36</v>
      </c>
      <c r="D17" s="13" cm="1">
        <f t="array" ref="D17">INDEX('Week 7 - Pool'!$I$3:$CK$25,21,MATCH('Week 7 Pool Results'!C17,'Week 7 - Pool'!$I$3:$CK$3,0)+1)</f>
        <v>8</v>
      </c>
      <c r="E17" s="13" cm="1">
        <f t="array" ref="E17">INDEX('Week 7 - Pool'!$I$3:$CK$25,21,MATCH('Week 7 Pool Results'!C17,'Week 7 - Pool'!$I$3:$CK$3,0)+2)</f>
        <v>8</v>
      </c>
      <c r="F17" s="28" cm="1">
        <f t="array" ref="F17">INDEX('Week 7 - Pool'!$I$3:$CK$25,23,MATCH('Week 7 Pool Results'!C17,'Week 7 - Pool'!$I$3:$CK$3,0)+1)</f>
        <v>7</v>
      </c>
      <c r="G17" s="1"/>
      <c r="H17" s="1"/>
      <c r="I17" s="1"/>
      <c r="J17" s="27">
        <v>11</v>
      </c>
      <c r="K17" s="12" t="str">
        <v>Rocky</v>
      </c>
      <c r="L17" s="13">
        <v>8</v>
      </c>
      <c r="M17" s="13">
        <v>9</v>
      </c>
      <c r="N17" s="28">
        <v>10</v>
      </c>
      <c r="R17" s="27">
        <v>11</v>
      </c>
      <c r="S17" s="12" t="str">
        <v>Brett</v>
      </c>
      <c r="T17" s="28">
        <v>65</v>
      </c>
      <c r="X17" s="49">
        <v>11</v>
      </c>
      <c r="Y17" s="50" t="s">
        <v>39</v>
      </c>
      <c r="Z17" s="53">
        <f t="shared" si="0"/>
        <v>70</v>
      </c>
      <c r="AA17" s="54">
        <f>SUMIFS('Cumulative Stats '!$F$8:$F$967,'Cumulative Stats '!$C$8:$C$967,'Week 7 Pool Results'!AA$6,'Cumulative Stats '!$E$8:$E$967,'Week 7 Pool Results'!$Y17)</f>
        <v>12</v>
      </c>
      <c r="AB17" s="54">
        <f>SUMIFS('Cumulative Stats '!$F$8:$F$967,'Cumulative Stats '!$C$8:$C$967,'Week 7 Pool Results'!AB$6,'Cumulative Stats '!$E$8:$E$967,'Week 7 Pool Results'!$Y17)</f>
        <v>12</v>
      </c>
      <c r="AC17" s="54">
        <f>SUMIFS('Cumulative Stats '!$F$8:$F$967,'Cumulative Stats '!$C$8:$C$967,'Week 7 Pool Results'!AC$6,'Cumulative Stats '!$E$8:$E$967,'Week 7 Pool Results'!$Y17)</f>
        <v>11</v>
      </c>
      <c r="AD17" s="54">
        <f>SUMIFS('Cumulative Stats '!$F$8:$F$967,'Cumulative Stats '!$C$8:$C$967,'Week 7 Pool Results'!AD$6,'Cumulative Stats '!$E$8:$E$967,'Week 7 Pool Results'!$Y17)</f>
        <v>9</v>
      </c>
      <c r="AE17" s="54">
        <f>SUMIFS('Cumulative Stats '!$F$8:$F$967,'Cumulative Stats '!$C$8:$C$967,'Week 7 Pool Results'!AE$6,'Cumulative Stats '!$E$8:$E$967,'Week 7 Pool Results'!$Y17)</f>
        <v>11</v>
      </c>
      <c r="AF17" s="54">
        <f>SUMIFS('Cumulative Stats '!$F$8:$F$967,'Cumulative Stats '!$C$8:$C$967,'Week 7 Pool Results'!AF$6,'Cumulative Stats '!$E$8:$E$967,'Week 7 Pool Results'!$Y17)</f>
        <v>7</v>
      </c>
      <c r="AG17" s="55">
        <f t="shared" si="1"/>
        <v>8</v>
      </c>
      <c r="AH17" s="51"/>
      <c r="AI17" s="51"/>
      <c r="AJ17" s="51"/>
      <c r="AK17" s="51"/>
      <c r="AL17" s="51"/>
      <c r="AM17" s="51"/>
    </row>
    <row r="18" spans="2:39" ht="14.4" x14ac:dyDescent="0.3">
      <c r="B18" s="27">
        <v>12</v>
      </c>
      <c r="C18" s="12" t="s">
        <v>34</v>
      </c>
      <c r="D18" s="13" cm="1">
        <f t="array" ref="D18">INDEX('Week 7 - Pool'!$I$3:$CK$25,21,MATCH('Week 7 Pool Results'!C18,'Week 7 - Pool'!$I$3:$CK$3,0)+1)</f>
        <v>10</v>
      </c>
      <c r="E18" s="13" cm="1">
        <f t="array" ref="E18">INDEX('Week 7 - Pool'!$I$3:$CK$25,21,MATCH('Week 7 Pool Results'!C18,'Week 7 - Pool'!$I$3:$CK$3,0)+2)</f>
        <v>10</v>
      </c>
      <c r="F18" s="28" cm="1">
        <f t="array" ref="F18">INDEX('Week 7 - Pool'!$I$3:$CK$25,23,MATCH('Week 7 Pool Results'!C18,'Week 7 - Pool'!$I$3:$CK$3,0)+1)</f>
        <v>4</v>
      </c>
      <c r="G18" s="1"/>
      <c r="H18" s="1"/>
      <c r="I18" s="1"/>
      <c r="J18" s="27">
        <v>12</v>
      </c>
      <c r="K18" s="12" t="str">
        <v xml:space="preserve">Stanton </v>
      </c>
      <c r="L18" s="13">
        <v>9</v>
      </c>
      <c r="M18" s="13">
        <v>9</v>
      </c>
      <c r="N18" s="28">
        <v>13</v>
      </c>
      <c r="R18" s="27">
        <v>12</v>
      </c>
      <c r="S18" s="12" t="str">
        <v>Michael</v>
      </c>
      <c r="T18" s="28">
        <v>65</v>
      </c>
      <c r="X18" s="49">
        <v>12</v>
      </c>
      <c r="Y18" s="50" t="s">
        <v>35</v>
      </c>
      <c r="Z18" s="53">
        <f t="shared" si="0"/>
        <v>61</v>
      </c>
      <c r="AA18" s="54">
        <f>SUMIFS('Cumulative Stats '!$F$8:$F$967,'Cumulative Stats '!$C$8:$C$967,'Week 7 Pool Results'!AA$6,'Cumulative Stats '!$E$8:$E$967,'Week 7 Pool Results'!$Y18)</f>
        <v>11</v>
      </c>
      <c r="AB18" s="54">
        <f>SUMIFS('Cumulative Stats '!$F$8:$F$967,'Cumulative Stats '!$C$8:$C$967,'Week 7 Pool Results'!AB$6,'Cumulative Stats '!$E$8:$E$967,'Week 7 Pool Results'!$Y18)</f>
        <v>11</v>
      </c>
      <c r="AC18" s="54">
        <f>SUMIFS('Cumulative Stats '!$F$8:$F$967,'Cumulative Stats '!$C$8:$C$967,'Week 7 Pool Results'!AC$6,'Cumulative Stats '!$E$8:$E$967,'Week 7 Pool Results'!$Y18)</f>
        <v>8</v>
      </c>
      <c r="AD18" s="54">
        <f>SUMIFS('Cumulative Stats '!$F$8:$F$967,'Cumulative Stats '!$C$8:$C$967,'Week 7 Pool Results'!AD$6,'Cumulative Stats '!$E$8:$E$967,'Week 7 Pool Results'!$Y18)</f>
        <v>9</v>
      </c>
      <c r="AE18" s="54">
        <f>SUMIFS('Cumulative Stats '!$F$8:$F$967,'Cumulative Stats '!$C$8:$C$967,'Week 7 Pool Results'!AE$6,'Cumulative Stats '!$E$8:$E$967,'Week 7 Pool Results'!$Y18)</f>
        <v>10</v>
      </c>
      <c r="AF18" s="54">
        <f>SUMIFS('Cumulative Stats '!$F$8:$F$967,'Cumulative Stats '!$C$8:$C$967,'Week 7 Pool Results'!AF$6,'Cumulative Stats '!$E$8:$E$967,'Week 7 Pool Results'!$Y18)</f>
        <v>4</v>
      </c>
      <c r="AG18" s="55">
        <f t="shared" si="1"/>
        <v>8</v>
      </c>
      <c r="AH18" s="51"/>
      <c r="AI18" s="51"/>
      <c r="AJ18" s="51"/>
      <c r="AK18" s="51"/>
      <c r="AL18" s="51"/>
      <c r="AM18" s="51"/>
    </row>
    <row r="19" spans="2:39" ht="14.4" x14ac:dyDescent="0.3">
      <c r="B19" s="27">
        <v>13</v>
      </c>
      <c r="C19" s="12" t="s">
        <v>69</v>
      </c>
      <c r="D19" s="13" cm="1">
        <f t="array" ref="D19">INDEX('Week 7 - Pool'!$I$3:$CK$25,21,MATCH('Week 7 Pool Results'!C19,'Week 7 - Pool'!$I$3:$CK$3,0)+1)</f>
        <v>7</v>
      </c>
      <c r="E19" s="13" cm="1">
        <f t="array" ref="E19">INDEX('Week 7 - Pool'!$I$3:$CK$25,21,MATCH('Week 7 Pool Results'!C19,'Week 7 - Pool'!$I$3:$CK$3,0)+2)</f>
        <v>7</v>
      </c>
      <c r="F19" s="28" cm="1">
        <f t="array" ref="F19">INDEX('Week 7 - Pool'!$I$3:$CK$25,23,MATCH('Week 7 Pool Results'!C19,'Week 7 - Pool'!$I$3:$CK$3,0)+1)</f>
        <v>9</v>
      </c>
      <c r="G19" s="1"/>
      <c r="H19" s="1"/>
      <c r="I19" s="1"/>
      <c r="J19" s="27">
        <v>13</v>
      </c>
      <c r="K19" s="12" t="str">
        <v>Brock Larson</v>
      </c>
      <c r="L19" s="13">
        <v>9</v>
      </c>
      <c r="M19" s="13">
        <v>9</v>
      </c>
      <c r="N19" s="28">
        <v>25</v>
      </c>
      <c r="R19" s="27">
        <v>13</v>
      </c>
      <c r="S19" s="12" t="str">
        <v>Hayden P</v>
      </c>
      <c r="T19" s="28">
        <v>63</v>
      </c>
      <c r="X19" s="49">
        <v>13</v>
      </c>
      <c r="Y19" s="50" t="s">
        <v>46</v>
      </c>
      <c r="Z19" s="53">
        <f t="shared" si="0"/>
        <v>58</v>
      </c>
      <c r="AA19" s="54">
        <f>SUMIFS('Cumulative Stats '!$F$8:$F$967,'Cumulative Stats '!$C$8:$C$967,'Week 7 Pool Results'!AA$6,'Cumulative Stats '!$E$8:$E$967,'Week 7 Pool Results'!$Y19)</f>
        <v>11</v>
      </c>
      <c r="AB19" s="54">
        <f>SUMIFS('Cumulative Stats '!$F$8:$F$967,'Cumulative Stats '!$C$8:$C$967,'Week 7 Pool Results'!AB$6,'Cumulative Stats '!$E$8:$E$967,'Week 7 Pool Results'!$Y19)</f>
        <v>10</v>
      </c>
      <c r="AC19" s="54">
        <f>SUMIFS('Cumulative Stats '!$F$8:$F$967,'Cumulative Stats '!$C$8:$C$967,'Week 7 Pool Results'!AC$6,'Cumulative Stats '!$E$8:$E$967,'Week 7 Pool Results'!$Y19)</f>
        <v>8</v>
      </c>
      <c r="AD19" s="54">
        <f>SUMIFS('Cumulative Stats '!$F$8:$F$967,'Cumulative Stats '!$C$8:$C$967,'Week 7 Pool Results'!AD$6,'Cumulative Stats '!$E$8:$E$967,'Week 7 Pool Results'!$Y19)</f>
        <v>9</v>
      </c>
      <c r="AE19" s="54">
        <f>SUMIFS('Cumulative Stats '!$F$8:$F$967,'Cumulative Stats '!$C$8:$C$967,'Week 7 Pool Results'!AE$6,'Cumulative Stats '!$E$8:$E$967,'Week 7 Pool Results'!$Y19)</f>
        <v>6</v>
      </c>
      <c r="AF19" s="54">
        <f>SUMIFS('Cumulative Stats '!$F$8:$F$967,'Cumulative Stats '!$C$8:$C$967,'Week 7 Pool Results'!AF$6,'Cumulative Stats '!$E$8:$E$967,'Week 7 Pool Results'!$Y19)</f>
        <v>5</v>
      </c>
      <c r="AG19" s="55">
        <f t="shared" si="1"/>
        <v>9</v>
      </c>
      <c r="AH19" s="51"/>
      <c r="AI19" s="51"/>
      <c r="AJ19" s="51"/>
      <c r="AK19" s="51"/>
      <c r="AL19" s="51"/>
      <c r="AM19" s="51"/>
    </row>
    <row r="20" spans="2:39" ht="14.4" x14ac:dyDescent="0.3">
      <c r="B20" s="27">
        <v>14</v>
      </c>
      <c r="C20" s="12" t="s">
        <v>24</v>
      </c>
      <c r="D20" s="13" cm="1">
        <f t="array" ref="D20">INDEX('Week 7 - Pool'!$I$3:$CK$25,21,MATCH('Week 7 Pool Results'!C20,'Week 7 - Pool'!$I$3:$CK$3,0)+1)</f>
        <v>8</v>
      </c>
      <c r="E20" s="13" cm="1">
        <f t="array" ref="E20">INDEX('Week 7 - Pool'!$I$3:$CK$25,21,MATCH('Week 7 Pool Results'!C20,'Week 7 - Pool'!$I$3:$CK$3,0)+2)</f>
        <v>8</v>
      </c>
      <c r="F20" s="28" cm="1">
        <f t="array" ref="F20">INDEX('Week 7 - Pool'!$I$3:$CK$25,23,MATCH('Week 7 Pool Results'!C20,'Week 7 - Pool'!$I$3:$CK$3,0)+1)</f>
        <v>11</v>
      </c>
      <c r="G20" s="1"/>
      <c r="H20" s="1"/>
      <c r="I20" s="1"/>
      <c r="J20" s="27">
        <v>14</v>
      </c>
      <c r="K20" s="12" t="str">
        <v>Brian Rich</v>
      </c>
      <c r="L20" s="13">
        <v>8</v>
      </c>
      <c r="M20" s="13">
        <v>8</v>
      </c>
      <c r="N20" s="28">
        <v>0</v>
      </c>
      <c r="R20" s="27">
        <v>14</v>
      </c>
      <c r="S20" s="12" t="str">
        <v>Busta</v>
      </c>
      <c r="T20" s="28">
        <v>63</v>
      </c>
      <c r="X20" s="49">
        <v>14</v>
      </c>
      <c r="Y20" s="50" t="s">
        <v>69</v>
      </c>
      <c r="Z20" s="53">
        <f t="shared" si="0"/>
        <v>47</v>
      </c>
      <c r="AA20" s="54">
        <f>SUMIFS('Cumulative Stats '!$F$8:$F$967,'Cumulative Stats '!$C$8:$C$967,'Week 7 Pool Results'!AA$6,'Cumulative Stats '!$E$8:$E$967,'Week 7 Pool Results'!$Y20)</f>
        <v>0</v>
      </c>
      <c r="AB20" s="54">
        <f>SUMIFS('Cumulative Stats '!$F$8:$F$967,'Cumulative Stats '!$C$8:$C$967,'Week 7 Pool Results'!AB$6,'Cumulative Stats '!$E$8:$E$967,'Week 7 Pool Results'!$Y20)</f>
        <v>9</v>
      </c>
      <c r="AC20" s="54">
        <f>SUMIFS('Cumulative Stats '!$F$8:$F$967,'Cumulative Stats '!$C$8:$C$967,'Week 7 Pool Results'!AC$6,'Cumulative Stats '!$E$8:$E$967,'Week 7 Pool Results'!$Y20)</f>
        <v>6</v>
      </c>
      <c r="AD20" s="54">
        <f>SUMIFS('Cumulative Stats '!$F$8:$F$967,'Cumulative Stats '!$C$8:$C$967,'Week 7 Pool Results'!AD$6,'Cumulative Stats '!$E$8:$E$967,'Week 7 Pool Results'!$Y20)</f>
        <v>6</v>
      </c>
      <c r="AE20" s="54">
        <f>SUMIFS('Cumulative Stats '!$F$8:$F$967,'Cumulative Stats '!$C$8:$C$967,'Week 7 Pool Results'!AE$6,'Cumulative Stats '!$E$8:$E$967,'Week 7 Pool Results'!$Y20)</f>
        <v>10</v>
      </c>
      <c r="AF20" s="54">
        <f>SUMIFS('Cumulative Stats '!$F$8:$F$967,'Cumulative Stats '!$C$8:$C$967,'Week 7 Pool Results'!AF$6,'Cumulative Stats '!$E$8:$E$967,'Week 7 Pool Results'!$Y20)</f>
        <v>9</v>
      </c>
      <c r="AG20" s="55">
        <f t="shared" si="1"/>
        <v>7</v>
      </c>
      <c r="AH20" s="51"/>
      <c r="AI20" s="51"/>
      <c r="AJ20" s="51"/>
      <c r="AK20" s="51"/>
      <c r="AL20" s="51"/>
      <c r="AM20" s="51"/>
    </row>
    <row r="21" spans="2:39" ht="14.4" x14ac:dyDescent="0.3">
      <c r="B21" s="27">
        <v>15</v>
      </c>
      <c r="C21" s="12" t="s">
        <v>26</v>
      </c>
      <c r="D21" s="13" cm="1">
        <f t="array" ref="D21">INDEX('Week 7 - Pool'!$I$3:$CK$25,21,MATCH('Week 7 Pool Results'!C21,'Week 7 - Pool'!$I$3:$CK$3,0)+1)</f>
        <v>6</v>
      </c>
      <c r="E21" s="13" cm="1">
        <f t="array" ref="E21">INDEX('Week 7 - Pool'!$I$3:$CK$25,21,MATCH('Week 7 Pool Results'!C21,'Week 7 - Pool'!$I$3:$CK$3,0)+2)</f>
        <v>6</v>
      </c>
      <c r="F21" s="28" cm="1">
        <f t="array" ref="F21">INDEX('Week 7 - Pool'!$I$3:$CK$25,23,MATCH('Week 7 Pool Results'!C21,'Week 7 - Pool'!$I$3:$CK$3,0)+1)</f>
        <v>5</v>
      </c>
      <c r="G21" s="1"/>
      <c r="H21" s="1"/>
      <c r="I21" s="1"/>
      <c r="J21" s="27">
        <v>15</v>
      </c>
      <c r="K21" s="12" t="str">
        <v>C-Lar</v>
      </c>
      <c r="L21" s="13">
        <v>8</v>
      </c>
      <c r="M21" s="13">
        <v>8</v>
      </c>
      <c r="N21" s="28">
        <v>0</v>
      </c>
      <c r="R21" s="27">
        <v>15</v>
      </c>
      <c r="S21" s="12" t="str">
        <v xml:space="preserve">Stanton </v>
      </c>
      <c r="T21" s="28">
        <v>62</v>
      </c>
      <c r="X21" s="49">
        <v>15</v>
      </c>
      <c r="Y21" s="50" t="s">
        <v>23</v>
      </c>
      <c r="Z21" s="53">
        <f t="shared" si="0"/>
        <v>65</v>
      </c>
      <c r="AA21" s="54">
        <f>SUMIFS('Cumulative Stats '!$F$8:$F$967,'Cumulative Stats '!$C$8:$C$967,'Week 7 Pool Results'!AA$6,'Cumulative Stats '!$E$8:$E$967,'Week 7 Pool Results'!$Y21)</f>
        <v>10</v>
      </c>
      <c r="AB21" s="54">
        <f>SUMIFS('Cumulative Stats '!$F$8:$F$967,'Cumulative Stats '!$C$8:$C$967,'Week 7 Pool Results'!AB$6,'Cumulative Stats '!$E$8:$E$967,'Week 7 Pool Results'!$Y21)</f>
        <v>10</v>
      </c>
      <c r="AC21" s="54">
        <f>SUMIFS('Cumulative Stats '!$F$8:$F$967,'Cumulative Stats '!$C$8:$C$967,'Week 7 Pool Results'!AC$6,'Cumulative Stats '!$E$8:$E$967,'Week 7 Pool Results'!$Y21)</f>
        <v>9</v>
      </c>
      <c r="AD21" s="54">
        <f>SUMIFS('Cumulative Stats '!$F$8:$F$967,'Cumulative Stats '!$C$8:$C$967,'Week 7 Pool Results'!AD$6,'Cumulative Stats '!$E$8:$E$967,'Week 7 Pool Results'!$Y21)</f>
        <v>9</v>
      </c>
      <c r="AE21" s="54">
        <f>SUMIFS('Cumulative Stats '!$F$8:$F$967,'Cumulative Stats '!$C$8:$C$967,'Week 7 Pool Results'!AE$6,'Cumulative Stats '!$E$8:$E$967,'Week 7 Pool Results'!$Y21)</f>
        <v>10</v>
      </c>
      <c r="AF21" s="54">
        <f>SUMIFS('Cumulative Stats '!$F$8:$F$967,'Cumulative Stats '!$C$8:$C$967,'Week 7 Pool Results'!AF$6,'Cumulative Stats '!$E$8:$E$967,'Week 7 Pool Results'!$Y21)</f>
        <v>8</v>
      </c>
      <c r="AG21" s="55">
        <f t="shared" si="1"/>
        <v>9</v>
      </c>
      <c r="AH21" s="51"/>
      <c r="AI21" s="51"/>
      <c r="AJ21" s="51"/>
      <c r="AK21" s="51"/>
      <c r="AL21" s="51"/>
      <c r="AM21" s="51"/>
    </row>
    <row r="22" spans="2:39" ht="14.4" x14ac:dyDescent="0.3">
      <c r="B22" s="27">
        <v>16</v>
      </c>
      <c r="C22" s="12" t="s">
        <v>33</v>
      </c>
      <c r="D22" s="13" cm="1">
        <f t="array" ref="D22">INDEX('Week 7 - Pool'!$I$3:$CK$25,21,MATCH('Week 7 Pool Results'!C22,'Week 7 - Pool'!$I$3:$CK$3,0)+1)</f>
        <v>9</v>
      </c>
      <c r="E22" s="13" cm="1">
        <f t="array" ref="E22">INDEX('Week 7 - Pool'!$I$3:$CK$25,21,MATCH('Week 7 Pool Results'!C22,'Week 7 - Pool'!$I$3:$CK$3,0)+2)</f>
        <v>9</v>
      </c>
      <c r="F22" s="28" cm="1">
        <f t="array" ref="F22">INDEX('Week 7 - Pool'!$I$3:$CK$25,23,MATCH('Week 7 Pool Results'!C22,'Week 7 - Pool'!$I$3:$CK$3,0)+1)</f>
        <v>4</v>
      </c>
      <c r="G22" s="1"/>
      <c r="H22" s="1"/>
      <c r="I22" s="1"/>
      <c r="J22" s="27">
        <v>16</v>
      </c>
      <c r="K22" s="12" t="str">
        <v>Cage</v>
      </c>
      <c r="L22" s="13">
        <v>8</v>
      </c>
      <c r="M22" s="13">
        <v>8</v>
      </c>
      <c r="N22" s="28">
        <v>2</v>
      </c>
      <c r="R22" s="27">
        <v>16</v>
      </c>
      <c r="S22" s="12" t="str">
        <v>Churchill</v>
      </c>
      <c r="T22" s="28">
        <v>61</v>
      </c>
      <c r="X22" s="49">
        <v>16</v>
      </c>
      <c r="Y22" s="50" t="s">
        <v>41</v>
      </c>
      <c r="Z22" s="53">
        <f t="shared" si="0"/>
        <v>62</v>
      </c>
      <c r="AA22" s="54">
        <f>SUMIFS('Cumulative Stats '!$F$8:$F$967,'Cumulative Stats '!$C$8:$C$967,'Week 7 Pool Results'!AA$6,'Cumulative Stats '!$E$8:$E$967,'Week 7 Pool Results'!$Y22)</f>
        <v>10</v>
      </c>
      <c r="AB22" s="54">
        <f>SUMIFS('Cumulative Stats '!$F$8:$F$967,'Cumulative Stats '!$C$8:$C$967,'Week 7 Pool Results'!AB$6,'Cumulative Stats '!$E$8:$E$967,'Week 7 Pool Results'!$Y22)</f>
        <v>10</v>
      </c>
      <c r="AC22" s="54">
        <f>SUMIFS('Cumulative Stats '!$F$8:$F$967,'Cumulative Stats '!$C$8:$C$967,'Week 7 Pool Results'!AC$6,'Cumulative Stats '!$E$8:$E$967,'Week 7 Pool Results'!$Y22)</f>
        <v>8</v>
      </c>
      <c r="AD22" s="54">
        <f>SUMIFS('Cumulative Stats '!$F$8:$F$967,'Cumulative Stats '!$C$8:$C$967,'Week 7 Pool Results'!AD$6,'Cumulative Stats '!$E$8:$E$967,'Week 7 Pool Results'!$Y22)</f>
        <v>11</v>
      </c>
      <c r="AE22" s="54">
        <f>SUMIFS('Cumulative Stats '!$F$8:$F$967,'Cumulative Stats '!$C$8:$C$967,'Week 7 Pool Results'!AE$6,'Cumulative Stats '!$E$8:$E$967,'Week 7 Pool Results'!$Y22)</f>
        <v>10</v>
      </c>
      <c r="AF22" s="54">
        <f>SUMIFS('Cumulative Stats '!$F$8:$F$967,'Cumulative Stats '!$C$8:$C$967,'Week 7 Pool Results'!AF$6,'Cumulative Stats '!$E$8:$E$967,'Week 7 Pool Results'!$Y22)</f>
        <v>4</v>
      </c>
      <c r="AG22" s="55">
        <f t="shared" si="1"/>
        <v>9</v>
      </c>
      <c r="AH22" s="51"/>
      <c r="AI22" s="51"/>
      <c r="AJ22" s="51"/>
      <c r="AK22" s="51"/>
      <c r="AL22" s="51"/>
      <c r="AM22" s="51"/>
    </row>
    <row r="23" spans="2:39" ht="14.4" x14ac:dyDescent="0.3">
      <c r="B23" s="27">
        <v>17</v>
      </c>
      <c r="C23" s="12" t="s">
        <v>50</v>
      </c>
      <c r="D23" s="13" cm="1">
        <f t="array" ref="D23">INDEX('Week 7 - Pool'!$I$3:$CK$25,21,MATCH('Week 7 Pool Results'!C23,'Week 7 - Pool'!$I$3:$CK$3,0)+1)</f>
        <v>8</v>
      </c>
      <c r="E23" s="13" cm="1">
        <f t="array" ref="E23">INDEX('Week 7 - Pool'!$I$3:$CK$25,21,MATCH('Week 7 Pool Results'!C23,'Week 7 - Pool'!$I$3:$CK$3,0)+2)</f>
        <v>8</v>
      </c>
      <c r="F23" s="28" cm="1">
        <f t="array" ref="F23">INDEX('Week 7 - Pool'!$I$3:$CK$25,23,MATCH('Week 7 Pool Results'!C23,'Week 7 - Pool'!$I$3:$CK$3,0)+1)</f>
        <v>7</v>
      </c>
      <c r="G23" s="1"/>
      <c r="H23" s="1"/>
      <c r="I23" s="1"/>
      <c r="J23" s="27">
        <v>17</v>
      </c>
      <c r="K23" s="12" t="str">
        <v>Hayden P</v>
      </c>
      <c r="L23" s="13">
        <v>8</v>
      </c>
      <c r="M23" s="13">
        <v>8</v>
      </c>
      <c r="N23" s="28">
        <v>7</v>
      </c>
      <c r="R23" s="27">
        <v>17</v>
      </c>
      <c r="S23" s="12" t="str">
        <v>Bryan Chambers</v>
      </c>
      <c r="T23" s="28">
        <v>60</v>
      </c>
      <c r="X23" s="49">
        <v>17</v>
      </c>
      <c r="Y23" s="50" t="s">
        <v>30</v>
      </c>
      <c r="Z23" s="53">
        <f t="shared" si="0"/>
        <v>68</v>
      </c>
      <c r="AA23" s="54">
        <f>SUMIFS('Cumulative Stats '!$F$8:$F$967,'Cumulative Stats '!$C$8:$C$967,'Week 7 Pool Results'!AA$6,'Cumulative Stats '!$E$8:$E$967,'Week 7 Pool Results'!$Y23)</f>
        <v>12</v>
      </c>
      <c r="AB23" s="54">
        <f>SUMIFS('Cumulative Stats '!$F$8:$F$967,'Cumulative Stats '!$C$8:$C$967,'Week 7 Pool Results'!AB$6,'Cumulative Stats '!$E$8:$E$967,'Week 7 Pool Results'!$Y23)</f>
        <v>11</v>
      </c>
      <c r="AC23" s="54">
        <f>SUMIFS('Cumulative Stats '!$F$8:$F$967,'Cumulative Stats '!$C$8:$C$967,'Week 7 Pool Results'!AC$6,'Cumulative Stats '!$E$8:$E$967,'Week 7 Pool Results'!$Y23)</f>
        <v>12</v>
      </c>
      <c r="AD23" s="54">
        <f>SUMIFS('Cumulative Stats '!$F$8:$F$967,'Cumulative Stats '!$C$8:$C$967,'Week 7 Pool Results'!AD$6,'Cumulative Stats '!$E$8:$E$967,'Week 7 Pool Results'!$Y23)</f>
        <v>7</v>
      </c>
      <c r="AE23" s="54">
        <f>SUMIFS('Cumulative Stats '!$F$8:$F$967,'Cumulative Stats '!$C$8:$C$967,'Week 7 Pool Results'!AE$6,'Cumulative Stats '!$E$8:$E$967,'Week 7 Pool Results'!$Y23)</f>
        <v>11</v>
      </c>
      <c r="AF23" s="54">
        <f>SUMIFS('Cumulative Stats '!$F$8:$F$967,'Cumulative Stats '!$C$8:$C$967,'Week 7 Pool Results'!AF$6,'Cumulative Stats '!$E$8:$E$967,'Week 7 Pool Results'!$Y23)</f>
        <v>6</v>
      </c>
      <c r="AG23" s="55">
        <f t="shared" si="1"/>
        <v>9</v>
      </c>
      <c r="AH23" s="51"/>
      <c r="AI23" s="51"/>
      <c r="AJ23" s="51"/>
      <c r="AK23" s="51"/>
      <c r="AL23" s="51"/>
      <c r="AM23" s="51"/>
    </row>
    <row r="24" spans="2:39" ht="14.4" x14ac:dyDescent="0.3">
      <c r="B24" s="27">
        <v>18</v>
      </c>
      <c r="C24" s="12" t="s">
        <v>48</v>
      </c>
      <c r="D24" s="13" cm="1">
        <f t="array" ref="D24">INDEX('Week 7 - Pool'!$I$3:$CK$25,21,MATCH('Week 7 Pool Results'!C24,'Week 7 - Pool'!$I$3:$CK$3,0)+1)</f>
        <v>6</v>
      </c>
      <c r="E24" s="13" cm="1">
        <f t="array" ref="E24">INDEX('Week 7 - Pool'!$I$3:$CK$25,21,MATCH('Week 7 Pool Results'!C24,'Week 7 - Pool'!$I$3:$CK$3,0)+2)</f>
        <v>6</v>
      </c>
      <c r="F24" s="28" cm="1">
        <f t="array" ref="F24">INDEX('Week 7 - Pool'!$I$3:$CK$25,23,MATCH('Week 7 Pool Results'!C24,'Week 7 - Pool'!$I$3:$CK$3,0)+1)</f>
        <v>4</v>
      </c>
      <c r="G24" s="1"/>
      <c r="H24" s="1"/>
      <c r="I24" s="1"/>
      <c r="J24" s="27">
        <v>18</v>
      </c>
      <c r="K24" s="12" t="str">
        <v>Pep</v>
      </c>
      <c r="L24" s="13">
        <v>8</v>
      </c>
      <c r="M24" s="13">
        <v>8</v>
      </c>
      <c r="N24" s="28">
        <v>7</v>
      </c>
      <c r="R24" s="27">
        <v>18</v>
      </c>
      <c r="S24" s="12" t="str">
        <v>Brock Larson</v>
      </c>
      <c r="T24" s="28">
        <v>60</v>
      </c>
      <c r="X24" s="49">
        <v>18</v>
      </c>
      <c r="Y24" s="50" t="s">
        <v>36</v>
      </c>
      <c r="Z24" s="53">
        <f t="shared" si="0"/>
        <v>63</v>
      </c>
      <c r="AA24" s="54">
        <f>SUMIFS('Cumulative Stats '!$F$8:$F$967,'Cumulative Stats '!$C$8:$C$967,'Week 7 Pool Results'!AA$6,'Cumulative Stats '!$E$8:$E$967,'Week 7 Pool Results'!$Y24)</f>
        <v>11</v>
      </c>
      <c r="AB24" s="54">
        <f>SUMIFS('Cumulative Stats '!$F$8:$F$967,'Cumulative Stats '!$C$8:$C$967,'Week 7 Pool Results'!AB$6,'Cumulative Stats '!$E$8:$E$967,'Week 7 Pool Results'!$Y24)</f>
        <v>9</v>
      </c>
      <c r="AC24" s="54">
        <f>SUMIFS('Cumulative Stats '!$F$8:$F$967,'Cumulative Stats '!$C$8:$C$967,'Week 7 Pool Results'!AC$6,'Cumulative Stats '!$E$8:$E$967,'Week 7 Pool Results'!$Y24)</f>
        <v>10</v>
      </c>
      <c r="AD24" s="54">
        <f>SUMIFS('Cumulative Stats '!$F$8:$F$967,'Cumulative Stats '!$C$8:$C$967,'Week 7 Pool Results'!AD$6,'Cumulative Stats '!$E$8:$E$967,'Week 7 Pool Results'!$Y24)</f>
        <v>8</v>
      </c>
      <c r="AE24" s="54">
        <f>SUMIFS('Cumulative Stats '!$F$8:$F$967,'Cumulative Stats '!$C$8:$C$967,'Week 7 Pool Results'!AE$6,'Cumulative Stats '!$E$8:$E$967,'Week 7 Pool Results'!$Y24)</f>
        <v>10</v>
      </c>
      <c r="AF24" s="54">
        <f>SUMIFS('Cumulative Stats '!$F$8:$F$967,'Cumulative Stats '!$C$8:$C$967,'Week 7 Pool Results'!AF$6,'Cumulative Stats '!$E$8:$E$967,'Week 7 Pool Results'!$Y24)</f>
        <v>7</v>
      </c>
      <c r="AG24" s="55">
        <f t="shared" si="1"/>
        <v>8</v>
      </c>
      <c r="AH24" s="51"/>
      <c r="AI24" s="51"/>
      <c r="AJ24" s="51"/>
      <c r="AK24" s="51"/>
      <c r="AL24" s="51"/>
      <c r="AM24" s="51"/>
    </row>
    <row r="25" spans="2:39" ht="14.4" x14ac:dyDescent="0.3">
      <c r="B25" s="27">
        <v>19</v>
      </c>
      <c r="C25" s="12" t="s">
        <v>45</v>
      </c>
      <c r="D25" s="13" cm="1">
        <f t="array" ref="D25">INDEX('Week 7 - Pool'!$I$3:$CK$25,21,MATCH('Week 7 Pool Results'!C25,'Week 7 - Pool'!$I$3:$CK$3,0)+1)</f>
        <v>8</v>
      </c>
      <c r="E25" s="13" cm="1">
        <f t="array" ref="E25">INDEX('Week 7 - Pool'!$I$3:$CK$25,21,MATCH('Week 7 Pool Results'!C25,'Week 7 - Pool'!$I$3:$CK$3,0)+2)</f>
        <v>9</v>
      </c>
      <c r="F25" s="28" cm="1">
        <f t="array" ref="F25">INDEX('Week 7 - Pool'!$I$3:$CK$25,23,MATCH('Week 7 Pool Results'!C25,'Week 7 - Pool'!$I$3:$CK$3,0)+1)</f>
        <v>10</v>
      </c>
      <c r="G25" s="1"/>
      <c r="H25" s="1"/>
      <c r="I25" s="1"/>
      <c r="J25" s="27">
        <v>19</v>
      </c>
      <c r="K25" s="12" t="str">
        <v>Steven Smith</v>
      </c>
      <c r="L25" s="13">
        <v>7</v>
      </c>
      <c r="M25" s="13">
        <v>8</v>
      </c>
      <c r="N25" s="28">
        <v>9</v>
      </c>
      <c r="R25" s="27">
        <v>19</v>
      </c>
      <c r="S25" s="12" t="str">
        <v>Young</v>
      </c>
      <c r="T25" s="28">
        <v>60</v>
      </c>
      <c r="X25" s="49">
        <v>19</v>
      </c>
      <c r="Y25" s="50" t="s">
        <v>33</v>
      </c>
      <c r="Z25" s="53">
        <f t="shared" si="0"/>
        <v>66</v>
      </c>
      <c r="AA25" s="54">
        <f>SUMIFS('Cumulative Stats '!$F$8:$F$967,'Cumulative Stats '!$C$8:$C$967,'Week 7 Pool Results'!AA$6,'Cumulative Stats '!$E$8:$E$967,'Week 7 Pool Results'!$Y25)</f>
        <v>12</v>
      </c>
      <c r="AB25" s="54">
        <f>SUMIFS('Cumulative Stats '!$F$8:$F$967,'Cumulative Stats '!$C$8:$C$967,'Week 7 Pool Results'!AB$6,'Cumulative Stats '!$E$8:$E$967,'Week 7 Pool Results'!$Y25)</f>
        <v>9</v>
      </c>
      <c r="AC25" s="54">
        <f>SUMIFS('Cumulative Stats '!$F$8:$F$967,'Cumulative Stats '!$C$8:$C$967,'Week 7 Pool Results'!AC$6,'Cumulative Stats '!$E$8:$E$967,'Week 7 Pool Results'!$Y25)</f>
        <v>10</v>
      </c>
      <c r="AD25" s="54">
        <f>SUMIFS('Cumulative Stats '!$F$8:$F$967,'Cumulative Stats '!$C$8:$C$967,'Week 7 Pool Results'!AD$6,'Cumulative Stats '!$E$8:$E$967,'Week 7 Pool Results'!$Y25)</f>
        <v>11</v>
      </c>
      <c r="AE25" s="54">
        <f>SUMIFS('Cumulative Stats '!$F$8:$F$967,'Cumulative Stats '!$C$8:$C$967,'Week 7 Pool Results'!AE$6,'Cumulative Stats '!$E$8:$E$967,'Week 7 Pool Results'!$Y25)</f>
        <v>10</v>
      </c>
      <c r="AF25" s="54">
        <f>SUMIFS('Cumulative Stats '!$F$8:$F$967,'Cumulative Stats '!$C$8:$C$967,'Week 7 Pool Results'!AF$6,'Cumulative Stats '!$E$8:$E$967,'Week 7 Pool Results'!$Y25)</f>
        <v>5</v>
      </c>
      <c r="AG25" s="55">
        <f t="shared" si="1"/>
        <v>9</v>
      </c>
      <c r="AH25" s="51"/>
      <c r="AI25" s="51"/>
      <c r="AJ25" s="51"/>
      <c r="AK25" s="51"/>
      <c r="AL25" s="51"/>
      <c r="AM25" s="51"/>
    </row>
    <row r="26" spans="2:39" ht="14.4" x14ac:dyDescent="0.3">
      <c r="B26" s="27">
        <v>20</v>
      </c>
      <c r="C26" s="12" t="s">
        <v>47</v>
      </c>
      <c r="D26" s="13" cm="1">
        <f t="array" ref="D26">INDEX('Week 7 - Pool'!$I$3:$CK$25,21,MATCH('Week 7 Pool Results'!C26,'Week 7 - Pool'!$I$3:$CK$3,0)+1)</f>
        <v>6</v>
      </c>
      <c r="E26" s="13" cm="1">
        <f t="array" ref="E26">INDEX('Week 7 - Pool'!$I$3:$CK$25,21,MATCH('Week 7 Pool Results'!C26,'Week 7 - Pool'!$I$3:$CK$3,0)+2)</f>
        <v>6</v>
      </c>
      <c r="F26" s="28" cm="1">
        <f t="array" ref="F26">INDEX('Week 7 - Pool'!$I$3:$CK$25,23,MATCH('Week 7 Pool Results'!C26,'Week 7 - Pool'!$I$3:$CK$3,0)+1)</f>
        <v>4</v>
      </c>
      <c r="J26" s="27">
        <v>20</v>
      </c>
      <c r="K26" s="12" t="str">
        <v>Marcus</v>
      </c>
      <c r="L26" s="13">
        <v>8</v>
      </c>
      <c r="M26" s="13">
        <v>8</v>
      </c>
      <c r="N26" s="28">
        <v>11</v>
      </c>
      <c r="R26" s="27">
        <v>20</v>
      </c>
      <c r="S26" s="12" t="str">
        <v>Saas</v>
      </c>
      <c r="T26" s="28">
        <v>60</v>
      </c>
      <c r="X26" s="49">
        <v>20</v>
      </c>
      <c r="Y26" s="50" t="s">
        <v>29</v>
      </c>
      <c r="Z26" s="53">
        <f t="shared" si="0"/>
        <v>60</v>
      </c>
      <c r="AA26" s="54">
        <f>SUMIFS('Cumulative Stats '!$F$8:$F$967,'Cumulative Stats '!$C$8:$C$967,'Week 7 Pool Results'!AA$6,'Cumulative Stats '!$E$8:$E$967,'Week 7 Pool Results'!$Y26)</f>
        <v>11</v>
      </c>
      <c r="AB26" s="54">
        <f>SUMIFS('Cumulative Stats '!$F$8:$F$967,'Cumulative Stats '!$C$8:$C$967,'Week 7 Pool Results'!AB$6,'Cumulative Stats '!$E$8:$E$967,'Week 7 Pool Results'!$Y26)</f>
        <v>9</v>
      </c>
      <c r="AC26" s="54">
        <f>SUMIFS('Cumulative Stats '!$F$8:$F$967,'Cumulative Stats '!$C$8:$C$967,'Week 7 Pool Results'!AC$6,'Cumulative Stats '!$E$8:$E$967,'Week 7 Pool Results'!$Y26)</f>
        <v>7</v>
      </c>
      <c r="AD26" s="54">
        <f>SUMIFS('Cumulative Stats '!$F$8:$F$967,'Cumulative Stats '!$C$8:$C$967,'Week 7 Pool Results'!AD$6,'Cumulative Stats '!$E$8:$E$967,'Week 7 Pool Results'!$Y26)</f>
        <v>8</v>
      </c>
      <c r="AE26" s="54">
        <f>SUMIFS('Cumulative Stats '!$F$8:$F$967,'Cumulative Stats '!$C$8:$C$967,'Week 7 Pool Results'!AE$6,'Cumulative Stats '!$E$8:$E$967,'Week 7 Pool Results'!$Y26)</f>
        <v>11</v>
      </c>
      <c r="AF26" s="54">
        <f>SUMIFS('Cumulative Stats '!$F$8:$F$967,'Cumulative Stats '!$C$8:$C$967,'Week 7 Pool Results'!AF$6,'Cumulative Stats '!$E$8:$E$967,'Week 7 Pool Results'!$Y26)</f>
        <v>5</v>
      </c>
      <c r="AG26" s="55">
        <f t="shared" si="1"/>
        <v>9</v>
      </c>
      <c r="AH26" s="51"/>
      <c r="AI26" s="51"/>
      <c r="AJ26" s="51"/>
      <c r="AK26" s="51"/>
      <c r="AL26" s="51"/>
      <c r="AM26" s="51"/>
    </row>
    <row r="27" spans="2:39" ht="14.4" x14ac:dyDescent="0.3">
      <c r="B27" s="27">
        <v>21</v>
      </c>
      <c r="C27" s="12" t="s">
        <v>41</v>
      </c>
      <c r="D27" s="13" cm="1">
        <f t="array" ref="D27">INDEX('Week 7 - Pool'!$I$3:$CK$25,21,MATCH('Week 7 Pool Results'!C27,'Week 7 - Pool'!$I$3:$CK$3,0)+1)</f>
        <v>9</v>
      </c>
      <c r="E27" s="13" cm="1">
        <f t="array" ref="E27">INDEX('Week 7 - Pool'!$I$3:$CK$25,21,MATCH('Week 7 Pool Results'!C27,'Week 7 - Pool'!$I$3:$CK$3,0)+2)</f>
        <v>9</v>
      </c>
      <c r="F27" s="28" cm="1">
        <f t="array" ref="F27">INDEX('Week 7 - Pool'!$I$3:$CK$25,23,MATCH('Week 7 Pool Results'!C27,'Week 7 - Pool'!$I$3:$CK$3,0)+1)</f>
        <v>13</v>
      </c>
      <c r="J27" s="27">
        <v>21</v>
      </c>
      <c r="K27" s="12" t="str">
        <v>Churchill</v>
      </c>
      <c r="L27" s="13">
        <v>8</v>
      </c>
      <c r="M27" s="13">
        <v>8</v>
      </c>
      <c r="N27" s="28">
        <v>13</v>
      </c>
      <c r="R27" s="27">
        <v>21</v>
      </c>
      <c r="S27" s="12" t="str">
        <v>Steven Smith</v>
      </c>
      <c r="T27" s="28">
        <v>58</v>
      </c>
      <c r="X27" s="49">
        <v>21</v>
      </c>
      <c r="Y27" s="50" t="s">
        <v>31</v>
      </c>
      <c r="Z27" s="53">
        <f t="shared" si="0"/>
        <v>54</v>
      </c>
      <c r="AA27" s="54">
        <f>SUMIFS('Cumulative Stats '!$F$8:$F$967,'Cumulative Stats '!$C$8:$C$967,'Week 7 Pool Results'!AA$6,'Cumulative Stats '!$E$8:$E$967,'Week 7 Pool Results'!$Y27)</f>
        <v>7</v>
      </c>
      <c r="AB27" s="54">
        <f>SUMIFS('Cumulative Stats '!$F$8:$F$967,'Cumulative Stats '!$C$8:$C$967,'Week 7 Pool Results'!AB$6,'Cumulative Stats '!$E$8:$E$967,'Week 7 Pool Results'!$Y27)</f>
        <v>6</v>
      </c>
      <c r="AC27" s="54">
        <f>SUMIFS('Cumulative Stats '!$F$8:$F$967,'Cumulative Stats '!$C$8:$C$967,'Week 7 Pool Results'!AC$6,'Cumulative Stats '!$E$8:$E$967,'Week 7 Pool Results'!$Y27)</f>
        <v>9</v>
      </c>
      <c r="AD27" s="54">
        <f>SUMIFS('Cumulative Stats '!$F$8:$F$967,'Cumulative Stats '!$C$8:$C$967,'Week 7 Pool Results'!AD$6,'Cumulative Stats '!$E$8:$E$967,'Week 7 Pool Results'!$Y27)</f>
        <v>8</v>
      </c>
      <c r="AE27" s="54">
        <f>SUMIFS('Cumulative Stats '!$F$8:$F$967,'Cumulative Stats '!$C$8:$C$967,'Week 7 Pool Results'!AE$6,'Cumulative Stats '!$E$8:$E$967,'Week 7 Pool Results'!$Y27)</f>
        <v>10</v>
      </c>
      <c r="AF27" s="54">
        <f>SUMIFS('Cumulative Stats '!$F$8:$F$967,'Cumulative Stats '!$C$8:$C$967,'Week 7 Pool Results'!AF$6,'Cumulative Stats '!$E$8:$E$967,'Week 7 Pool Results'!$Y27)</f>
        <v>7</v>
      </c>
      <c r="AG27" s="55">
        <f t="shared" si="1"/>
        <v>7</v>
      </c>
      <c r="AH27" s="51"/>
      <c r="AI27" s="51"/>
      <c r="AJ27" s="51"/>
      <c r="AK27" s="51"/>
      <c r="AL27" s="51"/>
      <c r="AM27" s="51"/>
    </row>
    <row r="28" spans="2:39" ht="14.4" x14ac:dyDescent="0.3">
      <c r="B28" s="27">
        <v>22</v>
      </c>
      <c r="C28" s="12" t="s">
        <v>21</v>
      </c>
      <c r="D28" s="13" cm="1">
        <f t="array" ref="D28">INDEX('Week 7 - Pool'!$I$3:$CK$25,21,MATCH('Week 7 Pool Results'!C28,'Week 7 - Pool'!$I$3:$CK$3,0)+1)</f>
        <v>7</v>
      </c>
      <c r="E28" s="13" cm="1">
        <f t="array" ref="E28">INDEX('Week 7 - Pool'!$I$3:$CK$25,21,MATCH('Week 7 Pool Results'!C28,'Week 7 - Pool'!$I$3:$CK$3,0)+2)</f>
        <v>8</v>
      </c>
      <c r="F28" s="28" cm="1">
        <f t="array" ref="F28">INDEX('Week 7 - Pool'!$I$3:$CK$25,23,MATCH('Week 7 Pool Results'!C28,'Week 7 - Pool'!$I$3:$CK$3,0)+1)</f>
        <v>9</v>
      </c>
      <c r="J28" s="27">
        <v>22</v>
      </c>
      <c r="K28" s="12" t="str">
        <v>Teresa Kacerguis</v>
      </c>
      <c r="L28" s="13">
        <v>7</v>
      </c>
      <c r="M28" s="13">
        <v>7</v>
      </c>
      <c r="N28" s="28">
        <v>2</v>
      </c>
      <c r="R28" s="27">
        <v>22</v>
      </c>
      <c r="S28" s="12" t="str">
        <v>Christi</v>
      </c>
      <c r="T28" s="28">
        <v>58</v>
      </c>
      <c r="X28" s="49">
        <v>22</v>
      </c>
      <c r="Y28" s="50" t="s">
        <v>24</v>
      </c>
      <c r="Z28" s="53">
        <f t="shared" si="0"/>
        <v>68</v>
      </c>
      <c r="AA28" s="54">
        <f>SUMIFS('Cumulative Stats '!$F$8:$F$967,'Cumulative Stats '!$C$8:$C$967,'Week 7 Pool Results'!AA$6,'Cumulative Stats '!$E$8:$E$967,'Week 7 Pool Results'!$Y28)</f>
        <v>11</v>
      </c>
      <c r="AB28" s="54">
        <f>SUMIFS('Cumulative Stats '!$F$8:$F$967,'Cumulative Stats '!$C$8:$C$967,'Week 7 Pool Results'!AB$6,'Cumulative Stats '!$E$8:$E$967,'Week 7 Pool Results'!$Y28)</f>
        <v>12</v>
      </c>
      <c r="AC28" s="54">
        <f>SUMIFS('Cumulative Stats '!$F$8:$F$967,'Cumulative Stats '!$C$8:$C$967,'Week 7 Pool Results'!AC$6,'Cumulative Stats '!$E$8:$E$967,'Week 7 Pool Results'!$Y28)</f>
        <v>12</v>
      </c>
      <c r="AD28" s="54">
        <f>SUMIFS('Cumulative Stats '!$F$8:$F$967,'Cumulative Stats '!$C$8:$C$967,'Week 7 Pool Results'!AD$6,'Cumulative Stats '!$E$8:$E$967,'Week 7 Pool Results'!$Y28)</f>
        <v>8</v>
      </c>
      <c r="AE28" s="54">
        <f>SUMIFS('Cumulative Stats '!$F$8:$F$967,'Cumulative Stats '!$C$8:$C$967,'Week 7 Pool Results'!AE$6,'Cumulative Stats '!$E$8:$E$967,'Week 7 Pool Results'!$Y28)</f>
        <v>11</v>
      </c>
      <c r="AF28" s="54">
        <f>SUMIFS('Cumulative Stats '!$F$8:$F$967,'Cumulative Stats '!$C$8:$C$967,'Week 7 Pool Results'!AF$6,'Cumulative Stats '!$E$8:$E$967,'Week 7 Pool Results'!$Y28)</f>
        <v>6</v>
      </c>
      <c r="AG28" s="55">
        <f t="shared" si="1"/>
        <v>8</v>
      </c>
      <c r="AH28" s="51"/>
      <c r="AI28" s="51"/>
      <c r="AJ28" s="51"/>
      <c r="AK28" s="51"/>
      <c r="AL28" s="51"/>
      <c r="AM28" s="51"/>
    </row>
    <row r="29" spans="2:39" ht="14.4" x14ac:dyDescent="0.3">
      <c r="B29" s="27">
        <v>23</v>
      </c>
      <c r="C29" s="12" t="s">
        <v>30</v>
      </c>
      <c r="D29" s="13" cm="1">
        <f t="array" ref="D29">INDEX('Week 7 - Pool'!$I$3:$CK$25,21,MATCH('Week 7 Pool Results'!C29,'Week 7 - Pool'!$I$3:$CK$3,0)+1)</f>
        <v>9</v>
      </c>
      <c r="E29" s="13" cm="1">
        <f t="array" ref="E29">INDEX('Week 7 - Pool'!$I$3:$CK$25,21,MATCH('Week 7 Pool Results'!C29,'Week 7 - Pool'!$I$3:$CK$3,0)+2)</f>
        <v>9</v>
      </c>
      <c r="F29" s="28" cm="1">
        <f t="array" ref="F29">INDEX('Week 7 - Pool'!$I$3:$CK$25,23,MATCH('Week 7 Pool Results'!C29,'Week 7 - Pool'!$I$3:$CK$3,0)+1)</f>
        <v>5</v>
      </c>
      <c r="J29" s="27">
        <v>23</v>
      </c>
      <c r="K29" s="12" t="str">
        <v>John Carter</v>
      </c>
      <c r="L29" s="13">
        <v>7</v>
      </c>
      <c r="M29" s="13">
        <v>7</v>
      </c>
      <c r="N29" s="28">
        <v>9</v>
      </c>
      <c r="R29" s="27">
        <v>23</v>
      </c>
      <c r="S29" s="12" t="str">
        <v>Brian Rich</v>
      </c>
      <c r="T29" s="28">
        <v>57</v>
      </c>
      <c r="X29" s="49">
        <v>23</v>
      </c>
      <c r="Y29" s="50" t="s">
        <v>20</v>
      </c>
      <c r="Z29" s="53">
        <f t="shared" si="0"/>
        <v>71</v>
      </c>
      <c r="AA29" s="54">
        <f>SUMIFS('Cumulative Stats '!$F$8:$F$967,'Cumulative Stats '!$C$8:$C$967,'Week 7 Pool Results'!AA$6,'Cumulative Stats '!$E$8:$E$967,'Week 7 Pool Results'!$Y29)</f>
        <v>11</v>
      </c>
      <c r="AB29" s="54">
        <f>SUMIFS('Cumulative Stats '!$F$8:$F$967,'Cumulative Stats '!$C$8:$C$967,'Week 7 Pool Results'!AB$6,'Cumulative Stats '!$E$8:$E$967,'Week 7 Pool Results'!$Y29)</f>
        <v>11</v>
      </c>
      <c r="AC29" s="54">
        <f>SUMIFS('Cumulative Stats '!$F$8:$F$967,'Cumulative Stats '!$C$8:$C$967,'Week 7 Pool Results'!AC$6,'Cumulative Stats '!$E$8:$E$967,'Week 7 Pool Results'!$Y29)</f>
        <v>11</v>
      </c>
      <c r="AD29" s="54">
        <f>SUMIFS('Cumulative Stats '!$F$8:$F$967,'Cumulative Stats '!$C$8:$C$967,'Week 7 Pool Results'!AD$6,'Cumulative Stats '!$E$8:$E$967,'Week 7 Pool Results'!$Y29)</f>
        <v>10</v>
      </c>
      <c r="AE29" s="54">
        <f>SUMIFS('Cumulative Stats '!$F$8:$F$967,'Cumulative Stats '!$C$8:$C$967,'Week 7 Pool Results'!AE$6,'Cumulative Stats '!$E$8:$E$967,'Week 7 Pool Results'!$Y29)</f>
        <v>10</v>
      </c>
      <c r="AF29" s="54">
        <f>SUMIFS('Cumulative Stats '!$F$8:$F$967,'Cumulative Stats '!$C$8:$C$967,'Week 7 Pool Results'!AF$6,'Cumulative Stats '!$E$8:$E$967,'Week 7 Pool Results'!$Y29)</f>
        <v>9</v>
      </c>
      <c r="AG29" s="55">
        <f t="shared" si="1"/>
        <v>9</v>
      </c>
      <c r="AH29" s="51"/>
      <c r="AI29" s="51"/>
      <c r="AJ29" s="51"/>
      <c r="AK29" s="51"/>
      <c r="AL29" s="51"/>
      <c r="AM29" s="51"/>
    </row>
    <row r="30" spans="2:39" ht="14.4" x14ac:dyDescent="0.3">
      <c r="B30" s="27">
        <v>24</v>
      </c>
      <c r="C30" s="12" t="s">
        <v>31</v>
      </c>
      <c r="D30" s="13" cm="1">
        <f t="array" ref="D30">INDEX('Week 7 - Pool'!$I$3:$CK$25,21,MATCH('Week 7 Pool Results'!C30,'Week 7 - Pool'!$I$3:$CK$3,0)+1)</f>
        <v>7</v>
      </c>
      <c r="E30" s="13" cm="1">
        <f t="array" ref="E30">INDEX('Week 7 - Pool'!$I$3:$CK$25,21,MATCH('Week 7 Pool Results'!C30,'Week 7 - Pool'!$I$3:$CK$3,0)+2)</f>
        <v>7</v>
      </c>
      <c r="F30" s="28" cm="1">
        <f t="array" ref="F30">INDEX('Week 7 - Pool'!$I$3:$CK$25,23,MATCH('Week 7 Pool Results'!C30,'Week 7 - Pool'!$I$3:$CK$3,0)+1)</f>
        <v>2</v>
      </c>
      <c r="J30" s="27">
        <v>24</v>
      </c>
      <c r="K30" s="12" t="str">
        <v>Ramirez</v>
      </c>
      <c r="L30" s="13">
        <v>6</v>
      </c>
      <c r="M30" s="13">
        <v>6</v>
      </c>
      <c r="N30" s="28">
        <v>4</v>
      </c>
      <c r="R30" s="27">
        <v>24</v>
      </c>
      <c r="S30" s="12" t="str">
        <v>Pep</v>
      </c>
      <c r="T30" s="28">
        <v>56</v>
      </c>
      <c r="X30" s="49">
        <v>24</v>
      </c>
      <c r="Y30" s="50" t="s">
        <v>27</v>
      </c>
      <c r="Z30" s="53">
        <f t="shared" si="0"/>
        <v>63</v>
      </c>
      <c r="AA30" s="54">
        <f>SUMIFS('Cumulative Stats '!$F$8:$F$967,'Cumulative Stats '!$C$8:$C$967,'Week 7 Pool Results'!AA$6,'Cumulative Stats '!$E$8:$E$967,'Week 7 Pool Results'!$Y30)</f>
        <v>11</v>
      </c>
      <c r="AB30" s="54">
        <f>SUMIFS('Cumulative Stats '!$F$8:$F$967,'Cumulative Stats '!$C$8:$C$967,'Week 7 Pool Results'!AB$6,'Cumulative Stats '!$E$8:$E$967,'Week 7 Pool Results'!$Y30)</f>
        <v>10</v>
      </c>
      <c r="AC30" s="54">
        <f>SUMIFS('Cumulative Stats '!$F$8:$F$967,'Cumulative Stats '!$C$8:$C$967,'Week 7 Pool Results'!AC$6,'Cumulative Stats '!$E$8:$E$967,'Week 7 Pool Results'!$Y30)</f>
        <v>9</v>
      </c>
      <c r="AD30" s="54">
        <f>SUMIFS('Cumulative Stats '!$F$8:$F$967,'Cumulative Stats '!$C$8:$C$967,'Week 7 Pool Results'!AD$6,'Cumulative Stats '!$E$8:$E$967,'Week 7 Pool Results'!$Y30)</f>
        <v>10</v>
      </c>
      <c r="AE30" s="54">
        <f>SUMIFS('Cumulative Stats '!$F$8:$F$967,'Cumulative Stats '!$C$8:$C$967,'Week 7 Pool Results'!AE$6,'Cumulative Stats '!$E$8:$E$967,'Week 7 Pool Results'!$Y30)</f>
        <v>6</v>
      </c>
      <c r="AF30" s="54">
        <f>SUMIFS('Cumulative Stats '!$F$8:$F$967,'Cumulative Stats '!$C$8:$C$967,'Week 7 Pool Results'!AF$6,'Cumulative Stats '!$E$8:$E$967,'Week 7 Pool Results'!$Y30)</f>
        <v>8</v>
      </c>
      <c r="AG30" s="55">
        <f t="shared" si="1"/>
        <v>9</v>
      </c>
      <c r="AH30" s="51"/>
      <c r="AI30" s="51"/>
      <c r="AJ30" s="51"/>
      <c r="AK30" s="51"/>
      <c r="AL30" s="51"/>
      <c r="AM30" s="51"/>
    </row>
    <row r="31" spans="2:39" ht="14.4" x14ac:dyDescent="0.3">
      <c r="B31" s="27">
        <v>25</v>
      </c>
      <c r="C31" s="12" t="s">
        <v>38</v>
      </c>
      <c r="D31" s="13" cm="1">
        <f t="array" ref="D31">INDEX('Week 7 - Pool'!$I$3:$CK$25,21,MATCH('Week 7 Pool Results'!C31,'Week 7 - Pool'!$I$3:$CK$3,0)+1)</f>
        <v>10</v>
      </c>
      <c r="E31" s="13" cm="1">
        <f t="array" ref="E31">INDEX('Week 7 - Pool'!$I$3:$CK$25,21,MATCH('Week 7 Pool Results'!C31,'Week 7 - Pool'!$I$3:$CK$3,0)+2)</f>
        <v>10</v>
      </c>
      <c r="F31" s="28" cm="1">
        <f t="array" ref="F31">INDEX('Week 7 - Pool'!$I$3:$CK$25,23,MATCH('Week 7 Pool Results'!C31,'Week 7 - Pool'!$I$3:$CK$3,0)+1)</f>
        <v>7</v>
      </c>
      <c r="J31" s="27">
        <v>25</v>
      </c>
      <c r="K31" s="12" t="str">
        <v>Saas</v>
      </c>
      <c r="L31" s="13">
        <v>6</v>
      </c>
      <c r="M31" s="13">
        <v>6</v>
      </c>
      <c r="N31" s="28">
        <v>4</v>
      </c>
      <c r="R31" s="27">
        <v>25</v>
      </c>
      <c r="S31" s="12" t="str">
        <v>Teresa Kacerguis</v>
      </c>
      <c r="T31" s="28">
        <v>54</v>
      </c>
      <c r="X31" s="49">
        <v>25</v>
      </c>
      <c r="Y31" s="50" t="s">
        <v>26</v>
      </c>
      <c r="Z31" s="53">
        <f t="shared" si="0"/>
        <v>65</v>
      </c>
      <c r="AA31" s="54">
        <f>SUMIFS('Cumulative Stats '!$F$8:$F$967,'Cumulative Stats '!$C$8:$C$967,'Week 7 Pool Results'!AA$6,'Cumulative Stats '!$E$8:$E$967,'Week 7 Pool Results'!$Y31)</f>
        <v>11</v>
      </c>
      <c r="AB31" s="54">
        <f>SUMIFS('Cumulative Stats '!$F$8:$F$967,'Cumulative Stats '!$C$8:$C$967,'Week 7 Pool Results'!AB$6,'Cumulative Stats '!$E$8:$E$967,'Week 7 Pool Results'!$Y31)</f>
        <v>11</v>
      </c>
      <c r="AC31" s="54">
        <f>SUMIFS('Cumulative Stats '!$F$8:$F$967,'Cumulative Stats '!$C$8:$C$967,'Week 7 Pool Results'!AC$6,'Cumulative Stats '!$E$8:$E$967,'Week 7 Pool Results'!$Y31)</f>
        <v>10</v>
      </c>
      <c r="AD31" s="54">
        <f>SUMIFS('Cumulative Stats '!$F$8:$F$967,'Cumulative Stats '!$C$8:$C$967,'Week 7 Pool Results'!AD$6,'Cumulative Stats '!$E$8:$E$967,'Week 7 Pool Results'!$Y31)</f>
        <v>7</v>
      </c>
      <c r="AE31" s="54">
        <f>SUMIFS('Cumulative Stats '!$F$8:$F$967,'Cumulative Stats '!$C$8:$C$967,'Week 7 Pool Results'!AE$6,'Cumulative Stats '!$E$8:$E$967,'Week 7 Pool Results'!$Y31)</f>
        <v>10</v>
      </c>
      <c r="AF31" s="54">
        <f>SUMIFS('Cumulative Stats '!$F$8:$F$967,'Cumulative Stats '!$C$8:$C$967,'Week 7 Pool Results'!AF$6,'Cumulative Stats '!$E$8:$E$967,'Week 7 Pool Results'!$Y31)</f>
        <v>10</v>
      </c>
      <c r="AG31" s="55">
        <f t="shared" si="1"/>
        <v>6</v>
      </c>
      <c r="AH31" s="51"/>
      <c r="AI31" s="51"/>
      <c r="AJ31" s="51"/>
      <c r="AK31" s="51"/>
      <c r="AL31" s="51"/>
      <c r="AM31" s="51"/>
    </row>
    <row r="32" spans="2:39" ht="14.4" x14ac:dyDescent="0.3">
      <c r="B32" s="27">
        <v>26</v>
      </c>
      <c r="C32" s="12" t="s">
        <v>22</v>
      </c>
      <c r="D32" s="13" cm="1">
        <f t="array" ref="D32">INDEX('Week 7 - Pool'!$I$3:$CK$25,21,MATCH('Week 7 Pool Results'!C32,'Week 7 - Pool'!$I$3:$CK$3,0)+1)</f>
        <v>10</v>
      </c>
      <c r="E32" s="13" cm="1">
        <f t="array" ref="E32">INDEX('Week 7 - Pool'!$I$3:$CK$25,21,MATCH('Week 7 Pool Results'!C32,'Week 7 - Pool'!$I$3:$CK$3,0)+2)</f>
        <v>10</v>
      </c>
      <c r="F32" s="28" cm="1">
        <f t="array" ref="F32">INDEX('Week 7 - Pool'!$I$3:$CK$25,23,MATCH('Week 7 Pool Results'!C32,'Week 7 - Pool'!$I$3:$CK$3,0)+1)</f>
        <v>11</v>
      </c>
      <c r="J32" s="27">
        <v>26</v>
      </c>
      <c r="K32" s="12" t="str">
        <v>Michael</v>
      </c>
      <c r="L32" s="13">
        <v>6</v>
      </c>
      <c r="M32" s="13">
        <v>6</v>
      </c>
      <c r="N32" s="28">
        <v>5</v>
      </c>
      <c r="R32" s="27">
        <v>26</v>
      </c>
      <c r="S32" s="12" t="str">
        <v>Ramirez</v>
      </c>
      <c r="T32" s="28">
        <v>53</v>
      </c>
      <c r="X32" s="49">
        <v>26</v>
      </c>
      <c r="Y32" s="50" t="s">
        <v>43</v>
      </c>
      <c r="Z32" s="53">
        <f t="shared" si="0"/>
        <v>60</v>
      </c>
      <c r="AA32" s="54">
        <f>SUMIFS('Cumulative Stats '!$F$8:$F$967,'Cumulative Stats '!$C$8:$C$967,'Week 7 Pool Results'!AA$6,'Cumulative Stats '!$E$8:$E$967,'Week 7 Pool Results'!$Y32)</f>
        <v>9</v>
      </c>
      <c r="AB32" s="54">
        <f>SUMIFS('Cumulative Stats '!$F$8:$F$967,'Cumulative Stats '!$C$8:$C$967,'Week 7 Pool Results'!AB$6,'Cumulative Stats '!$E$8:$E$967,'Week 7 Pool Results'!$Y32)</f>
        <v>12</v>
      </c>
      <c r="AC32" s="54">
        <f>SUMIFS('Cumulative Stats '!$F$8:$F$967,'Cumulative Stats '!$C$8:$C$967,'Week 7 Pool Results'!AC$6,'Cumulative Stats '!$E$8:$E$967,'Week 7 Pool Results'!$Y32)</f>
        <v>10</v>
      </c>
      <c r="AD32" s="54">
        <f>SUMIFS('Cumulative Stats '!$F$8:$F$967,'Cumulative Stats '!$C$8:$C$967,'Week 7 Pool Results'!AD$6,'Cumulative Stats '!$E$8:$E$967,'Week 7 Pool Results'!$Y32)</f>
        <v>9</v>
      </c>
      <c r="AE32" s="54">
        <f>SUMIFS('Cumulative Stats '!$F$8:$F$967,'Cumulative Stats '!$C$8:$C$967,'Week 7 Pool Results'!AE$6,'Cumulative Stats '!$E$8:$E$967,'Week 7 Pool Results'!$Y32)</f>
        <v>9</v>
      </c>
      <c r="AF32" s="54">
        <f>SUMIFS('Cumulative Stats '!$F$8:$F$967,'Cumulative Stats '!$C$8:$C$967,'Week 7 Pool Results'!AF$6,'Cumulative Stats '!$E$8:$E$967,'Week 7 Pool Results'!$Y32)</f>
        <v>5</v>
      </c>
      <c r="AG32" s="55">
        <f t="shared" si="1"/>
        <v>6</v>
      </c>
      <c r="AH32" s="51"/>
      <c r="AI32" s="51"/>
      <c r="AJ32" s="51"/>
      <c r="AK32" s="51"/>
      <c r="AL32" s="51"/>
      <c r="AM32" s="51"/>
    </row>
    <row r="33" spans="2:39" thickBot="1" x14ac:dyDescent="0.35">
      <c r="B33" s="29">
        <v>27</v>
      </c>
      <c r="C33" s="30" t="s">
        <v>43</v>
      </c>
      <c r="D33" s="31" cm="1">
        <f t="array" ref="D33">INDEX('Week 7 - Pool'!$I$3:$CK$25,21,MATCH('Week 7 Pool Results'!C33,'Week 7 - Pool'!$I$3:$CK$3,0)+1)</f>
        <v>6</v>
      </c>
      <c r="E33" s="31" cm="1">
        <f t="array" ref="E33">INDEX('Week 7 - Pool'!$I$3:$CK$25,21,MATCH('Week 7 Pool Results'!C33,'Week 7 - Pool'!$I$3:$CK$3,0)+2)</f>
        <v>6</v>
      </c>
      <c r="F33" s="32" cm="1">
        <f t="array" ref="F33">INDEX('Week 7 - Pool'!$I$3:$CK$25,23,MATCH('Week 7 Pool Results'!C33,'Week 7 - Pool'!$I$3:$CK$3,0)+1)</f>
        <v>8</v>
      </c>
      <c r="J33" s="29">
        <v>27</v>
      </c>
      <c r="K33" s="30" t="str">
        <v>Young</v>
      </c>
      <c r="L33" s="31">
        <v>6</v>
      </c>
      <c r="M33" s="31">
        <v>6</v>
      </c>
      <c r="N33" s="32">
        <v>8</v>
      </c>
      <c r="R33" s="29">
        <v>27</v>
      </c>
      <c r="S33" s="30" t="str">
        <v>John Carter</v>
      </c>
      <c r="T33" s="32">
        <v>47</v>
      </c>
      <c r="X33" s="49">
        <v>27</v>
      </c>
      <c r="Y33" s="50" t="s">
        <v>47</v>
      </c>
      <c r="Z33" s="53">
        <f t="shared" si="0"/>
        <v>60</v>
      </c>
      <c r="AA33" s="54">
        <f>SUMIFS('Cumulative Stats '!$F$8:$F$967,'Cumulative Stats '!$C$8:$C$967,'Week 7 Pool Results'!AA$6,'Cumulative Stats '!$E$8:$E$967,'Week 7 Pool Results'!$Y33)</f>
        <v>12</v>
      </c>
      <c r="AB33" s="54">
        <f>SUMIFS('Cumulative Stats '!$F$8:$F$967,'Cumulative Stats '!$C$8:$C$967,'Week 7 Pool Results'!AB$6,'Cumulative Stats '!$E$8:$E$967,'Week 7 Pool Results'!$Y33)</f>
        <v>8</v>
      </c>
      <c r="AC33" s="54">
        <f>SUMIFS('Cumulative Stats '!$F$8:$F$967,'Cumulative Stats '!$C$8:$C$967,'Week 7 Pool Results'!AC$6,'Cumulative Stats '!$E$8:$E$967,'Week 7 Pool Results'!$Y33)</f>
        <v>9</v>
      </c>
      <c r="AD33" s="54">
        <f>SUMIFS('Cumulative Stats '!$F$8:$F$967,'Cumulative Stats '!$C$8:$C$967,'Week 7 Pool Results'!AD$6,'Cumulative Stats '!$E$8:$E$967,'Week 7 Pool Results'!$Y33)</f>
        <v>9</v>
      </c>
      <c r="AE33" s="54">
        <f>SUMIFS('Cumulative Stats '!$F$8:$F$967,'Cumulative Stats '!$C$8:$C$967,'Week 7 Pool Results'!AE$6,'Cumulative Stats '!$E$8:$E$967,'Week 7 Pool Results'!$Y33)</f>
        <v>10</v>
      </c>
      <c r="AF33" s="54">
        <f>SUMIFS('Cumulative Stats '!$F$8:$F$967,'Cumulative Stats '!$C$8:$C$967,'Week 7 Pool Results'!AF$6,'Cumulative Stats '!$E$8:$E$967,'Week 7 Pool Results'!$Y33)</f>
        <v>6</v>
      </c>
      <c r="AG33" s="55">
        <f t="shared" si="1"/>
        <v>6</v>
      </c>
      <c r="AH33" s="51"/>
      <c r="AI33" s="51"/>
      <c r="AJ33" s="51"/>
      <c r="AK33" s="51"/>
      <c r="AL33" s="51"/>
      <c r="AM33" s="51"/>
    </row>
    <row r="39" spans="2:39" ht="15" customHeight="1" x14ac:dyDescent="0.3">
      <c r="C39" s="39"/>
    </row>
  </sheetData>
  <sortState xmlns:xlrd2="http://schemas.microsoft.com/office/spreadsheetml/2017/richdata2" ref="C39:C114">
    <sortCondition ref="C39:C114"/>
  </sortState>
  <mergeCells count="3">
    <mergeCell ref="J3:N5"/>
    <mergeCell ref="R3:T5"/>
    <mergeCell ref="X3:AM5"/>
  </mergeCells>
  <phoneticPr fontId="7" type="noConversion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DD6B-4465-4312-9210-DEE6A6F9317C}">
  <dimension ref="A1:Q30"/>
  <sheetViews>
    <sheetView workbookViewId="0">
      <selection activeCell="B21" sqref="B21"/>
    </sheetView>
  </sheetViews>
  <sheetFormatPr defaultRowHeight="14.4" x14ac:dyDescent="0.3"/>
  <cols>
    <col min="1" max="1" width="25" bestFit="1" customWidth="1"/>
    <col min="2" max="2" width="15.88671875" bestFit="1" customWidth="1"/>
    <col min="3" max="3" width="21.77734375" bestFit="1" customWidth="1"/>
    <col min="4" max="4" width="20.6640625" bestFit="1" customWidth="1"/>
    <col min="5" max="5" width="24.88671875" bestFit="1" customWidth="1"/>
    <col min="6" max="6" width="18.109375" bestFit="1" customWidth="1"/>
    <col min="7" max="7" width="26.6640625" bestFit="1" customWidth="1"/>
    <col min="8" max="8" width="30.88671875" bestFit="1" customWidth="1"/>
    <col min="9" max="9" width="16" bestFit="1" customWidth="1"/>
    <col min="10" max="10" width="26" bestFit="1" customWidth="1"/>
    <col min="11" max="11" width="16" bestFit="1" customWidth="1"/>
    <col min="12" max="12" width="29.33203125" bestFit="1" customWidth="1"/>
    <col min="13" max="13" width="11.5546875" bestFit="1" customWidth="1"/>
    <col min="14" max="14" width="11.109375" bestFit="1" customWidth="1"/>
    <col min="15" max="15" width="27.88671875" bestFit="1" customWidth="1"/>
    <col min="16" max="16" width="21.6640625" bestFit="1" customWidth="1"/>
    <col min="17" max="17" width="23.77734375" bestFit="1" customWidth="1"/>
  </cols>
  <sheetData>
    <row r="1" spans="1:17" x14ac:dyDescent="0.3">
      <c r="A1" s="16" t="s">
        <v>12</v>
      </c>
      <c r="B1" s="17"/>
      <c r="C1" s="17">
        <v>1</v>
      </c>
      <c r="D1" s="17">
        <v>2</v>
      </c>
      <c r="E1" s="17">
        <v>3</v>
      </c>
      <c r="F1" s="17">
        <v>4</v>
      </c>
      <c r="G1" s="17">
        <v>5</v>
      </c>
      <c r="H1" s="17">
        <v>6</v>
      </c>
      <c r="I1" s="17">
        <v>7</v>
      </c>
      <c r="J1" s="17">
        <v>8</v>
      </c>
      <c r="K1" s="17">
        <v>9</v>
      </c>
      <c r="L1" s="17">
        <v>10</v>
      </c>
      <c r="M1" s="17">
        <v>11</v>
      </c>
      <c r="N1" s="17">
        <v>12</v>
      </c>
      <c r="O1" s="17">
        <v>13</v>
      </c>
      <c r="P1" s="17">
        <v>14</v>
      </c>
      <c r="Q1" s="17">
        <v>15</v>
      </c>
    </row>
    <row r="2" spans="1:17" x14ac:dyDescent="0.3">
      <c r="A2" s="16" t="s">
        <v>16</v>
      </c>
      <c r="B2" s="17">
        <v>1</v>
      </c>
      <c r="C2" s="17">
        <v>1</v>
      </c>
      <c r="D2" s="17">
        <v>1</v>
      </c>
      <c r="E2" s="17">
        <v>1</v>
      </c>
      <c r="F2" s="17">
        <v>1</v>
      </c>
      <c r="G2" s="17">
        <v>1</v>
      </c>
      <c r="H2" s="17">
        <v>1</v>
      </c>
      <c r="I2" s="17">
        <v>1</v>
      </c>
      <c r="J2" s="17">
        <v>1</v>
      </c>
      <c r="K2" s="17">
        <v>1</v>
      </c>
      <c r="L2" s="17">
        <v>1</v>
      </c>
      <c r="M2" s="17">
        <v>1</v>
      </c>
      <c r="N2" s="17">
        <v>1</v>
      </c>
      <c r="O2" s="17">
        <v>1</v>
      </c>
      <c r="P2" s="17">
        <v>1</v>
      </c>
      <c r="Q2" s="17">
        <v>2</v>
      </c>
    </row>
    <row r="3" spans="1:17" x14ac:dyDescent="0.3">
      <c r="A3" s="57" t="s">
        <v>8</v>
      </c>
      <c r="B3" s="57" t="s">
        <v>126</v>
      </c>
      <c r="C3" s="57" t="s">
        <v>127</v>
      </c>
      <c r="D3" s="57" t="s">
        <v>128</v>
      </c>
      <c r="E3" s="57" t="s">
        <v>129</v>
      </c>
      <c r="F3" s="57" t="s">
        <v>130</v>
      </c>
      <c r="G3" s="57" t="s">
        <v>131</v>
      </c>
      <c r="H3" s="57" t="s">
        <v>132</v>
      </c>
      <c r="I3" s="57" t="s">
        <v>133</v>
      </c>
      <c r="J3" s="57" t="s">
        <v>134</v>
      </c>
      <c r="K3" s="57" t="s">
        <v>135</v>
      </c>
      <c r="L3" s="57" t="s">
        <v>136</v>
      </c>
      <c r="M3" s="57" t="s">
        <v>137</v>
      </c>
      <c r="N3" s="57" t="s">
        <v>138</v>
      </c>
      <c r="O3" s="57" t="s">
        <v>139</v>
      </c>
      <c r="P3" s="57" t="s">
        <v>140</v>
      </c>
      <c r="Q3" s="57" t="s">
        <v>141</v>
      </c>
    </row>
    <row r="4" spans="1:17" x14ac:dyDescent="0.3">
      <c r="A4" s="58">
        <v>46306.839089861111</v>
      </c>
      <c r="B4" s="57" t="s">
        <v>31</v>
      </c>
      <c r="C4" s="57" t="s">
        <v>118</v>
      </c>
      <c r="D4" s="57" t="s">
        <v>119</v>
      </c>
      <c r="E4" s="57" t="s">
        <v>96</v>
      </c>
      <c r="F4" s="57" t="s">
        <v>120</v>
      </c>
      <c r="G4" s="57" t="s">
        <v>122</v>
      </c>
      <c r="H4" s="57" t="s">
        <v>117</v>
      </c>
      <c r="I4" s="57" t="s">
        <v>99</v>
      </c>
      <c r="J4" s="57" t="s">
        <v>115</v>
      </c>
      <c r="K4" s="57" t="s">
        <v>103</v>
      </c>
      <c r="L4" s="57" t="s">
        <v>100</v>
      </c>
      <c r="M4" s="57" t="s">
        <v>142</v>
      </c>
      <c r="N4" s="57" t="s">
        <v>97</v>
      </c>
      <c r="O4" s="57" t="s">
        <v>111</v>
      </c>
      <c r="P4" s="57" t="s">
        <v>108</v>
      </c>
      <c r="Q4" s="57">
        <v>50</v>
      </c>
    </row>
    <row r="5" spans="1:17" x14ac:dyDescent="0.3">
      <c r="A5" s="58">
        <v>46306.843486307873</v>
      </c>
      <c r="B5" s="57" t="s">
        <v>25</v>
      </c>
      <c r="C5" s="57" t="s">
        <v>118</v>
      </c>
      <c r="D5" s="57" t="s">
        <v>119</v>
      </c>
      <c r="E5" s="57" t="s">
        <v>96</v>
      </c>
      <c r="F5" s="57" t="s">
        <v>120</v>
      </c>
      <c r="G5" s="57" t="s">
        <v>122</v>
      </c>
      <c r="H5" s="57" t="s">
        <v>101</v>
      </c>
      <c r="I5" s="57" t="s">
        <v>99</v>
      </c>
      <c r="J5" s="57" t="s">
        <v>115</v>
      </c>
      <c r="K5" s="57" t="s">
        <v>103</v>
      </c>
      <c r="L5" s="57" t="s">
        <v>100</v>
      </c>
      <c r="M5" s="57" t="s">
        <v>113</v>
      </c>
      <c r="N5" s="57" t="s">
        <v>104</v>
      </c>
      <c r="O5" s="57" t="s">
        <v>111</v>
      </c>
      <c r="P5" s="57" t="s">
        <v>108</v>
      </c>
      <c r="Q5" s="57">
        <v>50</v>
      </c>
    </row>
    <row r="6" spans="1:17" x14ac:dyDescent="0.3">
      <c r="A6" s="58">
        <v>46306.921652870369</v>
      </c>
      <c r="B6" s="57" t="s">
        <v>29</v>
      </c>
      <c r="C6" s="57" t="s">
        <v>118</v>
      </c>
      <c r="D6" s="57" t="s">
        <v>102</v>
      </c>
      <c r="E6" s="57" t="s">
        <v>96</v>
      </c>
      <c r="F6" s="57" t="s">
        <v>98</v>
      </c>
      <c r="G6" s="57" t="s">
        <v>122</v>
      </c>
      <c r="H6" s="57" t="s">
        <v>101</v>
      </c>
      <c r="I6" s="57" t="s">
        <v>99</v>
      </c>
      <c r="J6" s="57" t="s">
        <v>115</v>
      </c>
      <c r="K6" s="57" t="s">
        <v>114</v>
      </c>
      <c r="L6" s="57" t="s">
        <v>100</v>
      </c>
      <c r="M6" s="57" t="s">
        <v>113</v>
      </c>
      <c r="N6" s="57" t="s">
        <v>97</v>
      </c>
      <c r="O6" s="57" t="s">
        <v>110</v>
      </c>
      <c r="P6" s="57" t="s">
        <v>108</v>
      </c>
      <c r="Q6" s="57">
        <v>27</v>
      </c>
    </row>
    <row r="7" spans="1:17" x14ac:dyDescent="0.3">
      <c r="A7" s="58">
        <v>46309.414220659717</v>
      </c>
      <c r="B7" s="57" t="s">
        <v>30</v>
      </c>
      <c r="C7" s="57" t="s">
        <v>118</v>
      </c>
      <c r="D7" s="57" t="s">
        <v>119</v>
      </c>
      <c r="E7" s="57" t="s">
        <v>96</v>
      </c>
      <c r="F7" s="57" t="s">
        <v>98</v>
      </c>
      <c r="G7" s="57" t="s">
        <v>122</v>
      </c>
      <c r="H7" s="57" t="s">
        <v>101</v>
      </c>
      <c r="I7" s="57" t="s">
        <v>99</v>
      </c>
      <c r="J7" s="57" t="s">
        <v>115</v>
      </c>
      <c r="K7" s="57" t="s">
        <v>103</v>
      </c>
      <c r="L7" s="57" t="s">
        <v>100</v>
      </c>
      <c r="M7" s="57" t="s">
        <v>142</v>
      </c>
      <c r="N7" s="57" t="s">
        <v>97</v>
      </c>
      <c r="O7" s="57" t="s">
        <v>111</v>
      </c>
      <c r="P7" s="57" t="s">
        <v>108</v>
      </c>
      <c r="Q7" s="57">
        <v>47</v>
      </c>
    </row>
    <row r="8" spans="1:17" x14ac:dyDescent="0.3">
      <c r="A8" s="58">
        <v>46309.52709570602</v>
      </c>
      <c r="B8" s="57" t="s">
        <v>26</v>
      </c>
      <c r="C8" s="57" t="s">
        <v>118</v>
      </c>
      <c r="D8" s="57" t="s">
        <v>102</v>
      </c>
      <c r="E8" s="57" t="s">
        <v>96</v>
      </c>
      <c r="F8" s="57" t="s">
        <v>98</v>
      </c>
      <c r="G8" s="57" t="s">
        <v>122</v>
      </c>
      <c r="H8" s="57" t="s">
        <v>101</v>
      </c>
      <c r="I8" s="57" t="s">
        <v>99</v>
      </c>
      <c r="J8" s="57" t="s">
        <v>91</v>
      </c>
      <c r="K8" s="57" t="s">
        <v>103</v>
      </c>
      <c r="L8" s="57" t="s">
        <v>100</v>
      </c>
      <c r="M8" s="57" t="s">
        <v>142</v>
      </c>
      <c r="N8" s="57" t="s">
        <v>104</v>
      </c>
      <c r="O8" s="57" t="s">
        <v>111</v>
      </c>
      <c r="P8" s="57" t="s">
        <v>108</v>
      </c>
      <c r="Q8" s="57">
        <v>47</v>
      </c>
    </row>
    <row r="9" spans="1:17" x14ac:dyDescent="0.3">
      <c r="A9" s="58">
        <v>46309.55363253472</v>
      </c>
      <c r="B9" s="57" t="s">
        <v>35</v>
      </c>
      <c r="C9" s="57" t="s">
        <v>118</v>
      </c>
      <c r="D9" s="57" t="s">
        <v>119</v>
      </c>
      <c r="E9" s="57" t="s">
        <v>96</v>
      </c>
      <c r="F9" s="57" t="s">
        <v>98</v>
      </c>
      <c r="G9" s="57" t="s">
        <v>122</v>
      </c>
      <c r="H9" s="57" t="s">
        <v>101</v>
      </c>
      <c r="I9" s="57" t="s">
        <v>99</v>
      </c>
      <c r="J9" s="57" t="s">
        <v>115</v>
      </c>
      <c r="K9" s="57" t="s">
        <v>114</v>
      </c>
      <c r="L9" s="57" t="s">
        <v>105</v>
      </c>
      <c r="M9" s="57" t="s">
        <v>113</v>
      </c>
      <c r="N9" s="57" t="s">
        <v>97</v>
      </c>
      <c r="O9" s="57" t="s">
        <v>111</v>
      </c>
      <c r="P9" s="57" t="s">
        <v>108</v>
      </c>
      <c r="Q9" s="57">
        <v>39</v>
      </c>
    </row>
    <row r="10" spans="1:17" x14ac:dyDescent="0.3">
      <c r="A10" s="58">
        <v>46309.592262743055</v>
      </c>
      <c r="B10" s="57" t="s">
        <v>27</v>
      </c>
      <c r="C10" s="57" t="s">
        <v>118</v>
      </c>
      <c r="D10" s="57" t="s">
        <v>119</v>
      </c>
      <c r="E10" s="57" t="s">
        <v>96</v>
      </c>
      <c r="F10" s="57" t="s">
        <v>98</v>
      </c>
      <c r="G10" s="57" t="s">
        <v>122</v>
      </c>
      <c r="H10" s="57" t="s">
        <v>101</v>
      </c>
      <c r="I10" s="57" t="s">
        <v>99</v>
      </c>
      <c r="J10" s="57" t="s">
        <v>115</v>
      </c>
      <c r="K10" s="57" t="s">
        <v>103</v>
      </c>
      <c r="L10" s="57" t="s">
        <v>100</v>
      </c>
      <c r="M10" s="57" t="s">
        <v>142</v>
      </c>
      <c r="N10" s="57" t="s">
        <v>104</v>
      </c>
      <c r="O10" s="57" t="s">
        <v>110</v>
      </c>
      <c r="P10" s="57" t="s">
        <v>108</v>
      </c>
      <c r="Q10" s="57">
        <v>45</v>
      </c>
    </row>
    <row r="11" spans="1:17" x14ac:dyDescent="0.3">
      <c r="A11" s="58">
        <v>46309.77998501157</v>
      </c>
      <c r="B11" s="57" t="s">
        <v>23</v>
      </c>
      <c r="C11" s="57" t="s">
        <v>118</v>
      </c>
      <c r="D11" s="57" t="s">
        <v>119</v>
      </c>
      <c r="E11" s="57" t="s">
        <v>96</v>
      </c>
      <c r="F11" s="57" t="s">
        <v>98</v>
      </c>
      <c r="G11" s="57" t="s">
        <v>122</v>
      </c>
      <c r="H11" s="57" t="s">
        <v>101</v>
      </c>
      <c r="I11" s="57" t="s">
        <v>99</v>
      </c>
      <c r="J11" s="57" t="s">
        <v>115</v>
      </c>
      <c r="K11" s="57" t="s">
        <v>103</v>
      </c>
      <c r="L11" s="57" t="s">
        <v>100</v>
      </c>
      <c r="M11" s="57" t="s">
        <v>113</v>
      </c>
      <c r="N11" s="57" t="s">
        <v>104</v>
      </c>
      <c r="O11" s="57" t="s">
        <v>111</v>
      </c>
      <c r="P11" s="57" t="s">
        <v>108</v>
      </c>
      <c r="Q11" s="57">
        <v>55</v>
      </c>
    </row>
    <row r="12" spans="1:17" x14ac:dyDescent="0.3">
      <c r="A12" s="58">
        <v>46309.784737106485</v>
      </c>
      <c r="B12" s="57" t="s">
        <v>36</v>
      </c>
      <c r="C12" s="57" t="s">
        <v>118</v>
      </c>
      <c r="D12" s="57" t="s">
        <v>119</v>
      </c>
      <c r="E12" s="57" t="s">
        <v>95</v>
      </c>
      <c r="F12" s="57" t="s">
        <v>120</v>
      </c>
      <c r="G12" s="57" t="s">
        <v>122</v>
      </c>
      <c r="H12" s="57" t="s">
        <v>101</v>
      </c>
      <c r="I12" s="57" t="s">
        <v>99</v>
      </c>
      <c r="J12" s="57" t="s">
        <v>91</v>
      </c>
      <c r="K12" s="57" t="s">
        <v>103</v>
      </c>
      <c r="L12" s="57" t="s">
        <v>100</v>
      </c>
      <c r="M12" s="57" t="s">
        <v>113</v>
      </c>
      <c r="N12" s="57" t="s">
        <v>104</v>
      </c>
      <c r="O12" s="57" t="s">
        <v>111</v>
      </c>
      <c r="P12" s="57" t="s">
        <v>108</v>
      </c>
      <c r="Q12" s="57">
        <v>45</v>
      </c>
    </row>
    <row r="13" spans="1:17" x14ac:dyDescent="0.3">
      <c r="A13" s="58">
        <v>46310.366599224537</v>
      </c>
      <c r="B13" s="57" t="s">
        <v>20</v>
      </c>
      <c r="C13" s="57" t="s">
        <v>118</v>
      </c>
      <c r="D13" s="57" t="s">
        <v>119</v>
      </c>
      <c r="E13" s="57" t="s">
        <v>96</v>
      </c>
      <c r="F13" s="57" t="s">
        <v>98</v>
      </c>
      <c r="G13" s="57" t="s">
        <v>122</v>
      </c>
      <c r="H13" s="57" t="s">
        <v>101</v>
      </c>
      <c r="I13" s="57" t="s">
        <v>99</v>
      </c>
      <c r="J13" s="57" t="s">
        <v>115</v>
      </c>
      <c r="K13" s="57" t="s">
        <v>103</v>
      </c>
      <c r="L13" s="57" t="s">
        <v>105</v>
      </c>
      <c r="M13" s="57" t="s">
        <v>113</v>
      </c>
      <c r="N13" s="57" t="s">
        <v>97</v>
      </c>
      <c r="O13" s="57" t="s">
        <v>111</v>
      </c>
      <c r="P13" s="57" t="s">
        <v>108</v>
      </c>
      <c r="Q13" s="57">
        <v>46</v>
      </c>
    </row>
    <row r="14" spans="1:17" x14ac:dyDescent="0.3">
      <c r="A14" s="58">
        <v>46310.430800011571</v>
      </c>
      <c r="B14" s="57" t="s">
        <v>37</v>
      </c>
      <c r="C14" s="57" t="s">
        <v>118</v>
      </c>
      <c r="D14" s="57" t="s">
        <v>119</v>
      </c>
      <c r="E14" s="57" t="s">
        <v>96</v>
      </c>
      <c r="F14" s="57" t="s">
        <v>98</v>
      </c>
      <c r="G14" s="57" t="s">
        <v>122</v>
      </c>
      <c r="H14" s="57" t="s">
        <v>101</v>
      </c>
      <c r="I14" s="57" t="s">
        <v>99</v>
      </c>
      <c r="J14" s="57" t="s">
        <v>115</v>
      </c>
      <c r="K14" s="57" t="s">
        <v>103</v>
      </c>
      <c r="L14" s="57" t="s">
        <v>105</v>
      </c>
      <c r="M14" s="57" t="s">
        <v>142</v>
      </c>
      <c r="N14" s="57" t="s">
        <v>97</v>
      </c>
      <c r="O14" s="57" t="s">
        <v>111</v>
      </c>
      <c r="P14" s="57" t="s">
        <v>108</v>
      </c>
      <c r="Q14" s="57">
        <v>52</v>
      </c>
    </row>
    <row r="15" spans="1:17" x14ac:dyDescent="0.3">
      <c r="A15" s="58">
        <v>46310.695135393515</v>
      </c>
      <c r="B15" s="57" t="s">
        <v>38</v>
      </c>
      <c r="C15" s="57" t="s">
        <v>118</v>
      </c>
      <c r="D15" s="57" t="s">
        <v>119</v>
      </c>
      <c r="E15" s="57" t="s">
        <v>96</v>
      </c>
      <c r="F15" s="57" t="s">
        <v>98</v>
      </c>
      <c r="G15" s="57" t="s">
        <v>122</v>
      </c>
      <c r="H15" s="57" t="s">
        <v>101</v>
      </c>
      <c r="I15" s="57" t="s">
        <v>99</v>
      </c>
      <c r="J15" s="57" t="s">
        <v>115</v>
      </c>
      <c r="K15" s="57" t="s">
        <v>103</v>
      </c>
      <c r="L15" s="57" t="s">
        <v>100</v>
      </c>
      <c r="M15" s="57" t="s">
        <v>113</v>
      </c>
      <c r="N15" s="57" t="s">
        <v>97</v>
      </c>
      <c r="O15" s="57" t="s">
        <v>111</v>
      </c>
      <c r="P15" s="57" t="s">
        <v>108</v>
      </c>
      <c r="Q15" s="57">
        <v>45</v>
      </c>
    </row>
    <row r="16" spans="1:17" x14ac:dyDescent="0.3">
      <c r="A16" s="58">
        <v>46310.71270491898</v>
      </c>
      <c r="B16" s="57" t="s">
        <v>50</v>
      </c>
      <c r="C16" s="57" t="s">
        <v>94</v>
      </c>
      <c r="D16" s="57" t="s">
        <v>119</v>
      </c>
      <c r="E16" s="57" t="s">
        <v>95</v>
      </c>
      <c r="F16" s="57" t="s">
        <v>120</v>
      </c>
      <c r="G16" s="57" t="s">
        <v>122</v>
      </c>
      <c r="H16" s="57" t="s">
        <v>101</v>
      </c>
      <c r="I16" s="57" t="s">
        <v>99</v>
      </c>
      <c r="J16" s="57" t="s">
        <v>91</v>
      </c>
      <c r="K16" s="57" t="s">
        <v>103</v>
      </c>
      <c r="L16" s="57" t="s">
        <v>100</v>
      </c>
      <c r="M16" s="57" t="s">
        <v>113</v>
      </c>
      <c r="N16" s="57" t="s">
        <v>97</v>
      </c>
      <c r="O16" s="57" t="s">
        <v>111</v>
      </c>
      <c r="P16" s="57" t="s">
        <v>108</v>
      </c>
      <c r="Q16" s="57">
        <v>59</v>
      </c>
    </row>
    <row r="17" spans="1:17" x14ac:dyDescent="0.3">
      <c r="A17" s="58">
        <v>46310.809060428241</v>
      </c>
      <c r="B17" s="57" t="s">
        <v>44</v>
      </c>
      <c r="C17" s="57" t="s">
        <v>94</v>
      </c>
      <c r="D17" s="57" t="s">
        <v>119</v>
      </c>
      <c r="E17" s="57" t="s">
        <v>96</v>
      </c>
      <c r="F17" s="57" t="s">
        <v>98</v>
      </c>
      <c r="G17" s="57" t="s">
        <v>122</v>
      </c>
      <c r="H17" s="57" t="s">
        <v>101</v>
      </c>
      <c r="I17" s="57" t="s">
        <v>99</v>
      </c>
      <c r="J17" s="57" t="s">
        <v>115</v>
      </c>
      <c r="K17" s="57" t="s">
        <v>103</v>
      </c>
      <c r="L17" s="57" t="s">
        <v>100</v>
      </c>
      <c r="M17" s="57" t="s">
        <v>113</v>
      </c>
      <c r="N17" s="57" t="s">
        <v>97</v>
      </c>
      <c r="O17" s="57" t="s">
        <v>111</v>
      </c>
      <c r="P17" s="57" t="s">
        <v>108</v>
      </c>
      <c r="Q17" s="57">
        <v>45</v>
      </c>
    </row>
    <row r="18" spans="1:17" x14ac:dyDescent="0.3">
      <c r="A18" s="58">
        <v>46311.351627557873</v>
      </c>
      <c r="B18" s="57" t="s">
        <v>22</v>
      </c>
      <c r="C18" s="57" t="s">
        <v>118</v>
      </c>
      <c r="D18" s="57" t="s">
        <v>119</v>
      </c>
      <c r="E18" s="57" t="s">
        <v>96</v>
      </c>
      <c r="F18" s="57" t="s">
        <v>98</v>
      </c>
      <c r="G18" s="57" t="s">
        <v>122</v>
      </c>
      <c r="H18" s="57" t="s">
        <v>101</v>
      </c>
      <c r="I18" s="57" t="s">
        <v>99</v>
      </c>
      <c r="J18" s="57" t="s">
        <v>115</v>
      </c>
      <c r="K18" s="57" t="s">
        <v>103</v>
      </c>
      <c r="L18" s="57" t="s">
        <v>105</v>
      </c>
      <c r="M18" s="57" t="s">
        <v>113</v>
      </c>
      <c r="N18" s="57" t="s">
        <v>97</v>
      </c>
      <c r="O18" s="57" t="s">
        <v>110</v>
      </c>
      <c r="P18" s="57" t="s">
        <v>108</v>
      </c>
      <c r="Q18" s="57">
        <v>63</v>
      </c>
    </row>
    <row r="19" spans="1:17" x14ac:dyDescent="0.3">
      <c r="A19" s="58">
        <v>46311.381690462964</v>
      </c>
      <c r="B19" s="57" t="s">
        <v>45</v>
      </c>
      <c r="C19" s="57" t="s">
        <v>118</v>
      </c>
      <c r="D19" s="57" t="s">
        <v>102</v>
      </c>
      <c r="E19" s="57" t="s">
        <v>96</v>
      </c>
      <c r="F19" s="57" t="s">
        <v>98</v>
      </c>
      <c r="G19" s="57" t="s">
        <v>122</v>
      </c>
      <c r="H19" s="57" t="s">
        <v>101</v>
      </c>
      <c r="I19" s="57" t="s">
        <v>99</v>
      </c>
      <c r="J19" s="57" t="s">
        <v>91</v>
      </c>
      <c r="K19" s="57" t="s">
        <v>103</v>
      </c>
      <c r="L19" s="57" t="s">
        <v>100</v>
      </c>
      <c r="M19" s="57" t="s">
        <v>142</v>
      </c>
      <c r="N19" s="57" t="s">
        <v>97</v>
      </c>
      <c r="O19" s="57" t="s">
        <v>111</v>
      </c>
      <c r="P19" s="57" t="s">
        <v>109</v>
      </c>
      <c r="Q19" s="57">
        <v>42</v>
      </c>
    </row>
    <row r="20" spans="1:17" x14ac:dyDescent="0.3">
      <c r="A20" s="58">
        <v>46311.420048310189</v>
      </c>
      <c r="B20" s="57" t="s">
        <v>88</v>
      </c>
      <c r="C20" s="57" t="s">
        <v>118</v>
      </c>
      <c r="D20" s="57" t="s">
        <v>119</v>
      </c>
      <c r="E20" s="57" t="s">
        <v>96</v>
      </c>
      <c r="F20" s="57" t="s">
        <v>120</v>
      </c>
      <c r="G20" s="57" t="s">
        <v>121</v>
      </c>
      <c r="H20" s="57" t="s">
        <v>101</v>
      </c>
      <c r="I20" s="57" t="s">
        <v>99</v>
      </c>
      <c r="J20" s="57" t="s">
        <v>91</v>
      </c>
      <c r="K20" s="57" t="s">
        <v>103</v>
      </c>
      <c r="L20" s="57" t="s">
        <v>100</v>
      </c>
      <c r="M20" s="57" t="s">
        <v>113</v>
      </c>
      <c r="N20" s="57" t="s">
        <v>104</v>
      </c>
      <c r="O20" s="57" t="s">
        <v>111</v>
      </c>
      <c r="P20" s="57" t="s">
        <v>108</v>
      </c>
      <c r="Q20" s="57">
        <v>48</v>
      </c>
    </row>
    <row r="21" spans="1:17" x14ac:dyDescent="0.3">
      <c r="A21" s="58">
        <v>46311.461751643517</v>
      </c>
      <c r="B21" s="57" t="s">
        <v>69</v>
      </c>
      <c r="C21" s="57" t="s">
        <v>94</v>
      </c>
      <c r="D21" s="57" t="s">
        <v>102</v>
      </c>
      <c r="E21" s="57" t="s">
        <v>96</v>
      </c>
      <c r="F21" s="57" t="s">
        <v>98</v>
      </c>
      <c r="G21" s="57" t="s">
        <v>122</v>
      </c>
      <c r="H21" s="57" t="s">
        <v>117</v>
      </c>
      <c r="I21" s="57" t="s">
        <v>99</v>
      </c>
      <c r="J21" s="57" t="s">
        <v>115</v>
      </c>
      <c r="K21" s="57" t="s">
        <v>103</v>
      </c>
      <c r="L21" s="57" t="s">
        <v>100</v>
      </c>
      <c r="M21" s="57" t="s">
        <v>113</v>
      </c>
      <c r="N21" s="57" t="s">
        <v>97</v>
      </c>
      <c r="O21" s="57" t="s">
        <v>111</v>
      </c>
      <c r="P21" s="57" t="s">
        <v>108</v>
      </c>
      <c r="Q21" s="57">
        <v>61</v>
      </c>
    </row>
    <row r="22" spans="1:17" x14ac:dyDescent="0.3">
      <c r="A22" s="58">
        <v>46311.488373275468</v>
      </c>
      <c r="B22" s="57" t="s">
        <v>41</v>
      </c>
      <c r="C22" s="57" t="s">
        <v>118</v>
      </c>
      <c r="D22" s="57" t="s">
        <v>102</v>
      </c>
      <c r="E22" s="57" t="s">
        <v>96</v>
      </c>
      <c r="F22" s="57" t="s">
        <v>98</v>
      </c>
      <c r="G22" s="57" t="s">
        <v>122</v>
      </c>
      <c r="H22" s="57" t="s">
        <v>101</v>
      </c>
      <c r="I22" s="57" t="s">
        <v>99</v>
      </c>
      <c r="J22" s="57" t="s">
        <v>115</v>
      </c>
      <c r="K22" s="57" t="s">
        <v>103</v>
      </c>
      <c r="L22" s="57" t="s">
        <v>100</v>
      </c>
      <c r="M22" s="57" t="s">
        <v>113</v>
      </c>
      <c r="N22" s="57" t="s">
        <v>97</v>
      </c>
      <c r="O22" s="57" t="s">
        <v>111</v>
      </c>
      <c r="P22" s="57" t="s">
        <v>108</v>
      </c>
      <c r="Q22" s="57">
        <v>65</v>
      </c>
    </row>
    <row r="23" spans="1:17" x14ac:dyDescent="0.3">
      <c r="A23" s="58">
        <v>46311.519517233799</v>
      </c>
      <c r="B23" s="57" t="s">
        <v>24</v>
      </c>
      <c r="C23" s="57" t="s">
        <v>118</v>
      </c>
      <c r="D23" s="57" t="s">
        <v>119</v>
      </c>
      <c r="E23" s="57" t="s">
        <v>96</v>
      </c>
      <c r="F23" s="57" t="s">
        <v>98</v>
      </c>
      <c r="G23" s="57" t="s">
        <v>122</v>
      </c>
      <c r="H23" s="57" t="s">
        <v>101</v>
      </c>
      <c r="I23" s="57" t="s">
        <v>99</v>
      </c>
      <c r="J23" s="57" t="s">
        <v>115</v>
      </c>
      <c r="K23" s="57" t="s">
        <v>114</v>
      </c>
      <c r="L23" s="57" t="s">
        <v>105</v>
      </c>
      <c r="M23" s="57" t="s">
        <v>113</v>
      </c>
      <c r="N23" s="57" t="s">
        <v>97</v>
      </c>
      <c r="O23" s="57" t="s">
        <v>111</v>
      </c>
      <c r="P23" s="57" t="s">
        <v>108</v>
      </c>
      <c r="Q23" s="57">
        <v>41</v>
      </c>
    </row>
    <row r="24" spans="1:17" x14ac:dyDescent="0.3">
      <c r="A24" s="58">
        <v>46311.580958067134</v>
      </c>
      <c r="B24" s="57" t="s">
        <v>43</v>
      </c>
      <c r="C24" s="57" t="s">
        <v>118</v>
      </c>
      <c r="D24" s="57" t="s">
        <v>102</v>
      </c>
      <c r="E24" s="57" t="s">
        <v>96</v>
      </c>
      <c r="F24" s="57" t="s">
        <v>120</v>
      </c>
      <c r="G24" s="57" t="s">
        <v>122</v>
      </c>
      <c r="H24" s="57" t="s">
        <v>101</v>
      </c>
      <c r="I24" s="57" t="s">
        <v>99</v>
      </c>
      <c r="J24" s="57" t="s">
        <v>91</v>
      </c>
      <c r="K24" s="57" t="s">
        <v>103</v>
      </c>
      <c r="L24" s="57" t="s">
        <v>100</v>
      </c>
      <c r="M24" s="57" t="s">
        <v>113</v>
      </c>
      <c r="N24" s="57" t="s">
        <v>104</v>
      </c>
      <c r="O24" s="57" t="s">
        <v>111</v>
      </c>
      <c r="P24" s="57" t="s">
        <v>108</v>
      </c>
      <c r="Q24" s="57">
        <v>60</v>
      </c>
    </row>
    <row r="25" spans="1:17" x14ac:dyDescent="0.3">
      <c r="A25" s="58">
        <v>46311.582116030091</v>
      </c>
      <c r="B25" s="57" t="s">
        <v>46</v>
      </c>
      <c r="C25" s="57" t="s">
        <v>118</v>
      </c>
      <c r="D25" s="57" t="s">
        <v>119</v>
      </c>
      <c r="E25" s="57" t="s">
        <v>96</v>
      </c>
      <c r="F25" s="57" t="s">
        <v>98</v>
      </c>
      <c r="G25" s="57" t="s">
        <v>121</v>
      </c>
      <c r="H25" s="57" t="s">
        <v>101</v>
      </c>
      <c r="I25" s="57" t="s">
        <v>99</v>
      </c>
      <c r="J25" s="57" t="s">
        <v>115</v>
      </c>
      <c r="K25" s="57" t="s">
        <v>103</v>
      </c>
      <c r="L25" s="57" t="s">
        <v>100</v>
      </c>
      <c r="M25" s="57" t="s">
        <v>142</v>
      </c>
      <c r="N25" s="57" t="s">
        <v>97</v>
      </c>
      <c r="O25" s="57" t="s">
        <v>110</v>
      </c>
      <c r="P25" s="57" t="s">
        <v>108</v>
      </c>
      <c r="Q25" s="57">
        <v>54</v>
      </c>
    </row>
    <row r="26" spans="1:17" x14ac:dyDescent="0.3">
      <c r="A26" s="58">
        <v>46311.582279016206</v>
      </c>
      <c r="B26" s="57" t="s">
        <v>21</v>
      </c>
      <c r="C26" s="57" t="s">
        <v>118</v>
      </c>
      <c r="D26" s="57" t="s">
        <v>102</v>
      </c>
      <c r="E26" s="57" t="s">
        <v>96</v>
      </c>
      <c r="F26" s="57" t="s">
        <v>98</v>
      </c>
      <c r="G26" s="57" t="s">
        <v>121</v>
      </c>
      <c r="H26" s="57" t="s">
        <v>117</v>
      </c>
      <c r="I26" s="57" t="s">
        <v>99</v>
      </c>
      <c r="J26" s="57" t="s">
        <v>115</v>
      </c>
      <c r="K26" s="57" t="s">
        <v>114</v>
      </c>
      <c r="L26" s="57" t="s">
        <v>100</v>
      </c>
      <c r="M26" s="57" t="s">
        <v>142</v>
      </c>
      <c r="N26" s="57" t="s">
        <v>97</v>
      </c>
      <c r="O26" s="57" t="s">
        <v>110</v>
      </c>
      <c r="P26" s="57" t="s">
        <v>109</v>
      </c>
      <c r="Q26" s="57">
        <v>43</v>
      </c>
    </row>
    <row r="27" spans="1:17" x14ac:dyDescent="0.3">
      <c r="A27" s="58">
        <v>46311.586829189815</v>
      </c>
      <c r="B27" s="57" t="s">
        <v>48</v>
      </c>
      <c r="C27" s="57" t="s">
        <v>94</v>
      </c>
      <c r="D27" s="57" t="s">
        <v>119</v>
      </c>
      <c r="E27" s="57" t="s">
        <v>96</v>
      </c>
      <c r="F27" s="57" t="s">
        <v>98</v>
      </c>
      <c r="G27" s="57" t="s">
        <v>122</v>
      </c>
      <c r="H27" s="57" t="s">
        <v>117</v>
      </c>
      <c r="I27" s="57" t="s">
        <v>99</v>
      </c>
      <c r="J27" s="57" t="s">
        <v>91</v>
      </c>
      <c r="K27" s="57" t="s">
        <v>103</v>
      </c>
      <c r="L27" s="57" t="s">
        <v>100</v>
      </c>
      <c r="M27" s="57" t="s">
        <v>142</v>
      </c>
      <c r="N27" s="57" t="s">
        <v>97</v>
      </c>
      <c r="O27" s="57" t="s">
        <v>111</v>
      </c>
      <c r="P27" s="57" t="s">
        <v>108</v>
      </c>
      <c r="Q27" s="57">
        <v>48</v>
      </c>
    </row>
    <row r="28" spans="1:17" x14ac:dyDescent="0.3">
      <c r="A28" s="58">
        <v>46311.587837106483</v>
      </c>
      <c r="B28" s="57" t="s">
        <v>33</v>
      </c>
      <c r="C28" s="57" t="s">
        <v>118</v>
      </c>
      <c r="D28" s="57" t="s">
        <v>102</v>
      </c>
      <c r="E28" s="57" t="s">
        <v>96</v>
      </c>
      <c r="F28" s="57" t="s">
        <v>98</v>
      </c>
      <c r="G28" s="57" t="s">
        <v>122</v>
      </c>
      <c r="H28" s="57" t="s">
        <v>101</v>
      </c>
      <c r="I28" s="57" t="s">
        <v>99</v>
      </c>
      <c r="J28" s="57" t="s">
        <v>115</v>
      </c>
      <c r="K28" s="57" t="s">
        <v>103</v>
      </c>
      <c r="L28" s="57" t="s">
        <v>100</v>
      </c>
      <c r="M28" s="57" t="s">
        <v>113</v>
      </c>
      <c r="N28" s="57" t="s">
        <v>97</v>
      </c>
      <c r="O28" s="57" t="s">
        <v>111</v>
      </c>
      <c r="P28" s="57" t="s">
        <v>108</v>
      </c>
      <c r="Q28" s="57">
        <v>48</v>
      </c>
    </row>
    <row r="29" spans="1:17" x14ac:dyDescent="0.3">
      <c r="A29" s="58">
        <v>46311.599383796296</v>
      </c>
      <c r="B29" s="57" t="s">
        <v>34</v>
      </c>
      <c r="C29" s="57" t="s">
        <v>118</v>
      </c>
      <c r="D29" s="57" t="s">
        <v>119</v>
      </c>
      <c r="E29" s="57" t="s">
        <v>96</v>
      </c>
      <c r="F29" s="57" t="s">
        <v>98</v>
      </c>
      <c r="G29" s="57" t="s">
        <v>122</v>
      </c>
      <c r="H29" s="57" t="s">
        <v>101</v>
      </c>
      <c r="I29" s="57" t="s">
        <v>99</v>
      </c>
      <c r="J29" s="57" t="s">
        <v>115</v>
      </c>
      <c r="K29" s="57" t="s">
        <v>103</v>
      </c>
      <c r="L29" s="57" t="s">
        <v>100</v>
      </c>
      <c r="M29" s="57" t="s">
        <v>113</v>
      </c>
      <c r="N29" s="57" t="s">
        <v>97</v>
      </c>
      <c r="O29" s="57" t="s">
        <v>111</v>
      </c>
      <c r="P29" s="57" t="s">
        <v>108</v>
      </c>
      <c r="Q29" s="57">
        <v>48</v>
      </c>
    </row>
    <row r="30" spans="1:17" x14ac:dyDescent="0.3">
      <c r="A30" s="58">
        <v>46311.631358923609</v>
      </c>
      <c r="B30" s="57" t="s">
        <v>39</v>
      </c>
      <c r="C30" s="57" t="s">
        <v>94</v>
      </c>
      <c r="D30" s="57" t="s">
        <v>119</v>
      </c>
      <c r="E30" s="57" t="s">
        <v>96</v>
      </c>
      <c r="F30" s="57" t="s">
        <v>98</v>
      </c>
      <c r="G30" s="57" t="s">
        <v>122</v>
      </c>
      <c r="H30" s="57" t="s">
        <v>101</v>
      </c>
      <c r="I30" s="57" t="s">
        <v>99</v>
      </c>
      <c r="J30" s="57" t="s">
        <v>115</v>
      </c>
      <c r="K30" s="57" t="s">
        <v>103</v>
      </c>
      <c r="L30" s="57" t="s">
        <v>100</v>
      </c>
      <c r="M30" s="57" t="s">
        <v>142</v>
      </c>
      <c r="N30" s="57" t="s">
        <v>97</v>
      </c>
      <c r="O30" s="57" t="s">
        <v>111</v>
      </c>
      <c r="P30" s="57" t="s">
        <v>108</v>
      </c>
      <c r="Q30" s="57">
        <v>52</v>
      </c>
    </row>
  </sheetData>
  <sortState xmlns:xlrd2="http://schemas.microsoft.com/office/spreadsheetml/2017/richdata2" ref="A4:Q30">
    <sortCondition ref="B4:B30"/>
    <sortCondition ref="A4:A30"/>
  </sortState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3965-36BC-409B-9699-8C0FD55BB51B}">
  <dimension ref="A1:AK48"/>
  <sheetViews>
    <sheetView workbookViewId="0">
      <selection activeCell="B21" sqref="B21"/>
    </sheetView>
  </sheetViews>
  <sheetFormatPr defaultRowHeight="14.4" x14ac:dyDescent="0.3"/>
  <cols>
    <col min="1" max="1" width="16.21875" bestFit="1" customWidth="1"/>
    <col min="2" max="2" width="15.5546875" customWidth="1"/>
    <col min="3" max="4" width="14" bestFit="1" customWidth="1"/>
    <col min="8" max="8" width="15.33203125" bestFit="1" customWidth="1"/>
    <col min="9" max="9" width="12.5546875" bestFit="1" customWidth="1"/>
    <col min="24" max="24" width="8.77734375" customWidth="1"/>
    <col min="28" max="28" width="11.77734375" bestFit="1" customWidth="1"/>
  </cols>
  <sheetData>
    <row r="1" spans="1:37" x14ac:dyDescent="0.3">
      <c r="A1" t="s">
        <v>42</v>
      </c>
      <c r="B1" s="39" t="s">
        <v>51</v>
      </c>
      <c r="H1" s="83" t="s">
        <v>11</v>
      </c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37" x14ac:dyDescent="0.3">
      <c r="G2" t="s">
        <v>9</v>
      </c>
      <c r="H2">
        <v>1</v>
      </c>
      <c r="I2">
        <v>2</v>
      </c>
      <c r="J2">
        <v>3</v>
      </c>
      <c r="K2">
        <v>4</v>
      </c>
      <c r="L2">
        <v>5</v>
      </c>
      <c r="M2">
        <v>6</v>
      </c>
      <c r="N2">
        <v>7</v>
      </c>
      <c r="O2">
        <v>8</v>
      </c>
      <c r="P2">
        <v>9</v>
      </c>
      <c r="Q2">
        <v>10</v>
      </c>
      <c r="R2">
        <v>11</v>
      </c>
      <c r="S2">
        <v>12</v>
      </c>
    </row>
    <row r="3" spans="1:37" x14ac:dyDescent="0.3">
      <c r="A3" t="s">
        <v>20</v>
      </c>
      <c r="B3" t="s">
        <v>20</v>
      </c>
      <c r="C3" s="57" t="s">
        <v>20</v>
      </c>
      <c r="E3" s="36"/>
      <c r="G3">
        <v>1</v>
      </c>
      <c r="H3" s="1" t="s">
        <v>118</v>
      </c>
      <c r="I3" s="1" t="s">
        <v>94</v>
      </c>
    </row>
    <row r="4" spans="1:37" x14ac:dyDescent="0.3">
      <c r="A4" t="s">
        <v>23</v>
      </c>
      <c r="B4" t="s">
        <v>23</v>
      </c>
      <c r="C4" s="57" t="s">
        <v>23</v>
      </c>
      <c r="E4" s="36"/>
      <c r="G4">
        <v>2</v>
      </c>
      <c r="H4" s="1" t="s">
        <v>102</v>
      </c>
      <c r="I4" s="1" t="s">
        <v>119</v>
      </c>
      <c r="L4" s="39"/>
    </row>
    <row r="5" spans="1:37" x14ac:dyDescent="0.3">
      <c r="A5" t="s">
        <v>37</v>
      </c>
      <c r="B5" t="s">
        <v>37</v>
      </c>
      <c r="C5" s="57" t="s">
        <v>37</v>
      </c>
      <c r="E5" s="36"/>
      <c r="G5">
        <v>3</v>
      </c>
      <c r="H5" s="1" t="s">
        <v>95</v>
      </c>
      <c r="I5" s="1" t="s">
        <v>96</v>
      </c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</row>
    <row r="6" spans="1:37" x14ac:dyDescent="0.3">
      <c r="A6" s="36" t="s">
        <v>29</v>
      </c>
      <c r="B6" t="s">
        <v>29</v>
      </c>
      <c r="C6" s="57" t="s">
        <v>29</v>
      </c>
      <c r="E6" s="36"/>
      <c r="G6">
        <v>4</v>
      </c>
      <c r="H6" s="1" t="s">
        <v>120</v>
      </c>
      <c r="I6" s="1" t="s">
        <v>98</v>
      </c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</row>
    <row r="7" spans="1:37" x14ac:dyDescent="0.3">
      <c r="A7" t="s">
        <v>44</v>
      </c>
      <c r="B7" t="s">
        <v>44</v>
      </c>
      <c r="C7" s="57" t="s">
        <v>44</v>
      </c>
      <c r="E7" s="36"/>
      <c r="G7">
        <v>5</v>
      </c>
      <c r="H7" s="1" t="s">
        <v>121</v>
      </c>
      <c r="I7" s="1" t="s">
        <v>122</v>
      </c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spans="1:37" x14ac:dyDescent="0.3">
      <c r="A8" t="s">
        <v>27</v>
      </c>
      <c r="B8" t="s">
        <v>27</v>
      </c>
      <c r="C8" s="57" t="s">
        <v>27</v>
      </c>
      <c r="E8" s="36"/>
      <c r="G8">
        <v>6</v>
      </c>
      <c r="H8" s="1" t="s">
        <v>117</v>
      </c>
      <c r="I8" s="1" t="s">
        <v>101</v>
      </c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</row>
    <row r="9" spans="1:37" x14ac:dyDescent="0.3">
      <c r="A9" s="36" t="s">
        <v>39</v>
      </c>
      <c r="B9" t="s">
        <v>39</v>
      </c>
      <c r="C9" s="36"/>
      <c r="E9" s="36"/>
      <c r="G9">
        <v>7</v>
      </c>
      <c r="H9" s="1" t="s">
        <v>116</v>
      </c>
      <c r="I9" s="1" t="s">
        <v>99</v>
      </c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pans="1:37" x14ac:dyDescent="0.3">
      <c r="A10" t="s">
        <v>25</v>
      </c>
      <c r="B10" t="s">
        <v>25</v>
      </c>
      <c r="C10" s="57" t="s">
        <v>25</v>
      </c>
      <c r="D10" s="57"/>
      <c r="E10" s="36"/>
      <c r="G10">
        <v>8</v>
      </c>
      <c r="H10" s="1" t="s">
        <v>91</v>
      </c>
      <c r="I10" s="1" t="s">
        <v>115</v>
      </c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x14ac:dyDescent="0.3">
      <c r="A11" t="s">
        <v>46</v>
      </c>
      <c r="B11" t="s">
        <v>49</v>
      </c>
      <c r="C11" s="57" t="s">
        <v>49</v>
      </c>
      <c r="E11" s="36"/>
      <c r="G11">
        <v>9</v>
      </c>
      <c r="H11" s="1" t="s">
        <v>114</v>
      </c>
      <c r="I11" s="1" t="s">
        <v>103</v>
      </c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spans="1:37" x14ac:dyDescent="0.3">
      <c r="A12" t="s">
        <v>35</v>
      </c>
      <c r="B12" t="s">
        <v>35</v>
      </c>
      <c r="C12" s="57" t="s">
        <v>35</v>
      </c>
      <c r="E12" s="36"/>
      <c r="G12">
        <v>10</v>
      </c>
      <c r="H12" s="1" t="s">
        <v>100</v>
      </c>
      <c r="I12" s="1" t="s">
        <v>105</v>
      </c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x14ac:dyDescent="0.3">
      <c r="A13" t="s">
        <v>36</v>
      </c>
      <c r="B13" t="s">
        <v>67</v>
      </c>
      <c r="C13" s="57" t="s">
        <v>36</v>
      </c>
      <c r="E13" s="36"/>
      <c r="G13">
        <v>11</v>
      </c>
      <c r="H13" s="1" t="s">
        <v>112</v>
      </c>
      <c r="I13" s="1" t="s">
        <v>113</v>
      </c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spans="1:37" x14ac:dyDescent="0.3">
      <c r="A14" t="s">
        <v>34</v>
      </c>
      <c r="B14" t="s">
        <v>68</v>
      </c>
      <c r="C14" s="57" t="s">
        <v>34</v>
      </c>
      <c r="E14" s="36"/>
      <c r="G14">
        <v>12</v>
      </c>
      <c r="H14" s="1" t="s">
        <v>104</v>
      </c>
      <c r="I14" s="1" t="s">
        <v>97</v>
      </c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spans="1:37" x14ac:dyDescent="0.3">
      <c r="A15" t="s">
        <v>69</v>
      </c>
      <c r="B15" t="s">
        <v>69</v>
      </c>
      <c r="C15" s="57" t="s">
        <v>124</v>
      </c>
      <c r="E15" s="36"/>
      <c r="G15">
        <v>13</v>
      </c>
      <c r="H15" s="1" t="s">
        <v>110</v>
      </c>
      <c r="I15" s="1" t="s">
        <v>111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</row>
    <row r="16" spans="1:37" x14ac:dyDescent="0.3">
      <c r="A16" t="s">
        <v>24</v>
      </c>
      <c r="B16" t="s">
        <v>24</v>
      </c>
      <c r="C16" s="57" t="s">
        <v>24</v>
      </c>
      <c r="E16" s="36"/>
      <c r="G16">
        <v>14</v>
      </c>
      <c r="H16" s="1" t="s">
        <v>108</v>
      </c>
      <c r="I16" s="1" t="s">
        <v>109</v>
      </c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 x14ac:dyDescent="0.3">
      <c r="A17" t="s">
        <v>26</v>
      </c>
      <c r="B17" t="s">
        <v>26</v>
      </c>
      <c r="C17" s="57" t="s">
        <v>26</v>
      </c>
      <c r="E17" s="36"/>
      <c r="G17">
        <v>15</v>
      </c>
      <c r="H17" s="1"/>
      <c r="I17" s="1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x14ac:dyDescent="0.3">
      <c r="A18" t="s">
        <v>33</v>
      </c>
      <c r="B18" t="s">
        <v>33</v>
      </c>
      <c r="C18" s="57" t="s">
        <v>125</v>
      </c>
      <c r="E18" s="36"/>
      <c r="G18">
        <v>16</v>
      </c>
      <c r="H18" s="11"/>
      <c r="I18" s="11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 x14ac:dyDescent="0.3">
      <c r="A19" t="s">
        <v>50</v>
      </c>
      <c r="B19" t="s">
        <v>50</v>
      </c>
      <c r="C19" s="57" t="s">
        <v>50</v>
      </c>
      <c r="D19" s="57"/>
      <c r="E19" s="36"/>
      <c r="G19">
        <v>17</v>
      </c>
      <c r="H19" s="11"/>
      <c r="I19" s="11"/>
    </row>
    <row r="20" spans="1:37" x14ac:dyDescent="0.3">
      <c r="A20" t="s">
        <v>48</v>
      </c>
      <c r="B20" t="s">
        <v>40</v>
      </c>
      <c r="C20" s="57" t="s">
        <v>40</v>
      </c>
      <c r="E20" s="36"/>
      <c r="G20">
        <v>18</v>
      </c>
      <c r="H20" s="11"/>
      <c r="I20" s="11"/>
    </row>
    <row r="21" spans="1:37" x14ac:dyDescent="0.3">
      <c r="A21" t="s">
        <v>45</v>
      </c>
      <c r="B21" t="s">
        <v>28</v>
      </c>
      <c r="C21" s="57" t="s">
        <v>28</v>
      </c>
      <c r="E21" s="36"/>
      <c r="G21">
        <v>19</v>
      </c>
      <c r="H21" s="11"/>
      <c r="I21" s="11"/>
    </row>
    <row r="22" spans="1:37" x14ac:dyDescent="0.3">
      <c r="A22" t="s">
        <v>47</v>
      </c>
      <c r="B22" t="s">
        <v>70</v>
      </c>
      <c r="C22" s="57" t="s">
        <v>92</v>
      </c>
      <c r="E22" s="36"/>
      <c r="G22">
        <v>20</v>
      </c>
      <c r="H22" s="11"/>
      <c r="I22" s="11"/>
    </row>
    <row r="23" spans="1:37" x14ac:dyDescent="0.3">
      <c r="A23" t="s">
        <v>41</v>
      </c>
      <c r="B23" t="s">
        <v>41</v>
      </c>
      <c r="C23" s="57" t="s">
        <v>41</v>
      </c>
      <c r="E23" s="36"/>
      <c r="G23">
        <v>21</v>
      </c>
      <c r="H23" s="11"/>
      <c r="I23" s="11"/>
    </row>
    <row r="24" spans="1:37" x14ac:dyDescent="0.3">
      <c r="A24" t="s">
        <v>21</v>
      </c>
      <c r="B24" t="s">
        <v>21</v>
      </c>
      <c r="C24" s="57" t="s">
        <v>21</v>
      </c>
      <c r="E24" s="36"/>
      <c r="G24">
        <v>22</v>
      </c>
      <c r="H24" s="11"/>
      <c r="I24" s="11"/>
    </row>
    <row r="25" spans="1:37" x14ac:dyDescent="0.3">
      <c r="A25" t="s">
        <v>30</v>
      </c>
      <c r="B25" t="s">
        <v>30</v>
      </c>
      <c r="C25" s="57" t="s">
        <v>30</v>
      </c>
      <c r="E25" s="36"/>
      <c r="G25">
        <v>23</v>
      </c>
      <c r="H25" s="11"/>
      <c r="I25" s="11"/>
    </row>
    <row r="26" spans="1:37" x14ac:dyDescent="0.3">
      <c r="A26" t="s">
        <v>31</v>
      </c>
      <c r="B26" t="s">
        <v>31</v>
      </c>
      <c r="C26" s="57" t="s">
        <v>31</v>
      </c>
      <c r="E26" s="36"/>
      <c r="G26">
        <v>24</v>
      </c>
      <c r="H26" s="11"/>
      <c r="I26" s="11"/>
    </row>
    <row r="27" spans="1:37" x14ac:dyDescent="0.3">
      <c r="A27" t="s">
        <v>38</v>
      </c>
      <c r="B27" t="s">
        <v>38</v>
      </c>
      <c r="C27" s="57" t="s">
        <v>38</v>
      </c>
      <c r="E27" s="36"/>
      <c r="G27">
        <v>25</v>
      </c>
      <c r="H27" s="11"/>
      <c r="I27" s="11"/>
    </row>
    <row r="28" spans="1:37" x14ac:dyDescent="0.3">
      <c r="A28" t="s">
        <v>22</v>
      </c>
      <c r="B28" t="s">
        <v>22</v>
      </c>
      <c r="C28" s="57" t="s">
        <v>22</v>
      </c>
      <c r="E28" s="36"/>
      <c r="G28">
        <v>26</v>
      </c>
      <c r="H28" s="11"/>
      <c r="I28" s="11"/>
    </row>
    <row r="29" spans="1:37" x14ac:dyDescent="0.3">
      <c r="A29" t="s">
        <v>43</v>
      </c>
      <c r="B29" t="s">
        <v>32</v>
      </c>
      <c r="C29" s="57" t="s">
        <v>32</v>
      </c>
      <c r="E29" s="36"/>
      <c r="G29">
        <v>27</v>
      </c>
      <c r="H29" s="11"/>
      <c r="I29" s="11"/>
    </row>
    <row r="30" spans="1:37" x14ac:dyDescent="0.3">
      <c r="G30">
        <v>28</v>
      </c>
      <c r="H30" s="11"/>
      <c r="I30" s="11"/>
    </row>
    <row r="31" spans="1:37" x14ac:dyDescent="0.3">
      <c r="G31">
        <v>29</v>
      </c>
      <c r="H31" s="11"/>
      <c r="I31" s="11"/>
    </row>
    <row r="32" spans="1:37" x14ac:dyDescent="0.3">
      <c r="G32">
        <v>30</v>
      </c>
      <c r="H32" s="11"/>
      <c r="I32" s="11"/>
    </row>
    <row r="33" spans="7:9" x14ac:dyDescent="0.3">
      <c r="G33">
        <v>31</v>
      </c>
      <c r="H33" s="11"/>
      <c r="I33" s="11"/>
    </row>
    <row r="34" spans="7:9" x14ac:dyDescent="0.3">
      <c r="G34">
        <v>32</v>
      </c>
      <c r="H34" s="11"/>
      <c r="I34" s="11"/>
    </row>
    <row r="35" spans="7:9" x14ac:dyDescent="0.3">
      <c r="G35">
        <v>33</v>
      </c>
      <c r="H35" s="11"/>
      <c r="I35" s="11"/>
    </row>
    <row r="36" spans="7:9" x14ac:dyDescent="0.3">
      <c r="G36">
        <v>34</v>
      </c>
      <c r="H36" s="11"/>
      <c r="I36" s="11"/>
    </row>
    <row r="37" spans="7:9" x14ac:dyDescent="0.3">
      <c r="G37">
        <v>35</v>
      </c>
      <c r="H37" s="11"/>
      <c r="I37" s="11"/>
    </row>
    <row r="38" spans="7:9" x14ac:dyDescent="0.3">
      <c r="G38">
        <v>36</v>
      </c>
    </row>
    <row r="39" spans="7:9" x14ac:dyDescent="0.3">
      <c r="G39">
        <v>37</v>
      </c>
    </row>
    <row r="40" spans="7:9" x14ac:dyDescent="0.3">
      <c r="G40">
        <v>38</v>
      </c>
    </row>
    <row r="41" spans="7:9" x14ac:dyDescent="0.3">
      <c r="G41">
        <v>39</v>
      </c>
    </row>
    <row r="42" spans="7:9" x14ac:dyDescent="0.3">
      <c r="G42">
        <v>40</v>
      </c>
    </row>
    <row r="43" spans="7:9" x14ac:dyDescent="0.3">
      <c r="G43">
        <v>41</v>
      </c>
    </row>
    <row r="44" spans="7:9" x14ac:dyDescent="0.3">
      <c r="G44">
        <v>42</v>
      </c>
    </row>
    <row r="45" spans="7:9" x14ac:dyDescent="0.3">
      <c r="G45">
        <v>43</v>
      </c>
    </row>
    <row r="46" spans="7:9" x14ac:dyDescent="0.3">
      <c r="G46">
        <v>44</v>
      </c>
    </row>
    <row r="47" spans="7:9" x14ac:dyDescent="0.3">
      <c r="G47">
        <v>45</v>
      </c>
    </row>
    <row r="48" spans="7:9" x14ac:dyDescent="0.3">
      <c r="G48">
        <v>46</v>
      </c>
    </row>
  </sheetData>
  <sortState xmlns:xlrd2="http://schemas.microsoft.com/office/spreadsheetml/2017/richdata2" ref="D3:D28">
    <sortCondition ref="D3:D28"/>
  </sortState>
  <mergeCells count="1">
    <mergeCell ref="H1:S1"/>
  </mergeCells>
  <conditionalFormatting sqref="I3:I17">
    <cfRule type="cellIs" dxfId="1" priority="1" operator="equal">
      <formula>"L"</formula>
    </cfRule>
    <cfRule type="cellIs" dxfId="0" priority="2" operator="equal">
      <formula>"W"</formula>
    </cfRule>
  </conditionalFormatting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C603-19E5-40AF-802D-E6C6EF256BC2}">
  <dimension ref="A1:AY28"/>
  <sheetViews>
    <sheetView workbookViewId="0">
      <selection activeCell="B21" sqref="B21"/>
    </sheetView>
  </sheetViews>
  <sheetFormatPr defaultRowHeight="14.4" x14ac:dyDescent="0.3"/>
  <cols>
    <col min="3" max="3" width="25" bestFit="1" customWidth="1"/>
    <col min="4" max="4" width="15.88671875" bestFit="1" customWidth="1"/>
    <col min="5" max="5" width="21.21875" bestFit="1" customWidth="1"/>
    <col min="6" max="6" width="9.77734375" bestFit="1" customWidth="1"/>
    <col min="7" max="7" width="13.6640625" bestFit="1" customWidth="1"/>
    <col min="8" max="8" width="13.77734375" bestFit="1" customWidth="1"/>
    <col min="9" max="9" width="23" bestFit="1" customWidth="1"/>
    <col min="10" max="10" width="15.33203125" bestFit="1" customWidth="1"/>
    <col min="11" max="11" width="24.6640625" bestFit="1" customWidth="1"/>
    <col min="12" max="12" width="13.88671875" bestFit="1" customWidth="1"/>
    <col min="13" max="13" width="29.5546875" bestFit="1" customWidth="1"/>
    <col min="14" max="14" width="11" bestFit="1" customWidth="1"/>
    <col min="15" max="15" width="21.5546875" bestFit="1" customWidth="1"/>
    <col min="16" max="16" width="16.77734375" bestFit="1" customWidth="1"/>
    <col min="17" max="17" width="15.21875" bestFit="1" customWidth="1"/>
    <col min="18" max="18" width="23.21875" bestFit="1" customWidth="1"/>
    <col min="19" max="19" width="20.5546875" bestFit="1" customWidth="1"/>
  </cols>
  <sheetData>
    <row r="1" spans="1:51" ht="15" thickBot="1" x14ac:dyDescent="0.35">
      <c r="C1" s="57" t="s">
        <v>8</v>
      </c>
      <c r="D1" s="57" t="s">
        <v>126</v>
      </c>
      <c r="E1" s="57" t="s">
        <v>127</v>
      </c>
      <c r="F1" s="57" t="s">
        <v>128</v>
      </c>
      <c r="G1" s="57" t="s">
        <v>129</v>
      </c>
      <c r="H1" s="57" t="s">
        <v>130</v>
      </c>
      <c r="I1" s="57" t="s">
        <v>131</v>
      </c>
      <c r="J1" s="57" t="s">
        <v>132</v>
      </c>
      <c r="K1" s="57" t="s">
        <v>133</v>
      </c>
      <c r="L1" s="57" t="s">
        <v>134</v>
      </c>
      <c r="M1" s="57" t="s">
        <v>135</v>
      </c>
      <c r="N1" s="57" t="s">
        <v>136</v>
      </c>
      <c r="O1" s="57" t="s">
        <v>137</v>
      </c>
      <c r="P1" s="57" t="s">
        <v>138</v>
      </c>
      <c r="Q1" s="57" t="s">
        <v>139</v>
      </c>
      <c r="R1" s="57" t="s">
        <v>140</v>
      </c>
      <c r="S1" s="57" t="s">
        <v>141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5"/>
    </row>
    <row r="2" spans="1:51" ht="15" thickBot="1" x14ac:dyDescent="0.35">
      <c r="A2">
        <v>1</v>
      </c>
      <c r="B2" s="37">
        <f t="shared" ref="B2:B28" si="0">COUNTIF($D$2:$D$39,$D2)</f>
        <v>1</v>
      </c>
      <c r="C2" s="58">
        <v>46306.839089861111</v>
      </c>
      <c r="D2" s="57" t="s">
        <v>31</v>
      </c>
      <c r="E2" s="57" t="s">
        <v>118</v>
      </c>
      <c r="F2" s="57" t="s">
        <v>119</v>
      </c>
      <c r="G2" s="57" t="s">
        <v>96</v>
      </c>
      <c r="H2" s="57" t="s">
        <v>120</v>
      </c>
      <c r="I2" s="57" t="s">
        <v>122</v>
      </c>
      <c r="J2" s="57" t="s">
        <v>117</v>
      </c>
      <c r="K2" s="57" t="s">
        <v>99</v>
      </c>
      <c r="L2" s="57" t="s">
        <v>115</v>
      </c>
      <c r="M2" s="57" t="s">
        <v>103</v>
      </c>
      <c r="N2" s="57" t="s">
        <v>100</v>
      </c>
      <c r="O2" s="57" t="s">
        <v>142</v>
      </c>
      <c r="P2" s="57" t="s">
        <v>97</v>
      </c>
      <c r="Q2" s="57" t="s">
        <v>111</v>
      </c>
      <c r="R2" s="57" t="s">
        <v>108</v>
      </c>
      <c r="S2" s="57">
        <v>50</v>
      </c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</row>
    <row r="3" spans="1:51" ht="15" thickBot="1" x14ac:dyDescent="0.35">
      <c r="A3">
        <v>2</v>
      </c>
      <c r="B3" s="37">
        <f t="shared" si="0"/>
        <v>1</v>
      </c>
      <c r="C3" s="58">
        <v>46306.843486307873</v>
      </c>
      <c r="D3" s="57" t="s">
        <v>25</v>
      </c>
      <c r="E3" s="57" t="s">
        <v>118</v>
      </c>
      <c r="F3" s="57" t="s">
        <v>119</v>
      </c>
      <c r="G3" s="57" t="s">
        <v>96</v>
      </c>
      <c r="H3" s="57" t="s">
        <v>120</v>
      </c>
      <c r="I3" s="57" t="s">
        <v>122</v>
      </c>
      <c r="J3" s="57" t="s">
        <v>101</v>
      </c>
      <c r="K3" s="57" t="s">
        <v>99</v>
      </c>
      <c r="L3" s="57" t="s">
        <v>115</v>
      </c>
      <c r="M3" s="57" t="s">
        <v>103</v>
      </c>
      <c r="N3" s="57" t="s">
        <v>100</v>
      </c>
      <c r="O3" s="57" t="s">
        <v>113</v>
      </c>
      <c r="P3" s="57" t="s">
        <v>104</v>
      </c>
      <c r="Q3" s="57" t="s">
        <v>111</v>
      </c>
      <c r="R3" s="57" t="s">
        <v>108</v>
      </c>
      <c r="S3" s="57">
        <v>50</v>
      </c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thickBot="1" x14ac:dyDescent="0.35">
      <c r="A4">
        <v>3</v>
      </c>
      <c r="B4" s="37">
        <f t="shared" si="0"/>
        <v>1</v>
      </c>
      <c r="C4" s="58">
        <v>46306.921652870369</v>
      </c>
      <c r="D4" s="57" t="s">
        <v>29</v>
      </c>
      <c r="E4" s="57" t="s">
        <v>118</v>
      </c>
      <c r="F4" s="57" t="s">
        <v>102</v>
      </c>
      <c r="G4" s="57" t="s">
        <v>96</v>
      </c>
      <c r="H4" s="57" t="s">
        <v>98</v>
      </c>
      <c r="I4" s="57" t="s">
        <v>122</v>
      </c>
      <c r="J4" s="57" t="s">
        <v>101</v>
      </c>
      <c r="K4" s="57" t="s">
        <v>99</v>
      </c>
      <c r="L4" s="57" t="s">
        <v>115</v>
      </c>
      <c r="M4" s="57" t="s">
        <v>114</v>
      </c>
      <c r="N4" s="57" t="s">
        <v>100</v>
      </c>
      <c r="O4" s="57" t="s">
        <v>113</v>
      </c>
      <c r="P4" s="57" t="s">
        <v>97</v>
      </c>
      <c r="Q4" s="57" t="s">
        <v>110</v>
      </c>
      <c r="R4" s="57" t="s">
        <v>108</v>
      </c>
      <c r="S4" s="57">
        <v>27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</row>
    <row r="5" spans="1:51" ht="15" thickBot="1" x14ac:dyDescent="0.35">
      <c r="A5">
        <v>4</v>
      </c>
      <c r="B5" s="37">
        <f t="shared" si="0"/>
        <v>1</v>
      </c>
      <c r="C5" s="58">
        <v>46309.414220659717</v>
      </c>
      <c r="D5" s="57" t="s">
        <v>30</v>
      </c>
      <c r="E5" s="57" t="s">
        <v>118</v>
      </c>
      <c r="F5" s="57" t="s">
        <v>119</v>
      </c>
      <c r="G5" s="57" t="s">
        <v>96</v>
      </c>
      <c r="H5" s="57" t="s">
        <v>98</v>
      </c>
      <c r="I5" s="57" t="s">
        <v>122</v>
      </c>
      <c r="J5" s="57" t="s">
        <v>101</v>
      </c>
      <c r="K5" s="57" t="s">
        <v>99</v>
      </c>
      <c r="L5" s="57" t="s">
        <v>115</v>
      </c>
      <c r="M5" s="57" t="s">
        <v>103</v>
      </c>
      <c r="N5" s="57" t="s">
        <v>100</v>
      </c>
      <c r="O5" s="57" t="s">
        <v>142</v>
      </c>
      <c r="P5" s="57" t="s">
        <v>97</v>
      </c>
      <c r="Q5" s="57" t="s">
        <v>111</v>
      </c>
      <c r="R5" s="57" t="s">
        <v>108</v>
      </c>
      <c r="S5" s="57">
        <v>47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</row>
    <row r="6" spans="1:51" ht="15" thickBot="1" x14ac:dyDescent="0.35">
      <c r="A6">
        <v>5</v>
      </c>
      <c r="B6" s="37">
        <f t="shared" si="0"/>
        <v>1</v>
      </c>
      <c r="C6" s="58">
        <v>46309.52709570602</v>
      </c>
      <c r="D6" s="57" t="s">
        <v>26</v>
      </c>
      <c r="E6" s="57" t="s">
        <v>118</v>
      </c>
      <c r="F6" s="57" t="s">
        <v>102</v>
      </c>
      <c r="G6" s="57" t="s">
        <v>96</v>
      </c>
      <c r="H6" s="57" t="s">
        <v>98</v>
      </c>
      <c r="I6" s="57" t="s">
        <v>122</v>
      </c>
      <c r="J6" s="57" t="s">
        <v>101</v>
      </c>
      <c r="K6" s="57" t="s">
        <v>99</v>
      </c>
      <c r="L6" s="57" t="s">
        <v>91</v>
      </c>
      <c r="M6" s="57" t="s">
        <v>103</v>
      </c>
      <c r="N6" s="57" t="s">
        <v>100</v>
      </c>
      <c r="O6" s="57" t="s">
        <v>142</v>
      </c>
      <c r="P6" s="57" t="s">
        <v>104</v>
      </c>
      <c r="Q6" s="57" t="s">
        <v>111</v>
      </c>
      <c r="R6" s="57" t="s">
        <v>108</v>
      </c>
      <c r="S6" s="57">
        <v>47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</row>
    <row r="7" spans="1:51" ht="15" thickBot="1" x14ac:dyDescent="0.35">
      <c r="A7">
        <v>6</v>
      </c>
      <c r="B7" s="37">
        <f t="shared" si="0"/>
        <v>1</v>
      </c>
      <c r="C7" s="58">
        <v>46309.55363253472</v>
      </c>
      <c r="D7" s="57" t="s">
        <v>35</v>
      </c>
      <c r="E7" s="57" t="s">
        <v>118</v>
      </c>
      <c r="F7" s="57" t="s">
        <v>119</v>
      </c>
      <c r="G7" s="57" t="s">
        <v>96</v>
      </c>
      <c r="H7" s="57" t="s">
        <v>98</v>
      </c>
      <c r="I7" s="57" t="s">
        <v>122</v>
      </c>
      <c r="J7" s="57" t="s">
        <v>101</v>
      </c>
      <c r="K7" s="57" t="s">
        <v>99</v>
      </c>
      <c r="L7" s="57" t="s">
        <v>115</v>
      </c>
      <c r="M7" s="57" t="s">
        <v>114</v>
      </c>
      <c r="N7" s="57" t="s">
        <v>105</v>
      </c>
      <c r="O7" s="57" t="s">
        <v>113</v>
      </c>
      <c r="P7" s="57" t="s">
        <v>97</v>
      </c>
      <c r="Q7" s="57" t="s">
        <v>111</v>
      </c>
      <c r="R7" s="57" t="s">
        <v>108</v>
      </c>
      <c r="S7" s="57">
        <v>39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</row>
    <row r="8" spans="1:51" ht="15" thickBot="1" x14ac:dyDescent="0.35">
      <c r="A8">
        <v>7</v>
      </c>
      <c r="B8" s="37">
        <f t="shared" si="0"/>
        <v>1</v>
      </c>
      <c r="C8" s="58">
        <v>46309.592262743055</v>
      </c>
      <c r="D8" s="57" t="s">
        <v>27</v>
      </c>
      <c r="E8" s="57" t="s">
        <v>118</v>
      </c>
      <c r="F8" s="57" t="s">
        <v>119</v>
      </c>
      <c r="G8" s="57" t="s">
        <v>96</v>
      </c>
      <c r="H8" s="57" t="s">
        <v>98</v>
      </c>
      <c r="I8" s="57" t="s">
        <v>122</v>
      </c>
      <c r="J8" s="57" t="s">
        <v>101</v>
      </c>
      <c r="K8" s="57" t="s">
        <v>99</v>
      </c>
      <c r="L8" s="57" t="s">
        <v>115</v>
      </c>
      <c r="M8" s="57" t="s">
        <v>103</v>
      </c>
      <c r="N8" s="57" t="s">
        <v>100</v>
      </c>
      <c r="O8" s="57" t="s">
        <v>142</v>
      </c>
      <c r="P8" s="57" t="s">
        <v>104</v>
      </c>
      <c r="Q8" s="57" t="s">
        <v>110</v>
      </c>
      <c r="R8" s="57" t="s">
        <v>108</v>
      </c>
      <c r="S8" s="57">
        <v>45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</row>
    <row r="9" spans="1:51" ht="15" thickBot="1" x14ac:dyDescent="0.35">
      <c r="A9">
        <v>8</v>
      </c>
      <c r="B9" s="37">
        <f t="shared" si="0"/>
        <v>1</v>
      </c>
      <c r="C9" s="58">
        <v>46309.77998501157</v>
      </c>
      <c r="D9" s="57" t="s">
        <v>23</v>
      </c>
      <c r="E9" s="57" t="s">
        <v>118</v>
      </c>
      <c r="F9" s="57" t="s">
        <v>119</v>
      </c>
      <c r="G9" s="57" t="s">
        <v>96</v>
      </c>
      <c r="H9" s="57" t="s">
        <v>98</v>
      </c>
      <c r="I9" s="57" t="s">
        <v>122</v>
      </c>
      <c r="J9" s="57" t="s">
        <v>101</v>
      </c>
      <c r="K9" s="57" t="s">
        <v>99</v>
      </c>
      <c r="L9" s="57" t="s">
        <v>115</v>
      </c>
      <c r="M9" s="57" t="s">
        <v>103</v>
      </c>
      <c r="N9" s="57" t="s">
        <v>100</v>
      </c>
      <c r="O9" s="57" t="s">
        <v>113</v>
      </c>
      <c r="P9" s="57" t="s">
        <v>104</v>
      </c>
      <c r="Q9" s="57" t="s">
        <v>111</v>
      </c>
      <c r="R9" s="57" t="s">
        <v>108</v>
      </c>
      <c r="S9" s="57">
        <v>55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</row>
    <row r="10" spans="1:51" ht="15" thickBot="1" x14ac:dyDescent="0.35">
      <c r="A10">
        <v>9</v>
      </c>
      <c r="B10" s="37">
        <f t="shared" si="0"/>
        <v>1</v>
      </c>
      <c r="C10" s="58">
        <v>46309.784737106485</v>
      </c>
      <c r="D10" s="57" t="s">
        <v>36</v>
      </c>
      <c r="E10" s="57" t="s">
        <v>118</v>
      </c>
      <c r="F10" s="57" t="s">
        <v>119</v>
      </c>
      <c r="G10" s="57" t="s">
        <v>95</v>
      </c>
      <c r="H10" s="57" t="s">
        <v>120</v>
      </c>
      <c r="I10" s="57" t="s">
        <v>122</v>
      </c>
      <c r="J10" s="57" t="s">
        <v>101</v>
      </c>
      <c r="K10" s="57" t="s">
        <v>99</v>
      </c>
      <c r="L10" s="57" t="s">
        <v>91</v>
      </c>
      <c r="M10" s="57" t="s">
        <v>103</v>
      </c>
      <c r="N10" s="57" t="s">
        <v>100</v>
      </c>
      <c r="O10" s="57" t="s">
        <v>113</v>
      </c>
      <c r="P10" s="57" t="s">
        <v>104</v>
      </c>
      <c r="Q10" s="57" t="s">
        <v>111</v>
      </c>
      <c r="R10" s="57" t="s">
        <v>108</v>
      </c>
      <c r="S10" s="57">
        <v>45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</row>
    <row r="11" spans="1:51" ht="15" thickBot="1" x14ac:dyDescent="0.35">
      <c r="A11">
        <v>10</v>
      </c>
      <c r="B11" s="37">
        <f t="shared" si="0"/>
        <v>1</v>
      </c>
      <c r="C11" s="58">
        <v>46310.366599224537</v>
      </c>
      <c r="D11" s="57" t="s">
        <v>20</v>
      </c>
      <c r="E11" s="57" t="s">
        <v>118</v>
      </c>
      <c r="F11" s="57" t="s">
        <v>119</v>
      </c>
      <c r="G11" s="57" t="s">
        <v>96</v>
      </c>
      <c r="H11" s="57" t="s">
        <v>98</v>
      </c>
      <c r="I11" s="57" t="s">
        <v>122</v>
      </c>
      <c r="J11" s="57" t="s">
        <v>101</v>
      </c>
      <c r="K11" s="57" t="s">
        <v>99</v>
      </c>
      <c r="L11" s="57" t="s">
        <v>115</v>
      </c>
      <c r="M11" s="57" t="s">
        <v>103</v>
      </c>
      <c r="N11" s="57" t="s">
        <v>105</v>
      </c>
      <c r="O11" s="57" t="s">
        <v>113</v>
      </c>
      <c r="P11" s="57" t="s">
        <v>97</v>
      </c>
      <c r="Q11" s="57" t="s">
        <v>111</v>
      </c>
      <c r="R11" s="57" t="s">
        <v>108</v>
      </c>
      <c r="S11" s="57">
        <v>46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</row>
    <row r="12" spans="1:51" ht="15" thickBot="1" x14ac:dyDescent="0.35">
      <c r="A12">
        <v>11</v>
      </c>
      <c r="B12" s="37">
        <f t="shared" si="0"/>
        <v>1</v>
      </c>
      <c r="C12" s="58">
        <v>46310.430800011571</v>
      </c>
      <c r="D12" s="57" t="s">
        <v>37</v>
      </c>
      <c r="E12" s="57" t="s">
        <v>118</v>
      </c>
      <c r="F12" s="57" t="s">
        <v>119</v>
      </c>
      <c r="G12" s="57" t="s">
        <v>96</v>
      </c>
      <c r="H12" s="57" t="s">
        <v>98</v>
      </c>
      <c r="I12" s="57" t="s">
        <v>122</v>
      </c>
      <c r="J12" s="57" t="s">
        <v>101</v>
      </c>
      <c r="K12" s="57" t="s">
        <v>99</v>
      </c>
      <c r="L12" s="57" t="s">
        <v>115</v>
      </c>
      <c r="M12" s="57" t="s">
        <v>103</v>
      </c>
      <c r="N12" s="57" t="s">
        <v>105</v>
      </c>
      <c r="O12" s="57" t="s">
        <v>142</v>
      </c>
      <c r="P12" s="57" t="s">
        <v>97</v>
      </c>
      <c r="Q12" s="57" t="s">
        <v>111</v>
      </c>
      <c r="R12" s="57" t="s">
        <v>108</v>
      </c>
      <c r="S12" s="57">
        <v>52</v>
      </c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</row>
    <row r="13" spans="1:51" ht="15" thickBot="1" x14ac:dyDescent="0.35">
      <c r="A13">
        <v>12</v>
      </c>
      <c r="B13" s="37">
        <f t="shared" si="0"/>
        <v>1</v>
      </c>
      <c r="C13" s="58">
        <v>46310.695135393515</v>
      </c>
      <c r="D13" s="57" t="s">
        <v>38</v>
      </c>
      <c r="E13" s="57" t="s">
        <v>118</v>
      </c>
      <c r="F13" s="57" t="s">
        <v>119</v>
      </c>
      <c r="G13" s="57" t="s">
        <v>96</v>
      </c>
      <c r="H13" s="57" t="s">
        <v>98</v>
      </c>
      <c r="I13" s="57" t="s">
        <v>122</v>
      </c>
      <c r="J13" s="57" t="s">
        <v>101</v>
      </c>
      <c r="K13" s="57" t="s">
        <v>99</v>
      </c>
      <c r="L13" s="57" t="s">
        <v>115</v>
      </c>
      <c r="M13" s="57" t="s">
        <v>103</v>
      </c>
      <c r="N13" s="57" t="s">
        <v>100</v>
      </c>
      <c r="O13" s="57" t="s">
        <v>113</v>
      </c>
      <c r="P13" s="57" t="s">
        <v>97</v>
      </c>
      <c r="Q13" s="57" t="s">
        <v>111</v>
      </c>
      <c r="R13" s="57" t="s">
        <v>108</v>
      </c>
      <c r="S13" s="57">
        <v>45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</row>
    <row r="14" spans="1:51" ht="15" thickBot="1" x14ac:dyDescent="0.35">
      <c r="A14">
        <v>13</v>
      </c>
      <c r="B14" s="37">
        <f t="shared" si="0"/>
        <v>1</v>
      </c>
      <c r="C14" s="58">
        <v>46310.71270491898</v>
      </c>
      <c r="D14" s="57" t="s">
        <v>50</v>
      </c>
      <c r="E14" s="57" t="s">
        <v>94</v>
      </c>
      <c r="F14" s="57" t="s">
        <v>119</v>
      </c>
      <c r="G14" s="57" t="s">
        <v>95</v>
      </c>
      <c r="H14" s="57" t="s">
        <v>120</v>
      </c>
      <c r="I14" s="57" t="s">
        <v>122</v>
      </c>
      <c r="J14" s="57" t="s">
        <v>101</v>
      </c>
      <c r="K14" s="57" t="s">
        <v>99</v>
      </c>
      <c r="L14" s="57" t="s">
        <v>91</v>
      </c>
      <c r="M14" s="57" t="s">
        <v>103</v>
      </c>
      <c r="N14" s="57" t="s">
        <v>100</v>
      </c>
      <c r="O14" s="57" t="s">
        <v>113</v>
      </c>
      <c r="P14" s="57" t="s">
        <v>97</v>
      </c>
      <c r="Q14" s="57" t="s">
        <v>111</v>
      </c>
      <c r="R14" s="57" t="s">
        <v>108</v>
      </c>
      <c r="S14" s="57">
        <v>59</v>
      </c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</row>
    <row r="15" spans="1:51" ht="15" thickBot="1" x14ac:dyDescent="0.35">
      <c r="A15">
        <v>14</v>
      </c>
      <c r="B15" s="37">
        <f t="shared" si="0"/>
        <v>1</v>
      </c>
      <c r="C15" s="58">
        <v>46310.809060428241</v>
      </c>
      <c r="D15" s="57" t="s">
        <v>44</v>
      </c>
      <c r="E15" s="57" t="s">
        <v>94</v>
      </c>
      <c r="F15" s="57" t="s">
        <v>119</v>
      </c>
      <c r="G15" s="57" t="s">
        <v>96</v>
      </c>
      <c r="H15" s="57" t="s">
        <v>98</v>
      </c>
      <c r="I15" s="57" t="s">
        <v>122</v>
      </c>
      <c r="J15" s="57" t="s">
        <v>101</v>
      </c>
      <c r="K15" s="57" t="s">
        <v>99</v>
      </c>
      <c r="L15" s="57" t="s">
        <v>115</v>
      </c>
      <c r="M15" s="57" t="s">
        <v>103</v>
      </c>
      <c r="N15" s="57" t="s">
        <v>100</v>
      </c>
      <c r="O15" s="57" t="s">
        <v>113</v>
      </c>
      <c r="P15" s="57" t="s">
        <v>97</v>
      </c>
      <c r="Q15" s="57" t="s">
        <v>111</v>
      </c>
      <c r="R15" s="57" t="s">
        <v>108</v>
      </c>
      <c r="S15" s="57">
        <v>45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</row>
    <row r="16" spans="1:51" x14ac:dyDescent="0.3">
      <c r="A16">
        <v>15</v>
      </c>
      <c r="B16" s="37">
        <f t="shared" si="0"/>
        <v>1</v>
      </c>
      <c r="C16" s="58">
        <v>46311.351627557873</v>
      </c>
      <c r="D16" s="57" t="s">
        <v>22</v>
      </c>
      <c r="E16" s="57" t="s">
        <v>118</v>
      </c>
      <c r="F16" s="57" t="s">
        <v>119</v>
      </c>
      <c r="G16" s="57" t="s">
        <v>96</v>
      </c>
      <c r="H16" s="57" t="s">
        <v>98</v>
      </c>
      <c r="I16" s="57" t="s">
        <v>122</v>
      </c>
      <c r="J16" s="57" t="s">
        <v>101</v>
      </c>
      <c r="K16" s="57" t="s">
        <v>99</v>
      </c>
      <c r="L16" s="57" t="s">
        <v>115</v>
      </c>
      <c r="M16" s="57" t="s">
        <v>103</v>
      </c>
      <c r="N16" s="57" t="s">
        <v>105</v>
      </c>
      <c r="O16" s="57" t="s">
        <v>113</v>
      </c>
      <c r="P16" s="57" t="s">
        <v>97</v>
      </c>
      <c r="Q16" s="57" t="s">
        <v>110</v>
      </c>
      <c r="R16" s="57" t="s">
        <v>108</v>
      </c>
      <c r="S16" s="57">
        <v>63</v>
      </c>
    </row>
    <row r="17" spans="1:19" x14ac:dyDescent="0.3">
      <c r="A17">
        <v>16</v>
      </c>
      <c r="B17" s="37">
        <f t="shared" si="0"/>
        <v>1</v>
      </c>
      <c r="C17" s="58">
        <v>46311.381690462964</v>
      </c>
      <c r="D17" s="57" t="s">
        <v>28</v>
      </c>
      <c r="E17" s="57" t="s">
        <v>118</v>
      </c>
      <c r="F17" s="57" t="s">
        <v>102</v>
      </c>
      <c r="G17" s="57" t="s">
        <v>96</v>
      </c>
      <c r="H17" s="57" t="s">
        <v>98</v>
      </c>
      <c r="I17" s="57" t="s">
        <v>122</v>
      </c>
      <c r="J17" s="57" t="s">
        <v>101</v>
      </c>
      <c r="K17" s="57" t="s">
        <v>99</v>
      </c>
      <c r="L17" s="57" t="s">
        <v>91</v>
      </c>
      <c r="M17" s="57" t="s">
        <v>103</v>
      </c>
      <c r="N17" s="57" t="s">
        <v>100</v>
      </c>
      <c r="O17" s="57" t="s">
        <v>142</v>
      </c>
      <c r="P17" s="57" t="s">
        <v>97</v>
      </c>
      <c r="Q17" s="57" t="s">
        <v>111</v>
      </c>
      <c r="R17" s="57" t="s">
        <v>109</v>
      </c>
      <c r="S17" s="57">
        <v>42</v>
      </c>
    </row>
    <row r="18" spans="1:19" x14ac:dyDescent="0.3">
      <c r="A18">
        <v>17</v>
      </c>
      <c r="B18" s="37">
        <f t="shared" si="0"/>
        <v>1</v>
      </c>
      <c r="C18" s="58">
        <v>46311.420048310189</v>
      </c>
      <c r="D18" s="57" t="s">
        <v>92</v>
      </c>
      <c r="E18" s="57" t="s">
        <v>118</v>
      </c>
      <c r="F18" s="57" t="s">
        <v>119</v>
      </c>
      <c r="G18" s="57" t="s">
        <v>96</v>
      </c>
      <c r="H18" s="57" t="s">
        <v>120</v>
      </c>
      <c r="I18" s="57" t="s">
        <v>121</v>
      </c>
      <c r="J18" s="57" t="s">
        <v>101</v>
      </c>
      <c r="K18" s="57" t="s">
        <v>99</v>
      </c>
      <c r="L18" s="57" t="s">
        <v>91</v>
      </c>
      <c r="M18" s="57" t="s">
        <v>103</v>
      </c>
      <c r="N18" s="57" t="s">
        <v>100</v>
      </c>
      <c r="O18" s="57" t="s">
        <v>113</v>
      </c>
      <c r="P18" s="57" t="s">
        <v>104</v>
      </c>
      <c r="Q18" s="57" t="s">
        <v>111</v>
      </c>
      <c r="R18" s="57" t="s">
        <v>108</v>
      </c>
      <c r="S18" s="57">
        <v>48</v>
      </c>
    </row>
    <row r="19" spans="1:19" x14ac:dyDescent="0.3">
      <c r="A19">
        <v>18</v>
      </c>
      <c r="B19" s="37">
        <f t="shared" si="0"/>
        <v>1</v>
      </c>
      <c r="C19" s="58">
        <v>46311.461751643517</v>
      </c>
      <c r="D19" s="57" t="s">
        <v>124</v>
      </c>
      <c r="E19" s="57" t="s">
        <v>94</v>
      </c>
      <c r="F19" s="57" t="s">
        <v>102</v>
      </c>
      <c r="G19" s="57" t="s">
        <v>96</v>
      </c>
      <c r="H19" s="57" t="s">
        <v>98</v>
      </c>
      <c r="I19" s="57" t="s">
        <v>122</v>
      </c>
      <c r="J19" s="57" t="s">
        <v>117</v>
      </c>
      <c r="K19" s="57" t="s">
        <v>99</v>
      </c>
      <c r="L19" s="57" t="s">
        <v>115</v>
      </c>
      <c r="M19" s="57" t="s">
        <v>103</v>
      </c>
      <c r="N19" s="57" t="s">
        <v>100</v>
      </c>
      <c r="O19" s="57" t="s">
        <v>113</v>
      </c>
      <c r="P19" s="57" t="s">
        <v>97</v>
      </c>
      <c r="Q19" s="57" t="s">
        <v>111</v>
      </c>
      <c r="R19" s="57" t="s">
        <v>108</v>
      </c>
      <c r="S19" s="57">
        <v>61</v>
      </c>
    </row>
    <row r="20" spans="1:19" x14ac:dyDescent="0.3">
      <c r="A20">
        <v>19</v>
      </c>
      <c r="B20" s="37">
        <f t="shared" si="0"/>
        <v>1</v>
      </c>
      <c r="C20" s="58">
        <v>46311.488373275468</v>
      </c>
      <c r="D20" s="57" t="s">
        <v>41</v>
      </c>
      <c r="E20" s="57" t="s">
        <v>118</v>
      </c>
      <c r="F20" s="57" t="s">
        <v>102</v>
      </c>
      <c r="G20" s="57" t="s">
        <v>96</v>
      </c>
      <c r="H20" s="57" t="s">
        <v>98</v>
      </c>
      <c r="I20" s="57" t="s">
        <v>122</v>
      </c>
      <c r="J20" s="57" t="s">
        <v>101</v>
      </c>
      <c r="K20" s="57" t="s">
        <v>99</v>
      </c>
      <c r="L20" s="57" t="s">
        <v>115</v>
      </c>
      <c r="M20" s="57" t="s">
        <v>103</v>
      </c>
      <c r="N20" s="57" t="s">
        <v>100</v>
      </c>
      <c r="O20" s="57" t="s">
        <v>113</v>
      </c>
      <c r="P20" s="57" t="s">
        <v>97</v>
      </c>
      <c r="Q20" s="57" t="s">
        <v>111</v>
      </c>
      <c r="R20" s="57" t="s">
        <v>108</v>
      </c>
      <c r="S20" s="57">
        <v>65</v>
      </c>
    </row>
    <row r="21" spans="1:19" x14ac:dyDescent="0.3">
      <c r="A21">
        <v>20</v>
      </c>
      <c r="B21" s="37">
        <f t="shared" si="0"/>
        <v>1</v>
      </c>
      <c r="C21" s="58">
        <v>46311.519517233799</v>
      </c>
      <c r="D21" s="57" t="s">
        <v>24</v>
      </c>
      <c r="E21" s="57" t="s">
        <v>118</v>
      </c>
      <c r="F21" s="57" t="s">
        <v>119</v>
      </c>
      <c r="G21" s="57" t="s">
        <v>96</v>
      </c>
      <c r="H21" s="57" t="s">
        <v>98</v>
      </c>
      <c r="I21" s="57" t="s">
        <v>122</v>
      </c>
      <c r="J21" s="57" t="s">
        <v>101</v>
      </c>
      <c r="K21" s="57" t="s">
        <v>99</v>
      </c>
      <c r="L21" s="57" t="s">
        <v>115</v>
      </c>
      <c r="M21" s="57" t="s">
        <v>114</v>
      </c>
      <c r="N21" s="57" t="s">
        <v>105</v>
      </c>
      <c r="O21" s="57" t="s">
        <v>113</v>
      </c>
      <c r="P21" s="57" t="s">
        <v>97</v>
      </c>
      <c r="Q21" s="57" t="s">
        <v>111</v>
      </c>
      <c r="R21" s="57" t="s">
        <v>108</v>
      </c>
      <c r="S21" s="57">
        <v>41</v>
      </c>
    </row>
    <row r="22" spans="1:19" x14ac:dyDescent="0.3">
      <c r="A22">
        <v>21</v>
      </c>
      <c r="B22" s="37">
        <f t="shared" si="0"/>
        <v>1</v>
      </c>
      <c r="C22" s="58">
        <v>46311.580958067134</v>
      </c>
      <c r="D22" s="57" t="s">
        <v>32</v>
      </c>
      <c r="E22" s="57" t="s">
        <v>118</v>
      </c>
      <c r="F22" s="57" t="s">
        <v>102</v>
      </c>
      <c r="G22" s="57" t="s">
        <v>96</v>
      </c>
      <c r="H22" s="57" t="s">
        <v>120</v>
      </c>
      <c r="I22" s="57" t="s">
        <v>122</v>
      </c>
      <c r="J22" s="57" t="s">
        <v>101</v>
      </c>
      <c r="K22" s="57" t="s">
        <v>99</v>
      </c>
      <c r="L22" s="57" t="s">
        <v>91</v>
      </c>
      <c r="M22" s="57" t="s">
        <v>103</v>
      </c>
      <c r="N22" s="57" t="s">
        <v>100</v>
      </c>
      <c r="O22" s="57" t="s">
        <v>113</v>
      </c>
      <c r="P22" s="57" t="s">
        <v>104</v>
      </c>
      <c r="Q22" s="57" t="s">
        <v>111</v>
      </c>
      <c r="R22" s="57" t="s">
        <v>108</v>
      </c>
      <c r="S22" s="57">
        <v>60</v>
      </c>
    </row>
    <row r="23" spans="1:19" x14ac:dyDescent="0.3">
      <c r="A23">
        <v>22</v>
      </c>
      <c r="B23" s="37">
        <f t="shared" si="0"/>
        <v>1</v>
      </c>
      <c r="C23" s="58">
        <v>46311.582116030091</v>
      </c>
      <c r="D23" s="57" t="s">
        <v>49</v>
      </c>
      <c r="E23" s="57" t="s">
        <v>118</v>
      </c>
      <c r="F23" s="57" t="s">
        <v>119</v>
      </c>
      <c r="G23" s="57" t="s">
        <v>96</v>
      </c>
      <c r="H23" s="57" t="s">
        <v>98</v>
      </c>
      <c r="I23" s="57" t="s">
        <v>121</v>
      </c>
      <c r="J23" s="57" t="s">
        <v>101</v>
      </c>
      <c r="K23" s="57" t="s">
        <v>99</v>
      </c>
      <c r="L23" s="57" t="s">
        <v>115</v>
      </c>
      <c r="M23" s="57" t="s">
        <v>103</v>
      </c>
      <c r="N23" s="57" t="s">
        <v>100</v>
      </c>
      <c r="O23" s="57" t="s">
        <v>142</v>
      </c>
      <c r="P23" s="57" t="s">
        <v>97</v>
      </c>
      <c r="Q23" s="57" t="s">
        <v>110</v>
      </c>
      <c r="R23" s="57" t="s">
        <v>108</v>
      </c>
      <c r="S23" s="57">
        <v>54</v>
      </c>
    </row>
    <row r="24" spans="1:19" x14ac:dyDescent="0.3">
      <c r="A24">
        <v>23</v>
      </c>
      <c r="B24" s="37">
        <f t="shared" si="0"/>
        <v>1</v>
      </c>
      <c r="C24" s="58">
        <v>46311.582279016206</v>
      </c>
      <c r="D24" s="57" t="s">
        <v>21</v>
      </c>
      <c r="E24" s="57" t="s">
        <v>118</v>
      </c>
      <c r="F24" s="57" t="s">
        <v>102</v>
      </c>
      <c r="G24" s="57" t="s">
        <v>96</v>
      </c>
      <c r="H24" s="57" t="s">
        <v>98</v>
      </c>
      <c r="I24" s="57" t="s">
        <v>121</v>
      </c>
      <c r="J24" s="57" t="s">
        <v>117</v>
      </c>
      <c r="K24" s="57" t="s">
        <v>99</v>
      </c>
      <c r="L24" s="57" t="s">
        <v>115</v>
      </c>
      <c r="M24" s="57" t="s">
        <v>114</v>
      </c>
      <c r="N24" s="57" t="s">
        <v>100</v>
      </c>
      <c r="O24" s="57" t="s">
        <v>142</v>
      </c>
      <c r="P24" s="57" t="s">
        <v>97</v>
      </c>
      <c r="Q24" s="57" t="s">
        <v>110</v>
      </c>
      <c r="R24" s="57" t="s">
        <v>109</v>
      </c>
      <c r="S24" s="57">
        <v>43</v>
      </c>
    </row>
    <row r="25" spans="1:19" x14ac:dyDescent="0.3">
      <c r="A25">
        <v>24</v>
      </c>
      <c r="B25" s="37">
        <f t="shared" si="0"/>
        <v>1</v>
      </c>
      <c r="C25" s="58">
        <v>46311.586829189815</v>
      </c>
      <c r="D25" s="57" t="s">
        <v>40</v>
      </c>
      <c r="E25" s="57" t="s">
        <v>94</v>
      </c>
      <c r="F25" s="57" t="s">
        <v>119</v>
      </c>
      <c r="G25" s="57" t="s">
        <v>96</v>
      </c>
      <c r="H25" s="57" t="s">
        <v>98</v>
      </c>
      <c r="I25" s="57" t="s">
        <v>122</v>
      </c>
      <c r="J25" s="57" t="s">
        <v>117</v>
      </c>
      <c r="K25" s="57" t="s">
        <v>99</v>
      </c>
      <c r="L25" s="57" t="s">
        <v>91</v>
      </c>
      <c r="M25" s="57" t="s">
        <v>103</v>
      </c>
      <c r="N25" s="57" t="s">
        <v>100</v>
      </c>
      <c r="O25" s="57" t="s">
        <v>142</v>
      </c>
      <c r="P25" s="57" t="s">
        <v>97</v>
      </c>
      <c r="Q25" s="57" t="s">
        <v>111</v>
      </c>
      <c r="R25" s="57" t="s">
        <v>108</v>
      </c>
      <c r="S25" s="57">
        <v>48</v>
      </c>
    </row>
    <row r="26" spans="1:19" x14ac:dyDescent="0.3">
      <c r="A26">
        <v>25</v>
      </c>
      <c r="B26" s="37">
        <f t="shared" si="0"/>
        <v>1</v>
      </c>
      <c r="C26" s="58">
        <v>46311.587837106483</v>
      </c>
      <c r="D26" s="57" t="s">
        <v>125</v>
      </c>
      <c r="E26" s="57" t="s">
        <v>118</v>
      </c>
      <c r="F26" s="57" t="s">
        <v>102</v>
      </c>
      <c r="G26" s="57" t="s">
        <v>96</v>
      </c>
      <c r="H26" s="57" t="s">
        <v>98</v>
      </c>
      <c r="I26" s="57" t="s">
        <v>122</v>
      </c>
      <c r="J26" s="57" t="s">
        <v>101</v>
      </c>
      <c r="K26" s="57" t="s">
        <v>99</v>
      </c>
      <c r="L26" s="57" t="s">
        <v>115</v>
      </c>
      <c r="M26" s="57" t="s">
        <v>103</v>
      </c>
      <c r="N26" s="57" t="s">
        <v>100</v>
      </c>
      <c r="O26" s="57" t="s">
        <v>113</v>
      </c>
      <c r="P26" s="57" t="s">
        <v>97</v>
      </c>
      <c r="Q26" s="57" t="s">
        <v>111</v>
      </c>
      <c r="R26" s="57" t="s">
        <v>108</v>
      </c>
      <c r="S26" s="57">
        <v>48</v>
      </c>
    </row>
    <row r="27" spans="1:19" x14ac:dyDescent="0.3">
      <c r="A27">
        <v>26</v>
      </c>
      <c r="B27" s="37">
        <f t="shared" si="0"/>
        <v>1</v>
      </c>
      <c r="C27" s="58">
        <v>46311.599383796296</v>
      </c>
      <c r="D27" s="57" t="s">
        <v>34</v>
      </c>
      <c r="E27" s="57" t="s">
        <v>118</v>
      </c>
      <c r="F27" s="57" t="s">
        <v>119</v>
      </c>
      <c r="G27" s="57" t="s">
        <v>96</v>
      </c>
      <c r="H27" s="57" t="s">
        <v>98</v>
      </c>
      <c r="I27" s="57" t="s">
        <v>122</v>
      </c>
      <c r="J27" s="57" t="s">
        <v>101</v>
      </c>
      <c r="K27" s="57" t="s">
        <v>99</v>
      </c>
      <c r="L27" s="57" t="s">
        <v>115</v>
      </c>
      <c r="M27" s="57" t="s">
        <v>103</v>
      </c>
      <c r="N27" s="57" t="s">
        <v>100</v>
      </c>
      <c r="O27" s="57" t="s">
        <v>113</v>
      </c>
      <c r="P27" s="57" t="s">
        <v>97</v>
      </c>
      <c r="Q27" s="57" t="s">
        <v>111</v>
      </c>
      <c r="R27" s="57" t="s">
        <v>108</v>
      </c>
      <c r="S27" s="57">
        <v>48</v>
      </c>
    </row>
    <row r="28" spans="1:19" x14ac:dyDescent="0.3">
      <c r="A28">
        <v>27</v>
      </c>
      <c r="B28" s="37">
        <f t="shared" si="0"/>
        <v>1</v>
      </c>
      <c r="C28" s="58">
        <v>46311.631358923609</v>
      </c>
      <c r="D28" s="57" t="s">
        <v>39</v>
      </c>
      <c r="E28" s="57" t="s">
        <v>94</v>
      </c>
      <c r="F28" s="57" t="s">
        <v>119</v>
      </c>
      <c r="G28" s="57" t="s">
        <v>96</v>
      </c>
      <c r="H28" s="57" t="s">
        <v>98</v>
      </c>
      <c r="I28" s="57" t="s">
        <v>122</v>
      </c>
      <c r="J28" s="57" t="s">
        <v>101</v>
      </c>
      <c r="K28" s="57" t="s">
        <v>99</v>
      </c>
      <c r="L28" s="57" t="s">
        <v>115</v>
      </c>
      <c r="M28" s="57" t="s">
        <v>103</v>
      </c>
      <c r="N28" s="57" t="s">
        <v>100</v>
      </c>
      <c r="O28" s="57" t="s">
        <v>142</v>
      </c>
      <c r="P28" s="57" t="s">
        <v>97</v>
      </c>
      <c r="Q28" s="57" t="s">
        <v>111</v>
      </c>
      <c r="R28" s="57" t="s">
        <v>108</v>
      </c>
      <c r="S28" s="57">
        <v>52</v>
      </c>
    </row>
  </sheetData>
  <sortState xmlns:xlrd2="http://schemas.microsoft.com/office/spreadsheetml/2017/richdata2" ref="C2:S28">
    <sortCondition ref="C1:C2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791F-A4CC-4256-8744-9DE45EBB3B23}">
  <dimension ref="A1:Q30"/>
  <sheetViews>
    <sheetView workbookViewId="0">
      <selection activeCell="B21" sqref="B21"/>
    </sheetView>
  </sheetViews>
  <sheetFormatPr defaultRowHeight="14.4" x14ac:dyDescent="0.3"/>
  <cols>
    <col min="1" max="1" width="25" bestFit="1" customWidth="1"/>
    <col min="2" max="2" width="15.88671875" bestFit="1" customWidth="1"/>
    <col min="3" max="3" width="19.88671875" bestFit="1" customWidth="1"/>
    <col min="4" max="4" width="14.21875" bestFit="1" customWidth="1"/>
    <col min="5" max="5" width="12.33203125" bestFit="1" customWidth="1"/>
    <col min="6" max="6" width="17.5546875" bestFit="1" customWidth="1"/>
    <col min="7" max="7" width="20.44140625" bestFit="1" customWidth="1"/>
    <col min="8" max="8" width="14" bestFit="1" customWidth="1"/>
    <col min="9" max="9" width="22.6640625" bestFit="1" customWidth="1"/>
    <col min="10" max="10" width="13.77734375" bestFit="1" customWidth="1"/>
    <col min="11" max="11" width="24.77734375" bestFit="1" customWidth="1"/>
    <col min="12" max="12" width="9.77734375" bestFit="1" customWidth="1"/>
    <col min="13" max="13" width="26.44140625" bestFit="1" customWidth="1"/>
    <col min="14" max="14" width="20.5546875" bestFit="1" customWidth="1"/>
    <col min="15" max="15" width="17.5546875" bestFit="1" customWidth="1"/>
    <col min="16" max="16" width="18.21875" bestFit="1" customWidth="1"/>
    <col min="17" max="17" width="25.21875" bestFit="1" customWidth="1"/>
  </cols>
  <sheetData>
    <row r="1" spans="1:17" x14ac:dyDescent="0.3">
      <c r="A1" s="57" t="s">
        <v>8</v>
      </c>
      <c r="B1" s="57" t="s">
        <v>126</v>
      </c>
      <c r="C1" s="57" t="s">
        <v>127</v>
      </c>
      <c r="D1" s="57" t="s">
        <v>128</v>
      </c>
      <c r="E1" s="57" t="s">
        <v>129</v>
      </c>
      <c r="F1" s="57" t="s">
        <v>130</v>
      </c>
      <c r="G1" s="57" t="s">
        <v>131</v>
      </c>
      <c r="H1" s="57" t="s">
        <v>132</v>
      </c>
      <c r="I1" s="57" t="s">
        <v>133</v>
      </c>
      <c r="J1" s="57" t="s">
        <v>134</v>
      </c>
      <c r="K1" s="57" t="s">
        <v>135</v>
      </c>
      <c r="L1" s="57" t="s">
        <v>136</v>
      </c>
      <c r="M1" s="57" t="s">
        <v>137</v>
      </c>
      <c r="N1" s="57" t="s">
        <v>138</v>
      </c>
      <c r="O1" s="57" t="s">
        <v>139</v>
      </c>
      <c r="P1" s="57" t="s">
        <v>140</v>
      </c>
      <c r="Q1" s="57" t="s">
        <v>141</v>
      </c>
    </row>
    <row r="2" spans="1:17" x14ac:dyDescent="0.3">
      <c r="A2" s="58">
        <v>46306.839089861111</v>
      </c>
      <c r="B2" s="57" t="s">
        <v>31</v>
      </c>
      <c r="C2" s="57" t="s">
        <v>118</v>
      </c>
      <c r="D2" s="57" t="s">
        <v>119</v>
      </c>
      <c r="E2" s="57" t="s">
        <v>96</v>
      </c>
      <c r="F2" s="57" t="s">
        <v>120</v>
      </c>
      <c r="G2" s="57" t="s">
        <v>122</v>
      </c>
      <c r="H2" s="57" t="s">
        <v>117</v>
      </c>
      <c r="I2" s="57" t="s">
        <v>99</v>
      </c>
      <c r="J2" s="57" t="s">
        <v>115</v>
      </c>
      <c r="K2" s="57" t="s">
        <v>103</v>
      </c>
      <c r="L2" s="57" t="s">
        <v>100</v>
      </c>
      <c r="M2" s="57" t="s">
        <v>142</v>
      </c>
      <c r="N2" s="57" t="s">
        <v>97</v>
      </c>
      <c r="O2" s="57" t="s">
        <v>111</v>
      </c>
      <c r="P2" s="57" t="s">
        <v>108</v>
      </c>
      <c r="Q2" s="57">
        <v>50</v>
      </c>
    </row>
    <row r="3" spans="1:17" x14ac:dyDescent="0.3">
      <c r="A3" s="58">
        <v>46306.843486307873</v>
      </c>
      <c r="B3" s="57" t="s">
        <v>25</v>
      </c>
      <c r="C3" s="57" t="s">
        <v>118</v>
      </c>
      <c r="D3" s="57" t="s">
        <v>119</v>
      </c>
      <c r="E3" s="57" t="s">
        <v>96</v>
      </c>
      <c r="F3" s="57" t="s">
        <v>120</v>
      </c>
      <c r="G3" s="57" t="s">
        <v>122</v>
      </c>
      <c r="H3" s="57" t="s">
        <v>101</v>
      </c>
      <c r="I3" s="57" t="s">
        <v>99</v>
      </c>
      <c r="J3" s="57" t="s">
        <v>115</v>
      </c>
      <c r="K3" s="57" t="s">
        <v>103</v>
      </c>
      <c r="L3" s="57" t="s">
        <v>100</v>
      </c>
      <c r="M3" s="57" t="s">
        <v>113</v>
      </c>
      <c r="N3" s="57" t="s">
        <v>104</v>
      </c>
      <c r="O3" s="57" t="s">
        <v>111</v>
      </c>
      <c r="P3" s="57" t="s">
        <v>108</v>
      </c>
      <c r="Q3" s="57">
        <v>50</v>
      </c>
    </row>
    <row r="4" spans="1:17" x14ac:dyDescent="0.3">
      <c r="A4" s="58">
        <v>46306.921652870369</v>
      </c>
      <c r="B4" s="57" t="s">
        <v>29</v>
      </c>
      <c r="C4" s="57" t="s">
        <v>118</v>
      </c>
      <c r="D4" s="57" t="s">
        <v>102</v>
      </c>
      <c r="E4" s="57" t="s">
        <v>96</v>
      </c>
      <c r="F4" s="57" t="s">
        <v>98</v>
      </c>
      <c r="G4" s="57" t="s">
        <v>122</v>
      </c>
      <c r="H4" s="57" t="s">
        <v>101</v>
      </c>
      <c r="I4" s="57" t="s">
        <v>99</v>
      </c>
      <c r="J4" s="57" t="s">
        <v>115</v>
      </c>
      <c r="K4" s="57" t="s">
        <v>114</v>
      </c>
      <c r="L4" s="57" t="s">
        <v>100</v>
      </c>
      <c r="M4" s="57" t="s">
        <v>113</v>
      </c>
      <c r="N4" s="57" t="s">
        <v>97</v>
      </c>
      <c r="O4" s="57" t="s">
        <v>110</v>
      </c>
      <c r="P4" s="57" t="s">
        <v>108</v>
      </c>
      <c r="Q4" s="57">
        <v>27</v>
      </c>
    </row>
    <row r="5" spans="1:17" x14ac:dyDescent="0.3">
      <c r="A5" s="58">
        <v>46309.414220659717</v>
      </c>
      <c r="B5" s="57" t="s">
        <v>30</v>
      </c>
      <c r="C5" s="57" t="s">
        <v>118</v>
      </c>
      <c r="D5" s="57" t="s">
        <v>119</v>
      </c>
      <c r="E5" s="57" t="s">
        <v>96</v>
      </c>
      <c r="F5" s="57" t="s">
        <v>98</v>
      </c>
      <c r="G5" s="57" t="s">
        <v>122</v>
      </c>
      <c r="H5" s="57" t="s">
        <v>101</v>
      </c>
      <c r="I5" s="57" t="s">
        <v>99</v>
      </c>
      <c r="J5" s="57" t="s">
        <v>115</v>
      </c>
      <c r="K5" s="57" t="s">
        <v>103</v>
      </c>
      <c r="L5" s="57" t="s">
        <v>100</v>
      </c>
      <c r="M5" s="57" t="s">
        <v>142</v>
      </c>
      <c r="N5" s="57" t="s">
        <v>97</v>
      </c>
      <c r="O5" s="57" t="s">
        <v>111</v>
      </c>
      <c r="P5" s="57" t="s">
        <v>108</v>
      </c>
      <c r="Q5" s="57">
        <v>47</v>
      </c>
    </row>
    <row r="6" spans="1:17" x14ac:dyDescent="0.3">
      <c r="A6" s="58">
        <v>46309.52709570602</v>
      </c>
      <c r="B6" s="57" t="s">
        <v>26</v>
      </c>
      <c r="C6" s="57" t="s">
        <v>118</v>
      </c>
      <c r="D6" s="57" t="s">
        <v>102</v>
      </c>
      <c r="E6" s="57" t="s">
        <v>96</v>
      </c>
      <c r="F6" s="57" t="s">
        <v>98</v>
      </c>
      <c r="G6" s="57" t="s">
        <v>122</v>
      </c>
      <c r="H6" s="57" t="s">
        <v>101</v>
      </c>
      <c r="I6" s="57" t="s">
        <v>99</v>
      </c>
      <c r="J6" s="57" t="s">
        <v>91</v>
      </c>
      <c r="K6" s="57" t="s">
        <v>103</v>
      </c>
      <c r="L6" s="57" t="s">
        <v>100</v>
      </c>
      <c r="M6" s="57" t="s">
        <v>142</v>
      </c>
      <c r="N6" s="57" t="s">
        <v>104</v>
      </c>
      <c r="O6" s="57" t="s">
        <v>111</v>
      </c>
      <c r="P6" s="57" t="s">
        <v>108</v>
      </c>
      <c r="Q6" s="57">
        <v>47</v>
      </c>
    </row>
    <row r="7" spans="1:17" x14ac:dyDescent="0.3">
      <c r="A7" s="58">
        <v>46309.55363253472</v>
      </c>
      <c r="B7" s="57" t="s">
        <v>35</v>
      </c>
      <c r="C7" s="57" t="s">
        <v>118</v>
      </c>
      <c r="D7" s="57" t="s">
        <v>119</v>
      </c>
      <c r="E7" s="57" t="s">
        <v>96</v>
      </c>
      <c r="F7" s="57" t="s">
        <v>98</v>
      </c>
      <c r="G7" s="57" t="s">
        <v>122</v>
      </c>
      <c r="H7" s="57" t="s">
        <v>101</v>
      </c>
      <c r="I7" s="57" t="s">
        <v>99</v>
      </c>
      <c r="J7" s="57" t="s">
        <v>115</v>
      </c>
      <c r="K7" s="57" t="s">
        <v>114</v>
      </c>
      <c r="L7" s="57" t="s">
        <v>105</v>
      </c>
      <c r="M7" s="57" t="s">
        <v>113</v>
      </c>
      <c r="N7" s="57" t="s">
        <v>97</v>
      </c>
      <c r="O7" s="57" t="s">
        <v>111</v>
      </c>
      <c r="P7" s="57" t="s">
        <v>108</v>
      </c>
      <c r="Q7" s="57">
        <v>39</v>
      </c>
    </row>
    <row r="8" spans="1:17" x14ac:dyDescent="0.3">
      <c r="A8" s="58">
        <v>46309.592262743055</v>
      </c>
      <c r="B8" s="57" t="s">
        <v>27</v>
      </c>
      <c r="C8" s="57" t="s">
        <v>118</v>
      </c>
      <c r="D8" s="57" t="s">
        <v>119</v>
      </c>
      <c r="E8" s="57" t="s">
        <v>96</v>
      </c>
      <c r="F8" s="57" t="s">
        <v>98</v>
      </c>
      <c r="G8" s="57" t="s">
        <v>122</v>
      </c>
      <c r="H8" s="57" t="s">
        <v>101</v>
      </c>
      <c r="I8" s="57" t="s">
        <v>99</v>
      </c>
      <c r="J8" s="57" t="s">
        <v>115</v>
      </c>
      <c r="K8" s="57" t="s">
        <v>103</v>
      </c>
      <c r="L8" s="57" t="s">
        <v>100</v>
      </c>
      <c r="M8" s="57" t="s">
        <v>142</v>
      </c>
      <c r="N8" s="57" t="s">
        <v>104</v>
      </c>
      <c r="O8" s="57" t="s">
        <v>110</v>
      </c>
      <c r="P8" s="57" t="s">
        <v>108</v>
      </c>
      <c r="Q8" s="57">
        <v>45</v>
      </c>
    </row>
    <row r="9" spans="1:17" x14ac:dyDescent="0.3">
      <c r="A9" s="58">
        <v>46309.778074293979</v>
      </c>
      <c r="B9" s="57" t="s">
        <v>23</v>
      </c>
      <c r="C9" s="57" t="s">
        <v>118</v>
      </c>
      <c r="D9" s="57" t="s">
        <v>119</v>
      </c>
      <c r="E9" s="57" t="s">
        <v>96</v>
      </c>
      <c r="F9" s="57" t="s">
        <v>98</v>
      </c>
      <c r="G9" s="57" t="s">
        <v>122</v>
      </c>
      <c r="H9" s="57" t="s">
        <v>101</v>
      </c>
      <c r="I9" s="57" t="s">
        <v>99</v>
      </c>
      <c r="J9" s="57" t="s">
        <v>115</v>
      </c>
      <c r="K9" s="57" t="s">
        <v>103</v>
      </c>
      <c r="L9" s="57" t="s">
        <v>100</v>
      </c>
      <c r="M9" s="57" t="s">
        <v>113</v>
      </c>
      <c r="N9" s="57" t="s">
        <v>104</v>
      </c>
      <c r="O9" s="57" t="s">
        <v>111</v>
      </c>
      <c r="P9" s="57" t="s">
        <v>108</v>
      </c>
      <c r="Q9" s="57">
        <v>55</v>
      </c>
    </row>
    <row r="10" spans="1:17" x14ac:dyDescent="0.3">
      <c r="A10" s="58">
        <v>46309.77998501157</v>
      </c>
      <c r="B10" s="57" t="s">
        <v>23</v>
      </c>
      <c r="C10" s="57" t="s">
        <v>118</v>
      </c>
      <c r="D10" s="57" t="s">
        <v>119</v>
      </c>
      <c r="E10" s="57" t="s">
        <v>96</v>
      </c>
      <c r="F10" s="57" t="s">
        <v>98</v>
      </c>
      <c r="G10" s="57" t="s">
        <v>122</v>
      </c>
      <c r="H10" s="57" t="s">
        <v>101</v>
      </c>
      <c r="I10" s="57" t="s">
        <v>99</v>
      </c>
      <c r="J10" s="57" t="s">
        <v>115</v>
      </c>
      <c r="K10" s="57" t="s">
        <v>103</v>
      </c>
      <c r="L10" s="57" t="s">
        <v>100</v>
      </c>
      <c r="M10" s="57" t="s">
        <v>113</v>
      </c>
      <c r="N10" s="57" t="s">
        <v>104</v>
      </c>
      <c r="O10" s="57" t="s">
        <v>111</v>
      </c>
      <c r="P10" s="57" t="s">
        <v>108</v>
      </c>
      <c r="Q10" s="57">
        <v>55</v>
      </c>
    </row>
    <row r="11" spans="1:17" x14ac:dyDescent="0.3">
      <c r="A11" s="58">
        <v>46309.784737106485</v>
      </c>
      <c r="B11" s="57" t="s">
        <v>36</v>
      </c>
      <c r="C11" s="57" t="s">
        <v>118</v>
      </c>
      <c r="D11" s="57" t="s">
        <v>119</v>
      </c>
      <c r="E11" s="57" t="s">
        <v>95</v>
      </c>
      <c r="F11" s="57" t="s">
        <v>120</v>
      </c>
      <c r="G11" s="57" t="s">
        <v>122</v>
      </c>
      <c r="H11" s="57" t="s">
        <v>101</v>
      </c>
      <c r="I11" s="57" t="s">
        <v>99</v>
      </c>
      <c r="J11" s="57" t="s">
        <v>91</v>
      </c>
      <c r="K11" s="57" t="s">
        <v>103</v>
      </c>
      <c r="L11" s="57" t="s">
        <v>100</v>
      </c>
      <c r="M11" s="57" t="s">
        <v>113</v>
      </c>
      <c r="N11" s="57" t="s">
        <v>104</v>
      </c>
      <c r="O11" s="57" t="s">
        <v>111</v>
      </c>
      <c r="P11" s="57" t="s">
        <v>108</v>
      </c>
      <c r="Q11" s="57">
        <v>45</v>
      </c>
    </row>
    <row r="12" spans="1:17" x14ac:dyDescent="0.3">
      <c r="A12" s="58">
        <v>46310.020752905097</v>
      </c>
      <c r="B12" s="57" t="s">
        <v>22</v>
      </c>
      <c r="C12" s="57" t="s">
        <v>118</v>
      </c>
      <c r="D12" s="57" t="s">
        <v>119</v>
      </c>
      <c r="E12" s="57" t="s">
        <v>96</v>
      </c>
      <c r="F12" s="57" t="s">
        <v>98</v>
      </c>
      <c r="G12" s="57" t="s">
        <v>122</v>
      </c>
      <c r="H12" s="57" t="s">
        <v>101</v>
      </c>
      <c r="I12" s="57" t="s">
        <v>99</v>
      </c>
      <c r="J12" s="57" t="s">
        <v>91</v>
      </c>
      <c r="K12" s="57" t="s">
        <v>103</v>
      </c>
      <c r="L12" s="57" t="s">
        <v>105</v>
      </c>
      <c r="M12" s="57" t="s">
        <v>113</v>
      </c>
      <c r="N12" s="57" t="s">
        <v>97</v>
      </c>
      <c r="O12" s="57" t="s">
        <v>110</v>
      </c>
      <c r="P12" s="57" t="s">
        <v>108</v>
      </c>
      <c r="Q12" s="57">
        <v>63</v>
      </c>
    </row>
    <row r="13" spans="1:17" x14ac:dyDescent="0.3">
      <c r="A13" s="58">
        <v>46310.366599224537</v>
      </c>
      <c r="B13" s="57" t="s">
        <v>20</v>
      </c>
      <c r="C13" s="57" t="s">
        <v>118</v>
      </c>
      <c r="D13" s="57" t="s">
        <v>119</v>
      </c>
      <c r="E13" s="57" t="s">
        <v>96</v>
      </c>
      <c r="F13" s="57" t="s">
        <v>98</v>
      </c>
      <c r="G13" s="57" t="s">
        <v>122</v>
      </c>
      <c r="H13" s="57" t="s">
        <v>101</v>
      </c>
      <c r="I13" s="57" t="s">
        <v>99</v>
      </c>
      <c r="J13" s="57" t="s">
        <v>115</v>
      </c>
      <c r="K13" s="57" t="s">
        <v>103</v>
      </c>
      <c r="L13" s="57" t="s">
        <v>105</v>
      </c>
      <c r="M13" s="57" t="s">
        <v>113</v>
      </c>
      <c r="N13" s="57" t="s">
        <v>97</v>
      </c>
      <c r="O13" s="57" t="s">
        <v>111</v>
      </c>
      <c r="P13" s="57" t="s">
        <v>108</v>
      </c>
      <c r="Q13" s="57">
        <v>46</v>
      </c>
    </row>
    <row r="14" spans="1:17" x14ac:dyDescent="0.3">
      <c r="A14" s="58">
        <v>46310.430800011571</v>
      </c>
      <c r="B14" s="57" t="s">
        <v>37</v>
      </c>
      <c r="C14" s="57" t="s">
        <v>118</v>
      </c>
      <c r="D14" s="57" t="s">
        <v>119</v>
      </c>
      <c r="E14" s="57" t="s">
        <v>96</v>
      </c>
      <c r="F14" s="57" t="s">
        <v>98</v>
      </c>
      <c r="G14" s="57" t="s">
        <v>122</v>
      </c>
      <c r="H14" s="57" t="s">
        <v>101</v>
      </c>
      <c r="I14" s="57" t="s">
        <v>99</v>
      </c>
      <c r="J14" s="57" t="s">
        <v>115</v>
      </c>
      <c r="K14" s="57" t="s">
        <v>103</v>
      </c>
      <c r="L14" s="57" t="s">
        <v>105</v>
      </c>
      <c r="M14" s="57" t="s">
        <v>142</v>
      </c>
      <c r="N14" s="57" t="s">
        <v>97</v>
      </c>
      <c r="O14" s="57" t="s">
        <v>111</v>
      </c>
      <c r="P14" s="57" t="s">
        <v>108</v>
      </c>
      <c r="Q14" s="57">
        <v>52</v>
      </c>
    </row>
    <row r="15" spans="1:17" x14ac:dyDescent="0.3">
      <c r="A15" s="58">
        <v>46310.695135393515</v>
      </c>
      <c r="B15" s="57" t="s">
        <v>38</v>
      </c>
      <c r="C15" s="57" t="s">
        <v>118</v>
      </c>
      <c r="D15" s="57" t="s">
        <v>119</v>
      </c>
      <c r="E15" s="57" t="s">
        <v>96</v>
      </c>
      <c r="F15" s="57" t="s">
        <v>98</v>
      </c>
      <c r="G15" s="57" t="s">
        <v>122</v>
      </c>
      <c r="H15" s="57" t="s">
        <v>101</v>
      </c>
      <c r="I15" s="57" t="s">
        <v>99</v>
      </c>
      <c r="J15" s="57" t="s">
        <v>115</v>
      </c>
      <c r="K15" s="57" t="s">
        <v>103</v>
      </c>
      <c r="L15" s="57" t="s">
        <v>100</v>
      </c>
      <c r="M15" s="57" t="s">
        <v>113</v>
      </c>
      <c r="N15" s="57" t="s">
        <v>97</v>
      </c>
      <c r="O15" s="57" t="s">
        <v>111</v>
      </c>
      <c r="P15" s="57" t="s">
        <v>108</v>
      </c>
      <c r="Q15" s="57">
        <v>45</v>
      </c>
    </row>
    <row r="16" spans="1:17" x14ac:dyDescent="0.3">
      <c r="A16" s="58">
        <v>46310.71270491898</v>
      </c>
      <c r="B16" s="57" t="s">
        <v>50</v>
      </c>
      <c r="C16" s="57" t="s">
        <v>94</v>
      </c>
      <c r="D16" s="57" t="s">
        <v>119</v>
      </c>
      <c r="E16" s="57" t="s">
        <v>95</v>
      </c>
      <c r="F16" s="57" t="s">
        <v>120</v>
      </c>
      <c r="G16" s="57" t="s">
        <v>122</v>
      </c>
      <c r="H16" s="57" t="s">
        <v>101</v>
      </c>
      <c r="I16" s="57" t="s">
        <v>99</v>
      </c>
      <c r="J16" s="57" t="s">
        <v>91</v>
      </c>
      <c r="K16" s="57" t="s">
        <v>103</v>
      </c>
      <c r="L16" s="57" t="s">
        <v>100</v>
      </c>
      <c r="M16" s="57" t="s">
        <v>113</v>
      </c>
      <c r="N16" s="57" t="s">
        <v>97</v>
      </c>
      <c r="O16" s="57" t="s">
        <v>111</v>
      </c>
      <c r="P16" s="57" t="s">
        <v>108</v>
      </c>
      <c r="Q16" s="57">
        <v>59</v>
      </c>
    </row>
    <row r="17" spans="1:17" x14ac:dyDescent="0.3">
      <c r="A17" s="58">
        <v>46310.809060428241</v>
      </c>
      <c r="B17" s="57" t="s">
        <v>44</v>
      </c>
      <c r="C17" s="57" t="s">
        <v>94</v>
      </c>
      <c r="D17" s="57" t="s">
        <v>119</v>
      </c>
      <c r="E17" s="57" t="s">
        <v>96</v>
      </c>
      <c r="F17" s="57" t="s">
        <v>98</v>
      </c>
      <c r="G17" s="57" t="s">
        <v>122</v>
      </c>
      <c r="H17" s="57" t="s">
        <v>101</v>
      </c>
      <c r="I17" s="57" t="s">
        <v>99</v>
      </c>
      <c r="J17" s="57" t="s">
        <v>115</v>
      </c>
      <c r="K17" s="57" t="s">
        <v>103</v>
      </c>
      <c r="L17" s="57" t="s">
        <v>100</v>
      </c>
      <c r="M17" s="57" t="s">
        <v>113</v>
      </c>
      <c r="N17" s="57" t="s">
        <v>97</v>
      </c>
      <c r="O17" s="57" t="s">
        <v>111</v>
      </c>
      <c r="P17" s="57" t="s">
        <v>108</v>
      </c>
      <c r="Q17" s="57">
        <v>45</v>
      </c>
    </row>
    <row r="18" spans="1:17" x14ac:dyDescent="0.3">
      <c r="A18" s="58">
        <v>46311.351627557873</v>
      </c>
      <c r="B18" s="57" t="s">
        <v>22</v>
      </c>
      <c r="C18" s="57" t="s">
        <v>118</v>
      </c>
      <c r="D18" s="57" t="s">
        <v>119</v>
      </c>
      <c r="E18" s="57" t="s">
        <v>96</v>
      </c>
      <c r="F18" s="57" t="s">
        <v>98</v>
      </c>
      <c r="G18" s="57" t="s">
        <v>122</v>
      </c>
      <c r="H18" s="57" t="s">
        <v>101</v>
      </c>
      <c r="I18" s="57" t="s">
        <v>99</v>
      </c>
      <c r="J18" s="57" t="s">
        <v>115</v>
      </c>
      <c r="K18" s="57" t="s">
        <v>103</v>
      </c>
      <c r="L18" s="57" t="s">
        <v>105</v>
      </c>
      <c r="M18" s="57" t="s">
        <v>113</v>
      </c>
      <c r="N18" s="57" t="s">
        <v>97</v>
      </c>
      <c r="O18" s="57" t="s">
        <v>110</v>
      </c>
      <c r="P18" s="57" t="s">
        <v>108</v>
      </c>
      <c r="Q18" s="57">
        <v>63</v>
      </c>
    </row>
    <row r="19" spans="1:17" x14ac:dyDescent="0.3">
      <c r="A19" s="58">
        <v>46311.381690462964</v>
      </c>
      <c r="B19" s="57" t="s">
        <v>28</v>
      </c>
      <c r="C19" s="57" t="s">
        <v>118</v>
      </c>
      <c r="D19" s="57" t="s">
        <v>102</v>
      </c>
      <c r="E19" s="57" t="s">
        <v>96</v>
      </c>
      <c r="F19" s="57" t="s">
        <v>98</v>
      </c>
      <c r="G19" s="57" t="s">
        <v>122</v>
      </c>
      <c r="H19" s="57" t="s">
        <v>101</v>
      </c>
      <c r="I19" s="57" t="s">
        <v>99</v>
      </c>
      <c r="J19" s="57" t="s">
        <v>91</v>
      </c>
      <c r="K19" s="57" t="s">
        <v>103</v>
      </c>
      <c r="L19" s="57" t="s">
        <v>100</v>
      </c>
      <c r="M19" s="57" t="s">
        <v>142</v>
      </c>
      <c r="N19" s="57" t="s">
        <v>97</v>
      </c>
      <c r="O19" s="57" t="s">
        <v>111</v>
      </c>
      <c r="P19" s="57" t="s">
        <v>109</v>
      </c>
      <c r="Q19" s="57">
        <v>42</v>
      </c>
    </row>
    <row r="20" spans="1:17" x14ac:dyDescent="0.3">
      <c r="A20" s="58">
        <v>46311.420048310189</v>
      </c>
      <c r="B20" s="57" t="s">
        <v>92</v>
      </c>
      <c r="C20" s="57" t="s">
        <v>118</v>
      </c>
      <c r="D20" s="57" t="s">
        <v>119</v>
      </c>
      <c r="E20" s="57" t="s">
        <v>96</v>
      </c>
      <c r="F20" s="57" t="s">
        <v>120</v>
      </c>
      <c r="G20" s="57" t="s">
        <v>121</v>
      </c>
      <c r="H20" s="57" t="s">
        <v>101</v>
      </c>
      <c r="I20" s="57" t="s">
        <v>99</v>
      </c>
      <c r="J20" s="57" t="s">
        <v>91</v>
      </c>
      <c r="K20" s="57" t="s">
        <v>103</v>
      </c>
      <c r="L20" s="57" t="s">
        <v>100</v>
      </c>
      <c r="M20" s="57" t="s">
        <v>113</v>
      </c>
      <c r="N20" s="57" t="s">
        <v>104</v>
      </c>
      <c r="O20" s="57" t="s">
        <v>111</v>
      </c>
      <c r="P20" s="57" t="s">
        <v>108</v>
      </c>
      <c r="Q20" s="57">
        <v>48</v>
      </c>
    </row>
    <row r="21" spans="1:17" x14ac:dyDescent="0.3">
      <c r="A21" s="58">
        <v>46311.461751643517</v>
      </c>
      <c r="B21" s="57" t="s">
        <v>124</v>
      </c>
      <c r="C21" s="57" t="s">
        <v>94</v>
      </c>
      <c r="D21" s="57" t="s">
        <v>102</v>
      </c>
      <c r="E21" s="57" t="s">
        <v>96</v>
      </c>
      <c r="F21" s="57" t="s">
        <v>98</v>
      </c>
      <c r="G21" s="57" t="s">
        <v>122</v>
      </c>
      <c r="H21" s="57" t="s">
        <v>117</v>
      </c>
      <c r="I21" s="57" t="s">
        <v>99</v>
      </c>
      <c r="J21" s="57" t="s">
        <v>115</v>
      </c>
      <c r="K21" s="57" t="s">
        <v>103</v>
      </c>
      <c r="L21" s="57" t="s">
        <v>100</v>
      </c>
      <c r="M21" s="57" t="s">
        <v>113</v>
      </c>
      <c r="N21" s="57" t="s">
        <v>97</v>
      </c>
      <c r="O21" s="57" t="s">
        <v>111</v>
      </c>
      <c r="P21" s="57" t="s">
        <v>108</v>
      </c>
      <c r="Q21" s="57">
        <v>61</v>
      </c>
    </row>
    <row r="22" spans="1:17" x14ac:dyDescent="0.3">
      <c r="A22" s="58">
        <v>46311.488373275468</v>
      </c>
      <c r="B22" s="57" t="s">
        <v>41</v>
      </c>
      <c r="C22" s="57" t="s">
        <v>118</v>
      </c>
      <c r="D22" s="57" t="s">
        <v>102</v>
      </c>
      <c r="E22" s="57" t="s">
        <v>96</v>
      </c>
      <c r="F22" s="57" t="s">
        <v>98</v>
      </c>
      <c r="G22" s="57" t="s">
        <v>122</v>
      </c>
      <c r="H22" s="57" t="s">
        <v>101</v>
      </c>
      <c r="I22" s="57" t="s">
        <v>99</v>
      </c>
      <c r="J22" s="57" t="s">
        <v>115</v>
      </c>
      <c r="K22" s="57" t="s">
        <v>103</v>
      </c>
      <c r="L22" s="57" t="s">
        <v>100</v>
      </c>
      <c r="M22" s="57" t="s">
        <v>113</v>
      </c>
      <c r="N22" s="57" t="s">
        <v>97</v>
      </c>
      <c r="O22" s="57" t="s">
        <v>111</v>
      </c>
      <c r="P22" s="57" t="s">
        <v>108</v>
      </c>
      <c r="Q22" s="57">
        <v>65</v>
      </c>
    </row>
    <row r="23" spans="1:17" x14ac:dyDescent="0.3">
      <c r="A23" s="58">
        <v>46311.519517233799</v>
      </c>
      <c r="B23" s="57" t="s">
        <v>24</v>
      </c>
      <c r="C23" s="57" t="s">
        <v>118</v>
      </c>
      <c r="D23" s="57" t="s">
        <v>119</v>
      </c>
      <c r="E23" s="57" t="s">
        <v>96</v>
      </c>
      <c r="F23" s="57" t="s">
        <v>98</v>
      </c>
      <c r="G23" s="57" t="s">
        <v>122</v>
      </c>
      <c r="H23" s="57" t="s">
        <v>101</v>
      </c>
      <c r="I23" s="57" t="s">
        <v>99</v>
      </c>
      <c r="J23" s="57" t="s">
        <v>115</v>
      </c>
      <c r="K23" s="57" t="s">
        <v>114</v>
      </c>
      <c r="L23" s="57" t="s">
        <v>105</v>
      </c>
      <c r="M23" s="57" t="s">
        <v>113</v>
      </c>
      <c r="N23" s="57" t="s">
        <v>97</v>
      </c>
      <c r="O23" s="57" t="s">
        <v>111</v>
      </c>
      <c r="P23" s="57" t="s">
        <v>108</v>
      </c>
      <c r="Q23" s="57">
        <v>41</v>
      </c>
    </row>
    <row r="24" spans="1:17" x14ac:dyDescent="0.3">
      <c r="A24" s="58">
        <v>46311.580958067134</v>
      </c>
      <c r="B24" s="57" t="s">
        <v>32</v>
      </c>
      <c r="C24" s="57" t="s">
        <v>118</v>
      </c>
      <c r="D24" s="57" t="s">
        <v>102</v>
      </c>
      <c r="E24" s="57" t="s">
        <v>96</v>
      </c>
      <c r="F24" s="57" t="s">
        <v>120</v>
      </c>
      <c r="G24" s="57" t="s">
        <v>122</v>
      </c>
      <c r="H24" s="57" t="s">
        <v>101</v>
      </c>
      <c r="I24" s="57" t="s">
        <v>99</v>
      </c>
      <c r="J24" s="57" t="s">
        <v>91</v>
      </c>
      <c r="K24" s="57" t="s">
        <v>103</v>
      </c>
      <c r="L24" s="57" t="s">
        <v>100</v>
      </c>
      <c r="M24" s="57" t="s">
        <v>113</v>
      </c>
      <c r="N24" s="57" t="s">
        <v>104</v>
      </c>
      <c r="O24" s="57" t="s">
        <v>111</v>
      </c>
      <c r="P24" s="57" t="s">
        <v>108</v>
      </c>
      <c r="Q24" s="57">
        <v>60</v>
      </c>
    </row>
    <row r="25" spans="1:17" x14ac:dyDescent="0.3">
      <c r="A25" s="58">
        <v>46311.582116030091</v>
      </c>
      <c r="B25" s="57" t="s">
        <v>49</v>
      </c>
      <c r="C25" s="57" t="s">
        <v>118</v>
      </c>
      <c r="D25" s="57" t="s">
        <v>119</v>
      </c>
      <c r="E25" s="57" t="s">
        <v>96</v>
      </c>
      <c r="F25" s="57" t="s">
        <v>98</v>
      </c>
      <c r="G25" s="57" t="s">
        <v>121</v>
      </c>
      <c r="H25" s="57" t="s">
        <v>101</v>
      </c>
      <c r="I25" s="57" t="s">
        <v>99</v>
      </c>
      <c r="J25" s="57" t="s">
        <v>115</v>
      </c>
      <c r="K25" s="57" t="s">
        <v>103</v>
      </c>
      <c r="L25" s="57" t="s">
        <v>100</v>
      </c>
      <c r="M25" s="57" t="s">
        <v>142</v>
      </c>
      <c r="N25" s="57" t="s">
        <v>97</v>
      </c>
      <c r="O25" s="57" t="s">
        <v>110</v>
      </c>
      <c r="P25" s="57" t="s">
        <v>108</v>
      </c>
      <c r="Q25" s="57">
        <v>54</v>
      </c>
    </row>
    <row r="26" spans="1:17" x14ac:dyDescent="0.3">
      <c r="A26" s="58">
        <v>46311.582279016206</v>
      </c>
      <c r="B26" s="57" t="s">
        <v>21</v>
      </c>
      <c r="C26" s="57" t="s">
        <v>118</v>
      </c>
      <c r="D26" s="57" t="s">
        <v>102</v>
      </c>
      <c r="E26" s="57" t="s">
        <v>96</v>
      </c>
      <c r="F26" s="57" t="s">
        <v>98</v>
      </c>
      <c r="G26" s="57" t="s">
        <v>121</v>
      </c>
      <c r="H26" s="57" t="s">
        <v>117</v>
      </c>
      <c r="I26" s="57" t="s">
        <v>99</v>
      </c>
      <c r="J26" s="57" t="s">
        <v>115</v>
      </c>
      <c r="K26" s="57" t="s">
        <v>114</v>
      </c>
      <c r="L26" s="57" t="s">
        <v>100</v>
      </c>
      <c r="M26" s="57" t="s">
        <v>142</v>
      </c>
      <c r="N26" s="57" t="s">
        <v>97</v>
      </c>
      <c r="O26" s="57" t="s">
        <v>110</v>
      </c>
      <c r="P26" s="57" t="s">
        <v>109</v>
      </c>
      <c r="Q26" s="57">
        <v>43</v>
      </c>
    </row>
    <row r="27" spans="1:17" x14ac:dyDescent="0.3">
      <c r="A27" s="58">
        <v>46311.586829189815</v>
      </c>
      <c r="B27" s="57" t="s">
        <v>40</v>
      </c>
      <c r="C27" s="57" t="s">
        <v>94</v>
      </c>
      <c r="D27" s="57" t="s">
        <v>119</v>
      </c>
      <c r="E27" s="57" t="s">
        <v>96</v>
      </c>
      <c r="F27" s="57" t="s">
        <v>98</v>
      </c>
      <c r="G27" s="57" t="s">
        <v>122</v>
      </c>
      <c r="H27" s="57" t="s">
        <v>117</v>
      </c>
      <c r="I27" s="57" t="s">
        <v>99</v>
      </c>
      <c r="J27" s="57" t="s">
        <v>91</v>
      </c>
      <c r="K27" s="57" t="s">
        <v>103</v>
      </c>
      <c r="L27" s="57" t="s">
        <v>100</v>
      </c>
      <c r="M27" s="57" t="s">
        <v>142</v>
      </c>
      <c r="N27" s="57" t="s">
        <v>97</v>
      </c>
      <c r="O27" s="57" t="s">
        <v>111</v>
      </c>
      <c r="P27" s="57" t="s">
        <v>108</v>
      </c>
      <c r="Q27" s="57">
        <v>48</v>
      </c>
    </row>
    <row r="28" spans="1:17" x14ac:dyDescent="0.3">
      <c r="A28" s="58">
        <v>46311.587837106483</v>
      </c>
      <c r="B28" s="57" t="s">
        <v>125</v>
      </c>
      <c r="C28" s="57" t="s">
        <v>118</v>
      </c>
      <c r="D28" s="57" t="s">
        <v>102</v>
      </c>
      <c r="E28" s="57" t="s">
        <v>96</v>
      </c>
      <c r="F28" s="57" t="s">
        <v>98</v>
      </c>
      <c r="G28" s="57" t="s">
        <v>122</v>
      </c>
      <c r="H28" s="57" t="s">
        <v>101</v>
      </c>
      <c r="I28" s="57" t="s">
        <v>99</v>
      </c>
      <c r="J28" s="57" t="s">
        <v>115</v>
      </c>
      <c r="K28" s="57" t="s">
        <v>103</v>
      </c>
      <c r="L28" s="57" t="s">
        <v>100</v>
      </c>
      <c r="M28" s="57" t="s">
        <v>113</v>
      </c>
      <c r="N28" s="57" t="s">
        <v>97</v>
      </c>
      <c r="O28" s="57" t="s">
        <v>111</v>
      </c>
      <c r="P28" s="57" t="s">
        <v>108</v>
      </c>
      <c r="Q28" s="57">
        <v>48</v>
      </c>
    </row>
    <row r="29" spans="1:17" x14ac:dyDescent="0.3">
      <c r="A29" s="58">
        <v>46311.599383796296</v>
      </c>
      <c r="B29" s="57" t="s">
        <v>34</v>
      </c>
      <c r="C29" s="57" t="s">
        <v>118</v>
      </c>
      <c r="D29" s="57" t="s">
        <v>119</v>
      </c>
      <c r="E29" s="57" t="s">
        <v>96</v>
      </c>
      <c r="F29" s="57" t="s">
        <v>98</v>
      </c>
      <c r="G29" s="57" t="s">
        <v>122</v>
      </c>
      <c r="H29" s="57" t="s">
        <v>101</v>
      </c>
      <c r="I29" s="57" t="s">
        <v>99</v>
      </c>
      <c r="J29" s="57" t="s">
        <v>115</v>
      </c>
      <c r="K29" s="57" t="s">
        <v>103</v>
      </c>
      <c r="L29" s="57" t="s">
        <v>100</v>
      </c>
      <c r="M29" s="57" t="s">
        <v>113</v>
      </c>
      <c r="N29" s="57" t="s">
        <v>97</v>
      </c>
      <c r="O29" s="57" t="s">
        <v>111</v>
      </c>
      <c r="P29" s="57" t="s">
        <v>108</v>
      </c>
      <c r="Q29" s="57">
        <v>48</v>
      </c>
    </row>
    <row r="30" spans="1:17" x14ac:dyDescent="0.3">
      <c r="A30" s="58">
        <v>46311.631358923609</v>
      </c>
      <c r="B30" s="57" t="s">
        <v>39</v>
      </c>
      <c r="C30" s="57" t="s">
        <v>94</v>
      </c>
      <c r="D30" s="57" t="s">
        <v>119</v>
      </c>
      <c r="E30" s="57" t="s">
        <v>96</v>
      </c>
      <c r="F30" s="57" t="s">
        <v>98</v>
      </c>
      <c r="G30" s="57" t="s">
        <v>122</v>
      </c>
      <c r="H30" s="57" t="s">
        <v>101</v>
      </c>
      <c r="I30" s="57" t="s">
        <v>99</v>
      </c>
      <c r="J30" s="57" t="s">
        <v>115</v>
      </c>
      <c r="K30" s="57" t="s">
        <v>103</v>
      </c>
      <c r="L30" s="57" t="s">
        <v>100</v>
      </c>
      <c r="M30" s="57" t="s">
        <v>142</v>
      </c>
      <c r="N30" s="57" t="s">
        <v>97</v>
      </c>
      <c r="O30" s="57" t="s">
        <v>111</v>
      </c>
      <c r="P30" s="57" t="s">
        <v>108</v>
      </c>
      <c r="Q30" s="57">
        <v>52</v>
      </c>
    </row>
  </sheetData>
  <sortState xmlns:xlrd2="http://schemas.microsoft.com/office/spreadsheetml/2017/richdata2" ref="A2:Q28">
    <sortCondition ref="B2:B28"/>
    <sortCondition ref="A2:A2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5377-69E9-4926-9569-E05E82ADFC1D}">
  <dimension ref="C3:H208"/>
  <sheetViews>
    <sheetView topLeftCell="A143" workbookViewId="0">
      <selection activeCell="B21" sqref="B21"/>
    </sheetView>
  </sheetViews>
  <sheetFormatPr defaultRowHeight="14.4" x14ac:dyDescent="0.3"/>
  <cols>
    <col min="5" max="5" width="15" bestFit="1" customWidth="1"/>
  </cols>
  <sheetData>
    <row r="3" spans="3:8" ht="15" thickBot="1" x14ac:dyDescent="0.35"/>
    <row r="4" spans="3:8" x14ac:dyDescent="0.3">
      <c r="D4" s="65" t="s">
        <v>87</v>
      </c>
      <c r="E4" s="66"/>
      <c r="F4" s="66"/>
      <c r="G4" s="66"/>
      <c r="H4" s="67"/>
    </row>
    <row r="5" spans="3:8" x14ac:dyDescent="0.3">
      <c r="D5" s="68"/>
      <c r="E5" s="69"/>
      <c r="F5" s="69"/>
      <c r="G5" s="69"/>
      <c r="H5" s="70"/>
    </row>
    <row r="6" spans="3:8" ht="15" thickBot="1" x14ac:dyDescent="0.35">
      <c r="D6" s="71"/>
      <c r="E6" s="72"/>
      <c r="F6" s="72"/>
      <c r="G6" s="72"/>
      <c r="H6" s="73"/>
    </row>
    <row r="7" spans="3:8" ht="27.6" thickBot="1" x14ac:dyDescent="0.35">
      <c r="D7" s="21" t="s">
        <v>19</v>
      </c>
      <c r="E7" s="21" t="s">
        <v>13</v>
      </c>
      <c r="F7" s="22" t="s">
        <v>17</v>
      </c>
      <c r="G7" s="22" t="s">
        <v>15</v>
      </c>
      <c r="H7" s="21" t="s">
        <v>7</v>
      </c>
    </row>
    <row r="8" spans="3:8" x14ac:dyDescent="0.3">
      <c r="C8" s="39" t="s">
        <v>72</v>
      </c>
      <c r="D8" s="23">
        <v>1</v>
      </c>
      <c r="E8" s="24" t="s">
        <v>34</v>
      </c>
      <c r="F8" s="25">
        <v>13</v>
      </c>
      <c r="G8" s="25">
        <v>14</v>
      </c>
      <c r="H8" s="26">
        <v>16</v>
      </c>
    </row>
    <row r="9" spans="3:8" x14ac:dyDescent="0.3">
      <c r="C9" s="39" t="s">
        <v>72</v>
      </c>
      <c r="D9" s="27">
        <v>2</v>
      </c>
      <c r="E9" s="12" t="s">
        <v>39</v>
      </c>
      <c r="F9" s="13">
        <v>12</v>
      </c>
      <c r="G9" s="13">
        <v>13</v>
      </c>
      <c r="H9" s="28">
        <v>5</v>
      </c>
    </row>
    <row r="10" spans="3:8" x14ac:dyDescent="0.3">
      <c r="C10" s="39" t="s">
        <v>72</v>
      </c>
      <c r="D10" s="27">
        <v>3</v>
      </c>
      <c r="E10" s="12" t="s">
        <v>30</v>
      </c>
      <c r="F10" s="13">
        <v>12</v>
      </c>
      <c r="G10" s="13">
        <v>13</v>
      </c>
      <c r="H10" s="28">
        <v>5</v>
      </c>
    </row>
    <row r="11" spans="3:8" x14ac:dyDescent="0.3">
      <c r="C11" s="39" t="s">
        <v>72</v>
      </c>
      <c r="D11" s="27">
        <v>4</v>
      </c>
      <c r="E11" s="12" t="s">
        <v>33</v>
      </c>
      <c r="F11" s="13">
        <v>12</v>
      </c>
      <c r="G11" s="13">
        <v>13</v>
      </c>
      <c r="H11" s="28">
        <v>10</v>
      </c>
    </row>
    <row r="12" spans="3:8" x14ac:dyDescent="0.3">
      <c r="C12" s="39" t="s">
        <v>72</v>
      </c>
      <c r="D12" s="27">
        <v>5</v>
      </c>
      <c r="E12" s="12" t="s">
        <v>22</v>
      </c>
      <c r="F12" s="13">
        <v>12</v>
      </c>
      <c r="G12" s="13">
        <v>13</v>
      </c>
      <c r="H12" s="28">
        <v>13</v>
      </c>
    </row>
    <row r="13" spans="3:8" x14ac:dyDescent="0.3">
      <c r="C13" s="39" t="s">
        <v>72</v>
      </c>
      <c r="D13" s="27">
        <v>6</v>
      </c>
      <c r="E13" s="12" t="s">
        <v>25</v>
      </c>
      <c r="F13" s="13">
        <v>12</v>
      </c>
      <c r="G13" s="13">
        <v>13</v>
      </c>
      <c r="H13" s="28">
        <v>19</v>
      </c>
    </row>
    <row r="14" spans="3:8" x14ac:dyDescent="0.3">
      <c r="C14" s="39" t="s">
        <v>72</v>
      </c>
      <c r="D14" s="27">
        <v>7</v>
      </c>
      <c r="E14" s="12" t="s">
        <v>47</v>
      </c>
      <c r="F14" s="13">
        <v>12</v>
      </c>
      <c r="G14" s="13">
        <v>13</v>
      </c>
      <c r="H14" s="28">
        <v>20</v>
      </c>
    </row>
    <row r="15" spans="3:8" x14ac:dyDescent="0.3">
      <c r="C15" s="39" t="s">
        <v>72</v>
      </c>
      <c r="D15" s="27">
        <v>8</v>
      </c>
      <c r="E15" s="12" t="s">
        <v>24</v>
      </c>
      <c r="F15" s="13">
        <v>11</v>
      </c>
      <c r="G15" s="13">
        <v>12</v>
      </c>
      <c r="H15" s="28">
        <v>3</v>
      </c>
    </row>
    <row r="16" spans="3:8" x14ac:dyDescent="0.3">
      <c r="C16" s="39" t="s">
        <v>72</v>
      </c>
      <c r="D16" s="27">
        <v>9</v>
      </c>
      <c r="E16" s="12" t="s">
        <v>20</v>
      </c>
      <c r="F16" s="13">
        <v>11</v>
      </c>
      <c r="G16" s="13">
        <v>12</v>
      </c>
      <c r="H16" s="28">
        <v>10</v>
      </c>
    </row>
    <row r="17" spans="3:8" x14ac:dyDescent="0.3">
      <c r="C17" s="39" t="s">
        <v>72</v>
      </c>
      <c r="D17" s="27">
        <v>10</v>
      </c>
      <c r="E17" s="12" t="s">
        <v>27</v>
      </c>
      <c r="F17" s="13">
        <v>11</v>
      </c>
      <c r="G17" s="13">
        <v>12</v>
      </c>
      <c r="H17" s="28">
        <v>11</v>
      </c>
    </row>
    <row r="18" spans="3:8" x14ac:dyDescent="0.3">
      <c r="C18" s="39" t="s">
        <v>72</v>
      </c>
      <c r="D18" s="27">
        <v>11</v>
      </c>
      <c r="E18" s="12" t="s">
        <v>35</v>
      </c>
      <c r="F18" s="13">
        <v>11</v>
      </c>
      <c r="G18" s="13">
        <v>12</v>
      </c>
      <c r="H18" s="28">
        <v>11</v>
      </c>
    </row>
    <row r="19" spans="3:8" x14ac:dyDescent="0.3">
      <c r="C19" s="39" t="s">
        <v>72</v>
      </c>
      <c r="D19" s="27">
        <v>12</v>
      </c>
      <c r="E19" s="12" t="s">
        <v>45</v>
      </c>
      <c r="F19" s="13">
        <v>11</v>
      </c>
      <c r="G19" s="13">
        <v>12</v>
      </c>
      <c r="H19" s="28">
        <v>12</v>
      </c>
    </row>
    <row r="20" spans="3:8" x14ac:dyDescent="0.3">
      <c r="C20" s="39" t="s">
        <v>72</v>
      </c>
      <c r="D20" s="27">
        <v>13</v>
      </c>
      <c r="E20" s="12" t="s">
        <v>38</v>
      </c>
      <c r="F20" s="13">
        <v>11</v>
      </c>
      <c r="G20" s="13">
        <v>12</v>
      </c>
      <c r="H20" s="28">
        <v>12</v>
      </c>
    </row>
    <row r="21" spans="3:8" x14ac:dyDescent="0.3">
      <c r="C21" s="39" t="s">
        <v>72</v>
      </c>
      <c r="D21" s="27">
        <v>14</v>
      </c>
      <c r="E21" s="12" t="s">
        <v>26</v>
      </c>
      <c r="F21" s="13">
        <v>11</v>
      </c>
      <c r="G21" s="13">
        <v>12</v>
      </c>
      <c r="H21" s="28">
        <v>17</v>
      </c>
    </row>
    <row r="22" spans="3:8" x14ac:dyDescent="0.3">
      <c r="C22" s="39" t="s">
        <v>72</v>
      </c>
      <c r="D22" s="27">
        <v>15</v>
      </c>
      <c r="E22" s="12" t="s">
        <v>48</v>
      </c>
      <c r="F22" s="13">
        <v>11</v>
      </c>
      <c r="G22" s="13">
        <v>12</v>
      </c>
      <c r="H22" s="28">
        <v>17</v>
      </c>
    </row>
    <row r="23" spans="3:8" x14ac:dyDescent="0.3">
      <c r="C23" s="39" t="s">
        <v>72</v>
      </c>
      <c r="D23" s="27">
        <v>16</v>
      </c>
      <c r="E23" s="12" t="s">
        <v>46</v>
      </c>
      <c r="F23" s="13">
        <v>11</v>
      </c>
      <c r="G23" s="13">
        <v>12</v>
      </c>
      <c r="H23" s="28">
        <v>19</v>
      </c>
    </row>
    <row r="24" spans="3:8" x14ac:dyDescent="0.3">
      <c r="C24" s="39" t="s">
        <v>72</v>
      </c>
      <c r="D24" s="27">
        <v>17</v>
      </c>
      <c r="E24" s="12" t="s">
        <v>29</v>
      </c>
      <c r="F24" s="13">
        <v>11</v>
      </c>
      <c r="G24" s="13">
        <v>12</v>
      </c>
      <c r="H24" s="28">
        <v>37</v>
      </c>
    </row>
    <row r="25" spans="3:8" x14ac:dyDescent="0.3">
      <c r="C25" s="39" t="s">
        <v>72</v>
      </c>
      <c r="D25" s="27">
        <v>18</v>
      </c>
      <c r="E25" s="12" t="s">
        <v>44</v>
      </c>
      <c r="F25" s="13">
        <v>10</v>
      </c>
      <c r="G25" s="13">
        <v>11</v>
      </c>
      <c r="H25" s="28">
        <v>14</v>
      </c>
    </row>
    <row r="26" spans="3:8" x14ac:dyDescent="0.3">
      <c r="C26" s="39" t="s">
        <v>72</v>
      </c>
      <c r="D26" s="27">
        <v>19</v>
      </c>
      <c r="E26" s="12" t="s">
        <v>37</v>
      </c>
      <c r="F26" s="13">
        <v>10</v>
      </c>
      <c r="G26" s="13">
        <v>11</v>
      </c>
      <c r="H26" s="28">
        <v>16</v>
      </c>
    </row>
    <row r="27" spans="3:8" x14ac:dyDescent="0.3">
      <c r="C27" s="39" t="s">
        <v>72</v>
      </c>
      <c r="D27" s="27">
        <v>20</v>
      </c>
      <c r="E27" s="12" t="s">
        <v>23</v>
      </c>
      <c r="F27" s="13">
        <v>10</v>
      </c>
      <c r="G27" s="13">
        <v>11</v>
      </c>
      <c r="H27" s="28">
        <v>20</v>
      </c>
    </row>
    <row r="28" spans="3:8" x14ac:dyDescent="0.3">
      <c r="C28" s="39" t="s">
        <v>72</v>
      </c>
      <c r="D28" s="27">
        <v>21</v>
      </c>
      <c r="E28" s="12" t="s">
        <v>50</v>
      </c>
      <c r="F28" s="13">
        <v>10</v>
      </c>
      <c r="G28" s="13">
        <v>11</v>
      </c>
      <c r="H28" s="28">
        <v>23</v>
      </c>
    </row>
    <row r="29" spans="3:8" x14ac:dyDescent="0.3">
      <c r="C29" s="39" t="s">
        <v>72</v>
      </c>
      <c r="D29" s="27">
        <v>22</v>
      </c>
      <c r="E29" s="12" t="s">
        <v>36</v>
      </c>
      <c r="F29" s="13">
        <v>11</v>
      </c>
      <c r="G29" s="13">
        <v>11</v>
      </c>
      <c r="H29" s="28">
        <v>26</v>
      </c>
    </row>
    <row r="30" spans="3:8" x14ac:dyDescent="0.3">
      <c r="C30" s="39" t="s">
        <v>72</v>
      </c>
      <c r="D30" s="27">
        <v>23</v>
      </c>
      <c r="E30" s="12" t="s">
        <v>21</v>
      </c>
      <c r="F30" s="13">
        <v>10</v>
      </c>
      <c r="G30" s="13">
        <v>11</v>
      </c>
      <c r="H30" s="28">
        <v>27</v>
      </c>
    </row>
    <row r="31" spans="3:8" x14ac:dyDescent="0.3">
      <c r="C31" s="39" t="s">
        <v>72</v>
      </c>
      <c r="D31" s="27">
        <v>24</v>
      </c>
      <c r="E31" s="12" t="s">
        <v>43</v>
      </c>
      <c r="F31" s="13">
        <v>9</v>
      </c>
      <c r="G31" s="13">
        <v>10</v>
      </c>
      <c r="H31" s="28">
        <v>6</v>
      </c>
    </row>
    <row r="32" spans="3:8" x14ac:dyDescent="0.3">
      <c r="C32" s="39" t="s">
        <v>72</v>
      </c>
      <c r="D32" s="27">
        <v>25</v>
      </c>
      <c r="E32" s="12" t="s">
        <v>41</v>
      </c>
      <c r="F32" s="13">
        <v>10</v>
      </c>
      <c r="G32" s="13">
        <v>10</v>
      </c>
      <c r="H32" s="28">
        <v>13</v>
      </c>
    </row>
    <row r="33" spans="3:8" x14ac:dyDescent="0.3">
      <c r="C33" s="39" t="s">
        <v>72</v>
      </c>
      <c r="D33" s="27">
        <v>26</v>
      </c>
      <c r="E33" s="12" t="s">
        <v>31</v>
      </c>
      <c r="F33" s="13">
        <v>7</v>
      </c>
      <c r="G33" s="13">
        <v>7</v>
      </c>
      <c r="H33" s="28">
        <v>26</v>
      </c>
    </row>
    <row r="34" spans="3:8" ht="15" thickBot="1" x14ac:dyDescent="0.35">
      <c r="C34" s="39" t="s">
        <v>72</v>
      </c>
      <c r="D34" s="29">
        <v>27</v>
      </c>
      <c r="E34" s="30" t="s">
        <v>69</v>
      </c>
      <c r="F34" s="31">
        <v>0</v>
      </c>
      <c r="G34" s="31">
        <v>0</v>
      </c>
      <c r="H34" s="32">
        <v>0</v>
      </c>
    </row>
    <row r="37" spans="3:8" ht="15" thickBot="1" x14ac:dyDescent="0.35"/>
    <row r="38" spans="3:8" x14ac:dyDescent="0.3">
      <c r="D38" s="65" t="s">
        <v>71</v>
      </c>
      <c r="E38" s="66"/>
      <c r="F38" s="66"/>
      <c r="G38" s="66"/>
      <c r="H38" s="67"/>
    </row>
    <row r="39" spans="3:8" x14ac:dyDescent="0.3">
      <c r="D39" s="68"/>
      <c r="E39" s="69"/>
      <c r="F39" s="69"/>
      <c r="G39" s="69"/>
      <c r="H39" s="70"/>
    </row>
    <row r="40" spans="3:8" ht="15" thickBot="1" x14ac:dyDescent="0.35">
      <c r="D40" s="71"/>
      <c r="E40" s="72"/>
      <c r="F40" s="72"/>
      <c r="G40" s="72"/>
      <c r="H40" s="73"/>
    </row>
    <row r="41" spans="3:8" ht="27.6" thickBot="1" x14ac:dyDescent="0.35">
      <c r="D41" s="21" t="s">
        <v>19</v>
      </c>
      <c r="E41" s="21" t="s">
        <v>13</v>
      </c>
      <c r="F41" s="22" t="s">
        <v>17</v>
      </c>
      <c r="G41" s="22" t="s">
        <v>15</v>
      </c>
      <c r="H41" s="21" t="s">
        <v>7</v>
      </c>
    </row>
    <row r="42" spans="3:8" x14ac:dyDescent="0.3">
      <c r="C42" t="s">
        <v>73</v>
      </c>
      <c r="D42" s="23">
        <v>1</v>
      </c>
      <c r="E42" s="24" t="s">
        <v>24</v>
      </c>
      <c r="F42" s="25">
        <v>12</v>
      </c>
      <c r="G42" s="25">
        <v>13</v>
      </c>
      <c r="H42" s="26">
        <v>0</v>
      </c>
    </row>
    <row r="43" spans="3:8" x14ac:dyDescent="0.3">
      <c r="C43" t="s">
        <v>73</v>
      </c>
      <c r="D43" s="27">
        <v>2</v>
      </c>
      <c r="E43" s="12" t="s">
        <v>39</v>
      </c>
      <c r="F43" s="13">
        <v>12</v>
      </c>
      <c r="G43" s="13">
        <v>13</v>
      </c>
      <c r="H43" s="28">
        <v>2</v>
      </c>
    </row>
    <row r="44" spans="3:8" x14ac:dyDescent="0.3">
      <c r="C44" t="s">
        <v>73</v>
      </c>
      <c r="D44" s="27">
        <v>3</v>
      </c>
      <c r="E44" s="12" t="s">
        <v>38</v>
      </c>
      <c r="F44" s="13">
        <v>11</v>
      </c>
      <c r="G44" s="13">
        <v>12</v>
      </c>
      <c r="H44" s="28">
        <v>0</v>
      </c>
    </row>
    <row r="45" spans="3:8" x14ac:dyDescent="0.3">
      <c r="C45" t="s">
        <v>73</v>
      </c>
      <c r="D45" s="27">
        <v>4</v>
      </c>
      <c r="E45" s="12" t="s">
        <v>26</v>
      </c>
      <c r="F45" s="13">
        <v>11</v>
      </c>
      <c r="G45" s="13">
        <v>12</v>
      </c>
      <c r="H45" s="28">
        <v>1</v>
      </c>
    </row>
    <row r="46" spans="3:8" x14ac:dyDescent="0.3">
      <c r="C46" t="s">
        <v>73</v>
      </c>
      <c r="D46" s="27">
        <v>5</v>
      </c>
      <c r="E46" s="12" t="s">
        <v>20</v>
      </c>
      <c r="F46" s="13">
        <v>11</v>
      </c>
      <c r="G46" s="13">
        <v>12</v>
      </c>
      <c r="H46" s="28">
        <v>2</v>
      </c>
    </row>
    <row r="47" spans="3:8" x14ac:dyDescent="0.3">
      <c r="C47" t="s">
        <v>73</v>
      </c>
      <c r="D47" s="27">
        <v>6</v>
      </c>
      <c r="E47" s="12" t="s">
        <v>35</v>
      </c>
      <c r="F47" s="13">
        <v>11</v>
      </c>
      <c r="G47" s="13">
        <v>12</v>
      </c>
      <c r="H47" s="28">
        <v>3</v>
      </c>
    </row>
    <row r="48" spans="3:8" x14ac:dyDescent="0.3">
      <c r="C48" t="s">
        <v>73</v>
      </c>
      <c r="D48" s="27">
        <v>7</v>
      </c>
      <c r="E48" s="12" t="s">
        <v>43</v>
      </c>
      <c r="F48" s="13">
        <v>12</v>
      </c>
      <c r="G48" s="13">
        <v>12</v>
      </c>
      <c r="H48" s="28">
        <v>5</v>
      </c>
    </row>
    <row r="49" spans="3:8" x14ac:dyDescent="0.3">
      <c r="C49" t="s">
        <v>73</v>
      </c>
      <c r="D49" s="27">
        <v>8</v>
      </c>
      <c r="E49" s="12" t="s">
        <v>25</v>
      </c>
      <c r="F49" s="13">
        <v>10</v>
      </c>
      <c r="G49" s="13">
        <v>11</v>
      </c>
      <c r="H49" s="28">
        <v>2</v>
      </c>
    </row>
    <row r="50" spans="3:8" x14ac:dyDescent="0.3">
      <c r="C50" t="s">
        <v>73</v>
      </c>
      <c r="D50" s="27">
        <v>9</v>
      </c>
      <c r="E50" s="12" t="s">
        <v>46</v>
      </c>
      <c r="F50" s="13">
        <v>10</v>
      </c>
      <c r="G50" s="13">
        <v>11</v>
      </c>
      <c r="H50" s="28">
        <v>5</v>
      </c>
    </row>
    <row r="51" spans="3:8" x14ac:dyDescent="0.3">
      <c r="C51" t="s">
        <v>73</v>
      </c>
      <c r="D51" s="27">
        <v>10</v>
      </c>
      <c r="E51" s="12" t="s">
        <v>21</v>
      </c>
      <c r="F51" s="13">
        <v>10</v>
      </c>
      <c r="G51" s="13">
        <v>11</v>
      </c>
      <c r="H51" s="28">
        <v>5</v>
      </c>
    </row>
    <row r="52" spans="3:8" x14ac:dyDescent="0.3">
      <c r="C52" t="s">
        <v>73</v>
      </c>
      <c r="D52" s="27">
        <v>11</v>
      </c>
      <c r="E52" s="12" t="s">
        <v>41</v>
      </c>
      <c r="F52" s="13">
        <v>10</v>
      </c>
      <c r="G52" s="13">
        <v>11</v>
      </c>
      <c r="H52" s="28">
        <v>7</v>
      </c>
    </row>
    <row r="53" spans="3:8" x14ac:dyDescent="0.3">
      <c r="C53" t="s">
        <v>73</v>
      </c>
      <c r="D53" s="27">
        <v>12</v>
      </c>
      <c r="E53" s="12" t="s">
        <v>30</v>
      </c>
      <c r="F53" s="13">
        <v>11</v>
      </c>
      <c r="G53" s="13">
        <v>11</v>
      </c>
      <c r="H53" s="28">
        <v>7</v>
      </c>
    </row>
    <row r="54" spans="3:8" x14ac:dyDescent="0.3">
      <c r="C54" t="s">
        <v>73</v>
      </c>
      <c r="D54" s="27">
        <v>13</v>
      </c>
      <c r="E54" s="12" t="s">
        <v>27</v>
      </c>
      <c r="F54" s="13">
        <v>10</v>
      </c>
      <c r="G54" s="13">
        <v>11</v>
      </c>
      <c r="H54" s="28">
        <v>18</v>
      </c>
    </row>
    <row r="55" spans="3:8" x14ac:dyDescent="0.3">
      <c r="C55" t="s">
        <v>73</v>
      </c>
      <c r="D55" s="27">
        <v>14</v>
      </c>
      <c r="E55" s="12" t="s">
        <v>50</v>
      </c>
      <c r="F55" s="13">
        <v>9</v>
      </c>
      <c r="G55" s="13">
        <v>10</v>
      </c>
      <c r="H55" s="28">
        <v>5</v>
      </c>
    </row>
    <row r="56" spans="3:8" x14ac:dyDescent="0.3">
      <c r="C56" t="s">
        <v>73</v>
      </c>
      <c r="D56" s="27">
        <v>15</v>
      </c>
      <c r="E56" s="12" t="s">
        <v>45</v>
      </c>
      <c r="F56" s="13">
        <v>9</v>
      </c>
      <c r="G56" s="13">
        <v>10</v>
      </c>
      <c r="H56" s="28">
        <v>5</v>
      </c>
    </row>
    <row r="57" spans="3:8" x14ac:dyDescent="0.3">
      <c r="C57" t="s">
        <v>73</v>
      </c>
      <c r="D57" s="27">
        <v>16</v>
      </c>
      <c r="E57" s="12" t="s">
        <v>23</v>
      </c>
      <c r="F57" s="13">
        <v>10</v>
      </c>
      <c r="G57" s="13">
        <v>10</v>
      </c>
      <c r="H57" s="28">
        <v>7</v>
      </c>
    </row>
    <row r="58" spans="3:8" x14ac:dyDescent="0.3">
      <c r="C58" t="s">
        <v>73</v>
      </c>
      <c r="D58" s="27">
        <v>17</v>
      </c>
      <c r="E58" s="12" t="s">
        <v>22</v>
      </c>
      <c r="F58" s="13">
        <v>10</v>
      </c>
      <c r="G58" s="13">
        <v>10</v>
      </c>
      <c r="H58" s="28">
        <v>8</v>
      </c>
    </row>
    <row r="59" spans="3:8" x14ac:dyDescent="0.3">
      <c r="C59" t="s">
        <v>73</v>
      </c>
      <c r="D59" s="27">
        <v>18</v>
      </c>
      <c r="E59" s="12" t="s">
        <v>44</v>
      </c>
      <c r="F59" s="13">
        <v>8</v>
      </c>
      <c r="G59" s="13">
        <v>9</v>
      </c>
      <c r="H59" s="28">
        <v>4</v>
      </c>
    </row>
    <row r="60" spans="3:8" x14ac:dyDescent="0.3">
      <c r="C60" t="s">
        <v>73</v>
      </c>
      <c r="D60" s="27">
        <v>19</v>
      </c>
      <c r="E60" s="12" t="s">
        <v>69</v>
      </c>
      <c r="F60" s="13">
        <v>9</v>
      </c>
      <c r="G60" s="13">
        <v>9</v>
      </c>
      <c r="H60" s="28">
        <v>5</v>
      </c>
    </row>
    <row r="61" spans="3:8" x14ac:dyDescent="0.3">
      <c r="C61" t="s">
        <v>73</v>
      </c>
      <c r="D61" s="27">
        <v>20</v>
      </c>
      <c r="E61" s="12" t="s">
        <v>34</v>
      </c>
      <c r="F61" s="13">
        <v>9</v>
      </c>
      <c r="G61" s="13">
        <v>9</v>
      </c>
      <c r="H61" s="28">
        <v>6</v>
      </c>
    </row>
    <row r="62" spans="3:8" x14ac:dyDescent="0.3">
      <c r="C62" t="s">
        <v>73</v>
      </c>
      <c r="D62" s="27">
        <v>21</v>
      </c>
      <c r="E62" s="12" t="s">
        <v>36</v>
      </c>
      <c r="F62" s="13">
        <v>9</v>
      </c>
      <c r="G62" s="13">
        <v>9</v>
      </c>
      <c r="H62" s="28">
        <v>9</v>
      </c>
    </row>
    <row r="63" spans="3:8" x14ac:dyDescent="0.3">
      <c r="C63" t="s">
        <v>73</v>
      </c>
      <c r="D63" s="27">
        <v>22</v>
      </c>
      <c r="E63" s="12" t="s">
        <v>33</v>
      </c>
      <c r="F63" s="13">
        <v>9</v>
      </c>
      <c r="G63" s="13">
        <v>9</v>
      </c>
      <c r="H63" s="28">
        <v>11</v>
      </c>
    </row>
    <row r="64" spans="3:8" x14ac:dyDescent="0.3">
      <c r="C64" t="s">
        <v>73</v>
      </c>
      <c r="D64" s="27">
        <v>23</v>
      </c>
      <c r="E64" s="12" t="s">
        <v>29</v>
      </c>
      <c r="F64" s="13">
        <v>9</v>
      </c>
      <c r="G64" s="13">
        <v>9</v>
      </c>
      <c r="H64" s="28">
        <v>23</v>
      </c>
    </row>
    <row r="65" spans="3:8" x14ac:dyDescent="0.3">
      <c r="C65" t="s">
        <v>73</v>
      </c>
      <c r="D65" s="27">
        <v>24</v>
      </c>
      <c r="E65" s="12" t="s">
        <v>47</v>
      </c>
      <c r="F65" s="13">
        <v>8</v>
      </c>
      <c r="G65" s="13">
        <v>8</v>
      </c>
      <c r="H65" s="28">
        <v>2</v>
      </c>
    </row>
    <row r="66" spans="3:8" x14ac:dyDescent="0.3">
      <c r="C66" t="s">
        <v>73</v>
      </c>
      <c r="D66" s="27">
        <v>25</v>
      </c>
      <c r="E66" s="12" t="s">
        <v>37</v>
      </c>
      <c r="F66" s="13">
        <v>8</v>
      </c>
      <c r="G66" s="13">
        <v>8</v>
      </c>
      <c r="H66" s="28">
        <v>5</v>
      </c>
    </row>
    <row r="67" spans="3:8" x14ac:dyDescent="0.3">
      <c r="C67" t="s">
        <v>73</v>
      </c>
      <c r="D67" s="27">
        <v>26</v>
      </c>
      <c r="E67" s="12" t="s">
        <v>48</v>
      </c>
      <c r="F67" s="13">
        <v>6</v>
      </c>
      <c r="G67" s="13">
        <v>7</v>
      </c>
      <c r="H67" s="28">
        <v>1</v>
      </c>
    </row>
    <row r="68" spans="3:8" ht="15" thickBot="1" x14ac:dyDescent="0.35">
      <c r="C68" t="s">
        <v>73</v>
      </c>
      <c r="D68" s="29">
        <v>27</v>
      </c>
      <c r="E68" s="30" t="s">
        <v>31</v>
      </c>
      <c r="F68" s="31">
        <v>6</v>
      </c>
      <c r="G68" s="31">
        <v>7</v>
      </c>
      <c r="H68" s="32">
        <v>17</v>
      </c>
    </row>
    <row r="71" spans="3:8" ht="15" thickBot="1" x14ac:dyDescent="0.35"/>
    <row r="72" spans="3:8" x14ac:dyDescent="0.3">
      <c r="D72" s="65" t="s">
        <v>89</v>
      </c>
      <c r="E72" s="66"/>
      <c r="F72" s="66"/>
      <c r="G72" s="66"/>
      <c r="H72" s="67"/>
    </row>
    <row r="73" spans="3:8" x14ac:dyDescent="0.3">
      <c r="D73" s="68"/>
      <c r="E73" s="69"/>
      <c r="F73" s="69"/>
      <c r="G73" s="69"/>
      <c r="H73" s="70"/>
    </row>
    <row r="74" spans="3:8" ht="15" thickBot="1" x14ac:dyDescent="0.35">
      <c r="D74" s="71"/>
      <c r="E74" s="72"/>
      <c r="F74" s="72"/>
      <c r="G74" s="72"/>
      <c r="H74" s="73"/>
    </row>
    <row r="75" spans="3:8" ht="27.6" thickBot="1" x14ac:dyDescent="0.35">
      <c r="D75" s="21" t="s">
        <v>19</v>
      </c>
      <c r="E75" s="21" t="s">
        <v>13</v>
      </c>
      <c r="F75" s="22" t="s">
        <v>17</v>
      </c>
      <c r="G75" s="22" t="s">
        <v>15</v>
      </c>
      <c r="H75" s="21" t="s">
        <v>7</v>
      </c>
    </row>
    <row r="76" spans="3:8" x14ac:dyDescent="0.3">
      <c r="C76" t="s">
        <v>74</v>
      </c>
      <c r="D76" s="23">
        <v>1</v>
      </c>
      <c r="E76" s="24" t="s">
        <v>24</v>
      </c>
      <c r="F76" s="25">
        <v>12</v>
      </c>
      <c r="G76" s="25">
        <v>13</v>
      </c>
      <c r="H76" s="26">
        <v>1</v>
      </c>
    </row>
    <row r="77" spans="3:8" x14ac:dyDescent="0.3">
      <c r="C77" t="s">
        <v>74</v>
      </c>
      <c r="D77" s="27">
        <v>2</v>
      </c>
      <c r="E77" s="12" t="s">
        <v>30</v>
      </c>
      <c r="F77" s="13">
        <v>12</v>
      </c>
      <c r="G77" s="13">
        <v>13</v>
      </c>
      <c r="H77" s="28">
        <v>4</v>
      </c>
    </row>
    <row r="78" spans="3:8" x14ac:dyDescent="0.3">
      <c r="C78" t="s">
        <v>74</v>
      </c>
      <c r="D78" s="27">
        <v>3</v>
      </c>
      <c r="E78" s="12" t="s">
        <v>21</v>
      </c>
      <c r="F78" s="13">
        <v>11</v>
      </c>
      <c r="G78" s="13">
        <v>12</v>
      </c>
      <c r="H78" s="28">
        <v>0</v>
      </c>
    </row>
    <row r="79" spans="3:8" x14ac:dyDescent="0.3">
      <c r="C79" t="s">
        <v>74</v>
      </c>
      <c r="D79" s="27">
        <v>4</v>
      </c>
      <c r="E79" s="12" t="s">
        <v>20</v>
      </c>
      <c r="F79" s="13">
        <v>11</v>
      </c>
      <c r="G79" s="13">
        <v>12</v>
      </c>
      <c r="H79" s="28">
        <v>5</v>
      </c>
    </row>
    <row r="80" spans="3:8" x14ac:dyDescent="0.3">
      <c r="C80" t="s">
        <v>74</v>
      </c>
      <c r="D80" s="27">
        <v>5</v>
      </c>
      <c r="E80" s="12" t="s">
        <v>45</v>
      </c>
      <c r="F80" s="13">
        <v>11</v>
      </c>
      <c r="G80" s="13">
        <v>11</v>
      </c>
      <c r="H80" s="28">
        <v>1</v>
      </c>
    </row>
    <row r="81" spans="3:8" x14ac:dyDescent="0.3">
      <c r="C81" t="s">
        <v>74</v>
      </c>
      <c r="D81" s="27">
        <v>6</v>
      </c>
      <c r="E81" s="12" t="s">
        <v>26</v>
      </c>
      <c r="F81" s="13">
        <v>10</v>
      </c>
      <c r="G81" s="13">
        <v>11</v>
      </c>
      <c r="H81" s="28">
        <v>3</v>
      </c>
    </row>
    <row r="82" spans="3:8" x14ac:dyDescent="0.3">
      <c r="C82" t="s">
        <v>74</v>
      </c>
      <c r="D82" s="27">
        <v>7</v>
      </c>
      <c r="E82" s="12" t="s">
        <v>22</v>
      </c>
      <c r="F82" s="13">
        <v>11</v>
      </c>
      <c r="G82" s="13">
        <v>11</v>
      </c>
      <c r="H82" s="28">
        <v>5</v>
      </c>
    </row>
    <row r="83" spans="3:8" x14ac:dyDescent="0.3">
      <c r="C83" t="s">
        <v>74</v>
      </c>
      <c r="D83" s="27">
        <v>8</v>
      </c>
      <c r="E83" s="12" t="s">
        <v>33</v>
      </c>
      <c r="F83" s="13">
        <v>10</v>
      </c>
      <c r="G83" s="13">
        <v>11</v>
      </c>
      <c r="H83" s="28">
        <v>6</v>
      </c>
    </row>
    <row r="84" spans="3:8" x14ac:dyDescent="0.3">
      <c r="C84" t="s">
        <v>74</v>
      </c>
      <c r="D84" s="27">
        <v>9</v>
      </c>
      <c r="E84" s="12" t="s">
        <v>39</v>
      </c>
      <c r="F84" s="13">
        <v>11</v>
      </c>
      <c r="G84" s="13">
        <v>11</v>
      </c>
      <c r="H84" s="28">
        <v>7</v>
      </c>
    </row>
    <row r="85" spans="3:8" x14ac:dyDescent="0.3">
      <c r="C85" t="s">
        <v>74</v>
      </c>
      <c r="D85" s="27">
        <v>10</v>
      </c>
      <c r="E85" s="12" t="s">
        <v>38</v>
      </c>
      <c r="F85" s="13">
        <v>9</v>
      </c>
      <c r="G85" s="13">
        <v>10</v>
      </c>
      <c r="H85" s="28">
        <v>1</v>
      </c>
    </row>
    <row r="86" spans="3:8" x14ac:dyDescent="0.3">
      <c r="C86" t="s">
        <v>74</v>
      </c>
      <c r="D86" s="27">
        <v>11</v>
      </c>
      <c r="E86" s="12" t="s">
        <v>43</v>
      </c>
      <c r="F86" s="13">
        <v>10</v>
      </c>
      <c r="G86" s="13">
        <v>10</v>
      </c>
      <c r="H86" s="28">
        <v>4</v>
      </c>
    </row>
    <row r="87" spans="3:8" x14ac:dyDescent="0.3">
      <c r="C87" t="s">
        <v>74</v>
      </c>
      <c r="D87" s="27">
        <v>12</v>
      </c>
      <c r="E87" s="12" t="s">
        <v>36</v>
      </c>
      <c r="F87" s="13">
        <v>10</v>
      </c>
      <c r="G87" s="13">
        <v>10</v>
      </c>
      <c r="H87" s="28">
        <v>8</v>
      </c>
    </row>
    <row r="88" spans="3:8" x14ac:dyDescent="0.3">
      <c r="C88" t="s">
        <v>74</v>
      </c>
      <c r="D88" s="27">
        <v>13</v>
      </c>
      <c r="E88" s="12" t="s">
        <v>25</v>
      </c>
      <c r="F88" s="13">
        <v>10</v>
      </c>
      <c r="G88" s="13">
        <v>10</v>
      </c>
      <c r="H88" s="28">
        <v>14</v>
      </c>
    </row>
    <row r="89" spans="3:8" x14ac:dyDescent="0.3">
      <c r="C89" t="s">
        <v>74</v>
      </c>
      <c r="D89" s="27">
        <v>14</v>
      </c>
      <c r="E89" s="12" t="s">
        <v>31</v>
      </c>
      <c r="F89" s="13">
        <v>9</v>
      </c>
      <c r="G89" s="13">
        <v>10</v>
      </c>
      <c r="H89" s="28">
        <v>17</v>
      </c>
    </row>
    <row r="90" spans="3:8" x14ac:dyDescent="0.3">
      <c r="C90" t="s">
        <v>74</v>
      </c>
      <c r="D90" s="27">
        <v>15</v>
      </c>
      <c r="E90" s="12" t="s">
        <v>41</v>
      </c>
      <c r="F90" s="13">
        <v>8</v>
      </c>
      <c r="G90" s="13">
        <v>9</v>
      </c>
      <c r="H90" s="28">
        <v>0</v>
      </c>
    </row>
    <row r="91" spans="3:8" x14ac:dyDescent="0.3">
      <c r="C91" t="s">
        <v>74</v>
      </c>
      <c r="D91" s="27">
        <v>16</v>
      </c>
      <c r="E91" s="12" t="s">
        <v>27</v>
      </c>
      <c r="F91" s="13">
        <v>9</v>
      </c>
      <c r="G91" s="13">
        <v>9</v>
      </c>
      <c r="H91" s="28">
        <v>1</v>
      </c>
    </row>
    <row r="92" spans="3:8" x14ac:dyDescent="0.3">
      <c r="C92" t="s">
        <v>74</v>
      </c>
      <c r="D92" s="27">
        <v>17</v>
      </c>
      <c r="E92" s="12" t="s">
        <v>23</v>
      </c>
      <c r="F92" s="13">
        <v>9</v>
      </c>
      <c r="G92" s="13">
        <v>9</v>
      </c>
      <c r="H92" s="28">
        <v>2</v>
      </c>
    </row>
    <row r="93" spans="3:8" x14ac:dyDescent="0.3">
      <c r="C93" t="s">
        <v>74</v>
      </c>
      <c r="D93" s="27">
        <v>18</v>
      </c>
      <c r="E93" s="12" t="s">
        <v>47</v>
      </c>
      <c r="F93" s="13">
        <v>9</v>
      </c>
      <c r="G93" s="13">
        <v>9</v>
      </c>
      <c r="H93" s="28">
        <v>8</v>
      </c>
    </row>
    <row r="94" spans="3:8" x14ac:dyDescent="0.3">
      <c r="C94" t="s">
        <v>74</v>
      </c>
      <c r="D94" s="27">
        <v>19</v>
      </c>
      <c r="E94" s="12" t="s">
        <v>44</v>
      </c>
      <c r="F94" s="13">
        <v>8</v>
      </c>
      <c r="G94" s="13">
        <v>8</v>
      </c>
      <c r="H94" s="28">
        <v>1</v>
      </c>
    </row>
    <row r="95" spans="3:8" x14ac:dyDescent="0.3">
      <c r="C95" t="s">
        <v>74</v>
      </c>
      <c r="D95" s="27">
        <v>20</v>
      </c>
      <c r="E95" s="12" t="s">
        <v>35</v>
      </c>
      <c r="F95" s="13">
        <v>8</v>
      </c>
      <c r="G95" s="13">
        <v>8</v>
      </c>
      <c r="H95" s="28">
        <v>2</v>
      </c>
    </row>
    <row r="96" spans="3:8" x14ac:dyDescent="0.3">
      <c r="C96" t="s">
        <v>74</v>
      </c>
      <c r="D96" s="27">
        <v>21</v>
      </c>
      <c r="E96" s="12" t="s">
        <v>48</v>
      </c>
      <c r="F96" s="13">
        <v>8</v>
      </c>
      <c r="G96" s="13">
        <v>8</v>
      </c>
      <c r="H96" s="28">
        <v>5</v>
      </c>
    </row>
    <row r="97" spans="3:8" x14ac:dyDescent="0.3">
      <c r="C97" t="s">
        <v>74</v>
      </c>
      <c r="D97" s="27">
        <v>22</v>
      </c>
      <c r="E97" s="12" t="s">
        <v>46</v>
      </c>
      <c r="F97" s="13">
        <v>8</v>
      </c>
      <c r="G97" s="13">
        <v>8</v>
      </c>
      <c r="H97" s="28">
        <v>7</v>
      </c>
    </row>
    <row r="98" spans="3:8" x14ac:dyDescent="0.3">
      <c r="C98" t="s">
        <v>74</v>
      </c>
      <c r="D98" s="27">
        <v>23</v>
      </c>
      <c r="E98" s="12" t="s">
        <v>34</v>
      </c>
      <c r="F98" s="13">
        <v>8</v>
      </c>
      <c r="G98" s="13">
        <v>8</v>
      </c>
      <c r="H98" s="28">
        <v>21</v>
      </c>
    </row>
    <row r="99" spans="3:8" x14ac:dyDescent="0.3">
      <c r="C99" t="s">
        <v>74</v>
      </c>
      <c r="D99" s="27">
        <v>24</v>
      </c>
      <c r="E99" s="12" t="s">
        <v>29</v>
      </c>
      <c r="F99" s="13">
        <v>7</v>
      </c>
      <c r="G99" s="13">
        <v>7</v>
      </c>
      <c r="H99" s="28">
        <v>29</v>
      </c>
    </row>
    <row r="100" spans="3:8" x14ac:dyDescent="0.3">
      <c r="C100" t="s">
        <v>74</v>
      </c>
      <c r="D100" s="27">
        <v>25</v>
      </c>
      <c r="E100" s="12" t="s">
        <v>69</v>
      </c>
      <c r="F100" s="13">
        <v>6</v>
      </c>
      <c r="G100" s="13">
        <v>6</v>
      </c>
      <c r="H100" s="28">
        <v>11</v>
      </c>
    </row>
    <row r="101" spans="3:8" x14ac:dyDescent="0.3">
      <c r="C101" t="s">
        <v>74</v>
      </c>
      <c r="D101" s="27">
        <v>26</v>
      </c>
      <c r="E101" s="12" t="s">
        <v>37</v>
      </c>
      <c r="F101" s="13">
        <v>6</v>
      </c>
      <c r="G101" s="13">
        <v>6</v>
      </c>
      <c r="H101" s="28">
        <v>13</v>
      </c>
    </row>
    <row r="102" spans="3:8" ht="15" thickBot="1" x14ac:dyDescent="0.35">
      <c r="C102" t="s">
        <v>74</v>
      </c>
      <c r="D102" s="29">
        <v>27</v>
      </c>
      <c r="E102" s="30" t="s">
        <v>50</v>
      </c>
      <c r="F102" s="31">
        <v>5</v>
      </c>
      <c r="G102" s="31">
        <v>5</v>
      </c>
      <c r="H102" s="32">
        <v>14</v>
      </c>
    </row>
    <row r="108" spans="3:8" ht="15" thickBot="1" x14ac:dyDescent="0.35"/>
    <row r="109" spans="3:8" x14ac:dyDescent="0.3">
      <c r="D109" s="65" t="s">
        <v>90</v>
      </c>
      <c r="E109" s="66"/>
      <c r="F109" s="66"/>
      <c r="G109" s="66"/>
      <c r="H109" s="67"/>
    </row>
    <row r="110" spans="3:8" x14ac:dyDescent="0.3">
      <c r="D110" s="68"/>
      <c r="E110" s="69"/>
      <c r="F110" s="69"/>
      <c r="G110" s="69"/>
      <c r="H110" s="70"/>
    </row>
    <row r="111" spans="3:8" ht="15" thickBot="1" x14ac:dyDescent="0.35">
      <c r="D111" s="71"/>
      <c r="E111" s="72"/>
      <c r="F111" s="72"/>
      <c r="G111" s="72"/>
      <c r="H111" s="73"/>
    </row>
    <row r="112" spans="3:8" ht="27.6" thickBot="1" x14ac:dyDescent="0.35">
      <c r="D112" s="21" t="s">
        <v>19</v>
      </c>
      <c r="E112" s="21" t="s">
        <v>13</v>
      </c>
      <c r="F112" s="22" t="s">
        <v>17</v>
      </c>
      <c r="G112" s="22" t="s">
        <v>15</v>
      </c>
      <c r="H112" s="21" t="s">
        <v>7</v>
      </c>
    </row>
    <row r="113" spans="3:8" x14ac:dyDescent="0.3">
      <c r="C113" s="39" t="s">
        <v>75</v>
      </c>
      <c r="D113" s="23">
        <v>1</v>
      </c>
      <c r="E113" s="24" t="s">
        <v>45</v>
      </c>
      <c r="F113" s="25">
        <v>11</v>
      </c>
      <c r="G113" s="25">
        <v>12</v>
      </c>
      <c r="H113" s="26">
        <v>1</v>
      </c>
    </row>
    <row r="114" spans="3:8" x14ac:dyDescent="0.3">
      <c r="C114" s="39" t="s">
        <v>75</v>
      </c>
      <c r="D114" s="27">
        <v>2</v>
      </c>
      <c r="E114" s="12" t="s">
        <v>33</v>
      </c>
      <c r="F114" s="13">
        <v>11</v>
      </c>
      <c r="G114" s="13">
        <v>12</v>
      </c>
      <c r="H114" s="28">
        <v>12</v>
      </c>
    </row>
    <row r="115" spans="3:8" x14ac:dyDescent="0.3">
      <c r="C115" s="39" t="s">
        <v>75</v>
      </c>
      <c r="D115" s="27">
        <v>3</v>
      </c>
      <c r="E115" s="12" t="s">
        <v>41</v>
      </c>
      <c r="F115" s="13">
        <v>11</v>
      </c>
      <c r="G115" s="13">
        <v>12</v>
      </c>
      <c r="H115" s="28">
        <v>12</v>
      </c>
    </row>
    <row r="116" spans="3:8" x14ac:dyDescent="0.3">
      <c r="C116" s="39" t="s">
        <v>75</v>
      </c>
      <c r="D116" s="27">
        <v>4</v>
      </c>
      <c r="E116" s="12" t="s">
        <v>34</v>
      </c>
      <c r="F116" s="13">
        <v>10</v>
      </c>
      <c r="G116" s="13">
        <v>11</v>
      </c>
      <c r="H116" s="28">
        <v>11</v>
      </c>
    </row>
    <row r="117" spans="3:8" x14ac:dyDescent="0.3">
      <c r="C117" s="39" t="s">
        <v>75</v>
      </c>
      <c r="D117" s="27">
        <v>5</v>
      </c>
      <c r="E117" s="12" t="s">
        <v>20</v>
      </c>
      <c r="F117" s="13">
        <v>10</v>
      </c>
      <c r="G117" s="13">
        <v>11</v>
      </c>
      <c r="H117" s="28">
        <v>13</v>
      </c>
    </row>
    <row r="118" spans="3:8" x14ac:dyDescent="0.3">
      <c r="C118" s="39" t="s">
        <v>75</v>
      </c>
      <c r="D118" s="27">
        <v>6</v>
      </c>
      <c r="E118" s="12" t="s">
        <v>27</v>
      </c>
      <c r="F118" s="13">
        <v>10</v>
      </c>
      <c r="G118" s="13">
        <v>11</v>
      </c>
      <c r="H118" s="28">
        <v>25</v>
      </c>
    </row>
    <row r="119" spans="3:8" x14ac:dyDescent="0.3">
      <c r="C119" s="39" t="s">
        <v>75</v>
      </c>
      <c r="D119" s="27">
        <v>7</v>
      </c>
      <c r="E119" s="12" t="s">
        <v>23</v>
      </c>
      <c r="F119" s="13">
        <v>9</v>
      </c>
      <c r="G119" s="13">
        <v>10</v>
      </c>
      <c r="H119" s="28">
        <v>4</v>
      </c>
    </row>
    <row r="120" spans="3:8" x14ac:dyDescent="0.3">
      <c r="C120" s="39" t="s">
        <v>75</v>
      </c>
      <c r="D120" s="27">
        <v>8</v>
      </c>
      <c r="E120" s="12" t="s">
        <v>35</v>
      </c>
      <c r="F120" s="13">
        <v>9</v>
      </c>
      <c r="G120" s="13">
        <v>10</v>
      </c>
      <c r="H120" s="28">
        <v>7</v>
      </c>
    </row>
    <row r="121" spans="3:8" x14ac:dyDescent="0.3">
      <c r="C121" s="39" t="s">
        <v>75</v>
      </c>
      <c r="D121" s="27">
        <v>9</v>
      </c>
      <c r="E121" s="12" t="s">
        <v>38</v>
      </c>
      <c r="F121" s="13">
        <v>9</v>
      </c>
      <c r="G121" s="13">
        <v>10</v>
      </c>
      <c r="H121" s="28">
        <v>7</v>
      </c>
    </row>
    <row r="122" spans="3:8" x14ac:dyDescent="0.3">
      <c r="C122" s="39" t="s">
        <v>75</v>
      </c>
      <c r="D122" s="27">
        <v>10</v>
      </c>
      <c r="E122" s="12" t="s">
        <v>25</v>
      </c>
      <c r="F122" s="13">
        <v>9</v>
      </c>
      <c r="G122" s="13">
        <v>10</v>
      </c>
      <c r="H122" s="28">
        <v>9</v>
      </c>
    </row>
    <row r="123" spans="3:8" x14ac:dyDescent="0.3">
      <c r="C123" s="39" t="s">
        <v>75</v>
      </c>
      <c r="D123" s="27">
        <v>11</v>
      </c>
      <c r="E123" s="12" t="s">
        <v>43</v>
      </c>
      <c r="F123" s="13">
        <v>9</v>
      </c>
      <c r="G123" s="13">
        <v>10</v>
      </c>
      <c r="H123" s="28">
        <v>9</v>
      </c>
    </row>
    <row r="124" spans="3:8" x14ac:dyDescent="0.3">
      <c r="C124" s="39" t="s">
        <v>75</v>
      </c>
      <c r="D124" s="27">
        <v>12</v>
      </c>
      <c r="E124" s="12" t="s">
        <v>48</v>
      </c>
      <c r="F124" s="13">
        <v>9</v>
      </c>
      <c r="G124" s="13">
        <v>10</v>
      </c>
      <c r="H124" s="28">
        <v>10</v>
      </c>
    </row>
    <row r="125" spans="3:8" x14ac:dyDescent="0.3">
      <c r="C125" s="39" t="s">
        <v>75</v>
      </c>
      <c r="D125" s="27">
        <v>13</v>
      </c>
      <c r="E125" s="12" t="s">
        <v>39</v>
      </c>
      <c r="F125" s="13">
        <v>9</v>
      </c>
      <c r="G125" s="13">
        <v>10</v>
      </c>
      <c r="H125" s="28">
        <v>11</v>
      </c>
    </row>
    <row r="126" spans="3:8" x14ac:dyDescent="0.3">
      <c r="C126" s="39" t="s">
        <v>75</v>
      </c>
      <c r="D126" s="27">
        <v>14</v>
      </c>
      <c r="E126" s="12" t="s">
        <v>47</v>
      </c>
      <c r="F126" s="13">
        <v>9</v>
      </c>
      <c r="G126" s="13">
        <v>10</v>
      </c>
      <c r="H126" s="28">
        <v>13</v>
      </c>
    </row>
    <row r="127" spans="3:8" x14ac:dyDescent="0.3">
      <c r="C127" s="39" t="s">
        <v>75</v>
      </c>
      <c r="D127" s="27">
        <v>15</v>
      </c>
      <c r="E127" s="12" t="s">
        <v>46</v>
      </c>
      <c r="F127" s="13">
        <v>9</v>
      </c>
      <c r="G127" s="13">
        <v>10</v>
      </c>
      <c r="H127" s="28">
        <v>21</v>
      </c>
    </row>
    <row r="128" spans="3:8" x14ac:dyDescent="0.3">
      <c r="C128" s="39" t="s">
        <v>75</v>
      </c>
      <c r="D128" s="27">
        <v>16</v>
      </c>
      <c r="E128" s="12" t="s">
        <v>36</v>
      </c>
      <c r="F128" s="13">
        <v>8</v>
      </c>
      <c r="G128" s="13">
        <v>9</v>
      </c>
      <c r="H128" s="28">
        <v>7</v>
      </c>
    </row>
    <row r="129" spans="3:8" x14ac:dyDescent="0.3">
      <c r="C129" s="39" t="s">
        <v>75</v>
      </c>
      <c r="D129" s="27">
        <v>17</v>
      </c>
      <c r="E129" s="12" t="s">
        <v>24</v>
      </c>
      <c r="F129" s="13">
        <v>8</v>
      </c>
      <c r="G129" s="13">
        <v>9</v>
      </c>
      <c r="H129" s="28">
        <v>7</v>
      </c>
    </row>
    <row r="130" spans="3:8" x14ac:dyDescent="0.3">
      <c r="C130" s="39" t="s">
        <v>75</v>
      </c>
      <c r="D130" s="27">
        <v>18</v>
      </c>
      <c r="E130" s="12" t="s">
        <v>44</v>
      </c>
      <c r="F130" s="13">
        <v>8</v>
      </c>
      <c r="G130" s="13">
        <v>9</v>
      </c>
      <c r="H130" s="28">
        <v>9</v>
      </c>
    </row>
    <row r="131" spans="3:8" x14ac:dyDescent="0.3">
      <c r="C131" s="39" t="s">
        <v>75</v>
      </c>
      <c r="D131" s="27">
        <v>19</v>
      </c>
      <c r="E131" s="12" t="s">
        <v>31</v>
      </c>
      <c r="F131" s="13">
        <v>8</v>
      </c>
      <c r="G131" s="13">
        <v>9</v>
      </c>
      <c r="H131" s="28">
        <v>9</v>
      </c>
    </row>
    <row r="132" spans="3:8" x14ac:dyDescent="0.3">
      <c r="C132" s="39" t="s">
        <v>75</v>
      </c>
      <c r="D132" s="27">
        <v>20</v>
      </c>
      <c r="E132" s="12" t="s">
        <v>29</v>
      </c>
      <c r="F132" s="13">
        <v>8</v>
      </c>
      <c r="G132" s="13">
        <v>9</v>
      </c>
      <c r="H132" s="28">
        <v>17</v>
      </c>
    </row>
    <row r="133" spans="3:8" x14ac:dyDescent="0.3">
      <c r="C133" s="39" t="s">
        <v>75</v>
      </c>
      <c r="D133" s="27">
        <v>21</v>
      </c>
      <c r="E133" s="12" t="s">
        <v>22</v>
      </c>
      <c r="F133" s="13">
        <v>8</v>
      </c>
      <c r="G133" s="13">
        <v>9</v>
      </c>
      <c r="H133" s="28">
        <v>22</v>
      </c>
    </row>
    <row r="134" spans="3:8" x14ac:dyDescent="0.3">
      <c r="C134" s="39" t="s">
        <v>75</v>
      </c>
      <c r="D134" s="27">
        <v>22</v>
      </c>
      <c r="E134" s="12" t="s">
        <v>37</v>
      </c>
      <c r="F134" s="13">
        <v>7</v>
      </c>
      <c r="G134" s="13">
        <v>8</v>
      </c>
      <c r="H134" s="28">
        <v>7</v>
      </c>
    </row>
    <row r="135" spans="3:8" x14ac:dyDescent="0.3">
      <c r="C135" s="39" t="s">
        <v>75</v>
      </c>
      <c r="D135" s="27">
        <v>23</v>
      </c>
      <c r="E135" s="12" t="s">
        <v>30</v>
      </c>
      <c r="F135" s="13">
        <v>7</v>
      </c>
      <c r="G135" s="13">
        <v>8</v>
      </c>
      <c r="H135" s="28">
        <v>10</v>
      </c>
    </row>
    <row r="136" spans="3:8" x14ac:dyDescent="0.3">
      <c r="C136" s="39" t="s">
        <v>75</v>
      </c>
      <c r="D136" s="27">
        <v>24</v>
      </c>
      <c r="E136" s="12" t="s">
        <v>21</v>
      </c>
      <c r="F136" s="13">
        <v>7</v>
      </c>
      <c r="G136" s="13">
        <v>8</v>
      </c>
      <c r="H136" s="28">
        <v>13</v>
      </c>
    </row>
    <row r="137" spans="3:8" x14ac:dyDescent="0.3">
      <c r="C137" s="39" t="s">
        <v>75</v>
      </c>
      <c r="D137" s="27">
        <v>25</v>
      </c>
      <c r="E137" s="12" t="s">
        <v>26</v>
      </c>
      <c r="F137" s="13">
        <v>7</v>
      </c>
      <c r="G137" s="13">
        <v>8</v>
      </c>
      <c r="H137" s="28">
        <v>15</v>
      </c>
    </row>
    <row r="138" spans="3:8" x14ac:dyDescent="0.3">
      <c r="C138" s="39" t="s">
        <v>75</v>
      </c>
      <c r="D138" s="27">
        <v>26</v>
      </c>
      <c r="E138" s="12" t="s">
        <v>69</v>
      </c>
      <c r="F138" s="13">
        <v>6</v>
      </c>
      <c r="G138" s="13">
        <v>7</v>
      </c>
      <c r="H138" s="28">
        <v>11</v>
      </c>
    </row>
    <row r="139" spans="3:8" ht="15" thickBot="1" x14ac:dyDescent="0.35">
      <c r="C139" s="39" t="s">
        <v>75</v>
      </c>
      <c r="D139" s="29">
        <v>27</v>
      </c>
      <c r="E139" s="30" t="s">
        <v>50</v>
      </c>
      <c r="F139" s="31">
        <v>7</v>
      </c>
      <c r="G139" s="31">
        <v>7</v>
      </c>
      <c r="H139" s="32">
        <v>14</v>
      </c>
    </row>
    <row r="142" spans="3:8" ht="15" thickBot="1" x14ac:dyDescent="0.35"/>
    <row r="143" spans="3:8" x14ac:dyDescent="0.3">
      <c r="D143" s="65" t="s">
        <v>93</v>
      </c>
      <c r="E143" s="66"/>
      <c r="F143" s="66"/>
      <c r="G143" s="66"/>
      <c r="H143" s="67"/>
    </row>
    <row r="144" spans="3:8" x14ac:dyDescent="0.3">
      <c r="D144" s="68"/>
      <c r="E144" s="69"/>
      <c r="F144" s="69"/>
      <c r="G144" s="69"/>
      <c r="H144" s="70"/>
    </row>
    <row r="145" spans="3:8" ht="15" thickBot="1" x14ac:dyDescent="0.35">
      <c r="D145" s="71"/>
      <c r="E145" s="72"/>
      <c r="F145" s="72"/>
      <c r="G145" s="72"/>
      <c r="H145" s="73"/>
    </row>
    <row r="146" spans="3:8" ht="27.6" thickBot="1" x14ac:dyDescent="0.35">
      <c r="D146" s="21" t="s">
        <v>19</v>
      </c>
      <c r="E146" s="21" t="s">
        <v>13</v>
      </c>
      <c r="F146" s="22" t="s">
        <v>17</v>
      </c>
      <c r="G146" s="22" t="s">
        <v>15</v>
      </c>
      <c r="H146" s="21" t="s">
        <v>7</v>
      </c>
    </row>
    <row r="147" spans="3:8" x14ac:dyDescent="0.3">
      <c r="C147" s="39" t="s">
        <v>76</v>
      </c>
      <c r="D147" s="23">
        <v>1</v>
      </c>
      <c r="E147" s="24" t="s">
        <v>24</v>
      </c>
      <c r="F147" s="25">
        <v>11</v>
      </c>
      <c r="G147" s="25">
        <v>12</v>
      </c>
      <c r="H147" s="26">
        <v>2</v>
      </c>
    </row>
    <row r="148" spans="3:8" x14ac:dyDescent="0.3">
      <c r="C148" s="39" t="s">
        <v>76</v>
      </c>
      <c r="D148" s="27">
        <v>2</v>
      </c>
      <c r="E148" s="12" t="s">
        <v>39</v>
      </c>
      <c r="F148" s="13">
        <v>11</v>
      </c>
      <c r="G148" s="13">
        <v>12</v>
      </c>
      <c r="H148" s="28">
        <v>3</v>
      </c>
    </row>
    <row r="149" spans="3:8" x14ac:dyDescent="0.3">
      <c r="C149" s="39" t="s">
        <v>76</v>
      </c>
      <c r="D149" s="27">
        <v>3</v>
      </c>
      <c r="E149" s="12" t="s">
        <v>30</v>
      </c>
      <c r="F149" s="13">
        <v>11</v>
      </c>
      <c r="G149" s="13">
        <v>12</v>
      </c>
      <c r="H149" s="28">
        <v>5</v>
      </c>
    </row>
    <row r="150" spans="3:8" x14ac:dyDescent="0.3">
      <c r="C150" s="39" t="s">
        <v>76</v>
      </c>
      <c r="D150" s="27">
        <v>4</v>
      </c>
      <c r="E150" s="12" t="s">
        <v>29</v>
      </c>
      <c r="F150" s="13">
        <v>11</v>
      </c>
      <c r="G150" s="13">
        <v>12</v>
      </c>
      <c r="H150" s="28">
        <v>34</v>
      </c>
    </row>
    <row r="151" spans="3:8" x14ac:dyDescent="0.3">
      <c r="C151" s="39" t="s">
        <v>76</v>
      </c>
      <c r="D151" s="27">
        <v>5</v>
      </c>
      <c r="E151" s="12" t="s">
        <v>38</v>
      </c>
      <c r="F151" s="13">
        <v>10</v>
      </c>
      <c r="G151" s="13">
        <v>11</v>
      </c>
      <c r="H151" s="28">
        <v>0</v>
      </c>
    </row>
    <row r="152" spans="3:8" x14ac:dyDescent="0.3">
      <c r="C152" s="39" t="s">
        <v>76</v>
      </c>
      <c r="D152" s="27">
        <v>6</v>
      </c>
      <c r="E152" s="12" t="s">
        <v>20</v>
      </c>
      <c r="F152" s="13">
        <v>10</v>
      </c>
      <c r="G152" s="13">
        <v>11</v>
      </c>
      <c r="H152" s="28">
        <v>1</v>
      </c>
    </row>
    <row r="153" spans="3:8" x14ac:dyDescent="0.3">
      <c r="C153" s="39" t="s">
        <v>76</v>
      </c>
      <c r="D153" s="27">
        <v>7</v>
      </c>
      <c r="E153" s="12" t="s">
        <v>25</v>
      </c>
      <c r="F153" s="13">
        <v>10</v>
      </c>
      <c r="G153" s="13">
        <v>11</v>
      </c>
      <c r="H153" s="28">
        <v>2</v>
      </c>
    </row>
    <row r="154" spans="3:8" x14ac:dyDescent="0.3">
      <c r="C154" s="39" t="s">
        <v>76</v>
      </c>
      <c r="D154" s="27">
        <v>8</v>
      </c>
      <c r="E154" s="12" t="s">
        <v>34</v>
      </c>
      <c r="F154" s="13">
        <v>10</v>
      </c>
      <c r="G154" s="13">
        <v>11</v>
      </c>
      <c r="H154" s="28">
        <v>2</v>
      </c>
    </row>
    <row r="155" spans="3:8" x14ac:dyDescent="0.3">
      <c r="C155" s="39" t="s">
        <v>76</v>
      </c>
      <c r="D155" s="27">
        <v>9</v>
      </c>
      <c r="E155" s="12" t="s">
        <v>26</v>
      </c>
      <c r="F155" s="13">
        <v>10</v>
      </c>
      <c r="G155" s="13">
        <v>11</v>
      </c>
      <c r="H155" s="28">
        <v>2</v>
      </c>
    </row>
    <row r="156" spans="3:8" x14ac:dyDescent="0.3">
      <c r="C156" s="39" t="s">
        <v>76</v>
      </c>
      <c r="D156" s="27">
        <v>10</v>
      </c>
      <c r="E156" s="12" t="s">
        <v>44</v>
      </c>
      <c r="F156" s="13">
        <v>10</v>
      </c>
      <c r="G156" s="13">
        <v>11</v>
      </c>
      <c r="H156" s="28">
        <v>3</v>
      </c>
    </row>
    <row r="157" spans="3:8" x14ac:dyDescent="0.3">
      <c r="C157" s="39" t="s">
        <v>76</v>
      </c>
      <c r="D157" s="27">
        <v>11</v>
      </c>
      <c r="E157" s="12" t="s">
        <v>35</v>
      </c>
      <c r="F157" s="13">
        <v>10</v>
      </c>
      <c r="G157" s="13">
        <v>11</v>
      </c>
      <c r="H157" s="28">
        <v>4</v>
      </c>
    </row>
    <row r="158" spans="3:8" x14ac:dyDescent="0.3">
      <c r="C158" s="39" t="s">
        <v>76</v>
      </c>
      <c r="D158" s="27">
        <v>12</v>
      </c>
      <c r="E158" s="12" t="s">
        <v>45</v>
      </c>
      <c r="F158" s="13">
        <v>10</v>
      </c>
      <c r="G158" s="13">
        <v>11</v>
      </c>
      <c r="H158" s="28">
        <v>4</v>
      </c>
    </row>
    <row r="159" spans="3:8" x14ac:dyDescent="0.3">
      <c r="C159" s="39" t="s">
        <v>76</v>
      </c>
      <c r="D159" s="27">
        <v>13</v>
      </c>
      <c r="E159" s="12" t="s">
        <v>47</v>
      </c>
      <c r="F159" s="13">
        <v>10</v>
      </c>
      <c r="G159" s="13">
        <v>11</v>
      </c>
      <c r="H159" s="28">
        <v>4</v>
      </c>
    </row>
    <row r="160" spans="3:8" x14ac:dyDescent="0.3">
      <c r="C160" s="39" t="s">
        <v>76</v>
      </c>
      <c r="D160" s="27">
        <v>14</v>
      </c>
      <c r="E160" s="12" t="s">
        <v>21</v>
      </c>
      <c r="F160" s="13">
        <v>10</v>
      </c>
      <c r="G160" s="13">
        <v>11</v>
      </c>
      <c r="H160" s="28">
        <v>4</v>
      </c>
    </row>
    <row r="161" spans="3:8" x14ac:dyDescent="0.3">
      <c r="C161" s="39" t="s">
        <v>76</v>
      </c>
      <c r="D161" s="27">
        <v>15</v>
      </c>
      <c r="E161" s="12" t="s">
        <v>23</v>
      </c>
      <c r="F161" s="13">
        <v>10</v>
      </c>
      <c r="G161" s="13">
        <v>11</v>
      </c>
      <c r="H161" s="28">
        <v>5</v>
      </c>
    </row>
    <row r="162" spans="3:8" x14ac:dyDescent="0.3">
      <c r="C162" s="39" t="s">
        <v>76</v>
      </c>
      <c r="D162" s="27">
        <v>16</v>
      </c>
      <c r="E162" s="12" t="s">
        <v>33</v>
      </c>
      <c r="F162" s="13">
        <v>10</v>
      </c>
      <c r="G162" s="13">
        <v>11</v>
      </c>
      <c r="H162" s="28">
        <v>5</v>
      </c>
    </row>
    <row r="163" spans="3:8" x14ac:dyDescent="0.3">
      <c r="C163" s="39" t="s">
        <v>76</v>
      </c>
      <c r="D163" s="27">
        <v>17</v>
      </c>
      <c r="E163" s="12" t="s">
        <v>36</v>
      </c>
      <c r="F163" s="13">
        <v>10</v>
      </c>
      <c r="G163" s="13">
        <v>11</v>
      </c>
      <c r="H163" s="28">
        <v>6</v>
      </c>
    </row>
    <row r="164" spans="3:8" x14ac:dyDescent="0.3">
      <c r="C164" s="39" t="s">
        <v>76</v>
      </c>
      <c r="D164" s="27">
        <v>18</v>
      </c>
      <c r="E164" s="12" t="s">
        <v>69</v>
      </c>
      <c r="F164" s="13">
        <v>10</v>
      </c>
      <c r="G164" s="13">
        <v>11</v>
      </c>
      <c r="H164" s="28">
        <v>6</v>
      </c>
    </row>
    <row r="165" spans="3:8" x14ac:dyDescent="0.3">
      <c r="C165" s="39" t="s">
        <v>76</v>
      </c>
      <c r="D165" s="27">
        <v>19</v>
      </c>
      <c r="E165" s="12" t="s">
        <v>31</v>
      </c>
      <c r="F165" s="13">
        <v>10</v>
      </c>
      <c r="G165" s="13">
        <v>11</v>
      </c>
      <c r="H165" s="28">
        <v>6</v>
      </c>
    </row>
    <row r="166" spans="3:8" x14ac:dyDescent="0.3">
      <c r="C166" s="39" t="s">
        <v>76</v>
      </c>
      <c r="D166" s="27">
        <v>20</v>
      </c>
      <c r="E166" s="12" t="s">
        <v>22</v>
      </c>
      <c r="F166" s="13">
        <v>10</v>
      </c>
      <c r="G166" s="13">
        <v>11</v>
      </c>
      <c r="H166" s="28">
        <v>7</v>
      </c>
    </row>
    <row r="167" spans="3:8" x14ac:dyDescent="0.3">
      <c r="C167" s="39" t="s">
        <v>76</v>
      </c>
      <c r="D167" s="27">
        <v>21</v>
      </c>
      <c r="E167" s="12" t="s">
        <v>50</v>
      </c>
      <c r="F167" s="13">
        <v>10</v>
      </c>
      <c r="G167" s="13">
        <v>11</v>
      </c>
      <c r="H167" s="28">
        <v>8</v>
      </c>
    </row>
    <row r="168" spans="3:8" x14ac:dyDescent="0.3">
      <c r="C168" s="39" t="s">
        <v>76</v>
      </c>
      <c r="D168" s="27">
        <v>22</v>
      </c>
      <c r="E168" s="12" t="s">
        <v>37</v>
      </c>
      <c r="F168" s="13">
        <v>10</v>
      </c>
      <c r="G168" s="13">
        <v>11</v>
      </c>
      <c r="H168" s="28">
        <v>10</v>
      </c>
    </row>
    <row r="169" spans="3:8" x14ac:dyDescent="0.3">
      <c r="C169" s="39" t="s">
        <v>76</v>
      </c>
      <c r="D169" s="27">
        <v>23</v>
      </c>
      <c r="E169" s="12" t="s">
        <v>41</v>
      </c>
      <c r="F169" s="13">
        <v>10</v>
      </c>
      <c r="G169" s="13">
        <v>11</v>
      </c>
      <c r="H169" s="28">
        <v>11</v>
      </c>
    </row>
    <row r="170" spans="3:8" x14ac:dyDescent="0.3">
      <c r="C170" s="39" t="s">
        <v>76</v>
      </c>
      <c r="D170" s="27">
        <v>24</v>
      </c>
      <c r="E170" s="12" t="s">
        <v>43</v>
      </c>
      <c r="F170" s="13">
        <v>9</v>
      </c>
      <c r="G170" s="13">
        <v>10</v>
      </c>
      <c r="H170" s="28">
        <v>5</v>
      </c>
    </row>
    <row r="171" spans="3:8" x14ac:dyDescent="0.3">
      <c r="C171" s="39" t="s">
        <v>76</v>
      </c>
      <c r="D171" s="27">
        <v>25</v>
      </c>
      <c r="E171" s="12" t="s">
        <v>48</v>
      </c>
      <c r="F171" s="13">
        <v>7</v>
      </c>
      <c r="G171" s="13">
        <v>8</v>
      </c>
      <c r="H171" s="28">
        <v>5</v>
      </c>
    </row>
    <row r="172" spans="3:8" x14ac:dyDescent="0.3">
      <c r="C172" s="39" t="s">
        <v>76</v>
      </c>
      <c r="D172" s="27">
        <v>26</v>
      </c>
      <c r="E172" s="12" t="s">
        <v>27</v>
      </c>
      <c r="F172" s="13">
        <v>6</v>
      </c>
      <c r="G172" s="13">
        <v>7</v>
      </c>
      <c r="H172" s="28">
        <v>6</v>
      </c>
    </row>
    <row r="173" spans="3:8" ht="15" thickBot="1" x14ac:dyDescent="0.35">
      <c r="C173" s="39" t="s">
        <v>76</v>
      </c>
      <c r="D173" s="29">
        <v>27</v>
      </c>
      <c r="E173" s="30" t="s">
        <v>46</v>
      </c>
      <c r="F173" s="31">
        <v>6</v>
      </c>
      <c r="G173" s="31">
        <v>6</v>
      </c>
      <c r="H173" s="32">
        <v>8</v>
      </c>
    </row>
    <row r="177" spans="3:8" ht="15" thickBot="1" x14ac:dyDescent="0.35"/>
    <row r="178" spans="3:8" x14ac:dyDescent="0.3">
      <c r="D178" s="65" t="s">
        <v>106</v>
      </c>
      <c r="E178" s="66"/>
      <c r="F178" s="66"/>
      <c r="G178" s="66"/>
      <c r="H178" s="67"/>
    </row>
    <row r="179" spans="3:8" x14ac:dyDescent="0.3">
      <c r="D179" s="68"/>
      <c r="E179" s="69"/>
      <c r="F179" s="69"/>
      <c r="G179" s="69"/>
      <c r="H179" s="70"/>
    </row>
    <row r="180" spans="3:8" ht="15" thickBot="1" x14ac:dyDescent="0.35">
      <c r="D180" s="71"/>
      <c r="E180" s="72"/>
      <c r="F180" s="72"/>
      <c r="G180" s="72"/>
      <c r="H180" s="73"/>
    </row>
    <row r="181" spans="3:8" ht="27.6" thickBot="1" x14ac:dyDescent="0.35">
      <c r="D181" s="21" t="s">
        <v>19</v>
      </c>
      <c r="E181" s="21" t="s">
        <v>13</v>
      </c>
      <c r="F181" s="22" t="s">
        <v>17</v>
      </c>
      <c r="G181" s="22" t="s">
        <v>15</v>
      </c>
      <c r="H181" s="21" t="s">
        <v>7</v>
      </c>
    </row>
    <row r="182" spans="3:8" x14ac:dyDescent="0.3">
      <c r="C182" s="39" t="s">
        <v>77</v>
      </c>
      <c r="D182" s="23">
        <v>1</v>
      </c>
      <c r="E182" s="24" t="s">
        <v>26</v>
      </c>
      <c r="F182" s="25">
        <v>10</v>
      </c>
      <c r="G182" s="25">
        <v>11</v>
      </c>
      <c r="H182" s="26">
        <v>12</v>
      </c>
    </row>
    <row r="183" spans="3:8" x14ac:dyDescent="0.3">
      <c r="C183" s="39" t="s">
        <v>77</v>
      </c>
      <c r="D183" s="27">
        <v>2</v>
      </c>
      <c r="E183" s="12" t="s">
        <v>25</v>
      </c>
      <c r="F183" s="13">
        <v>9</v>
      </c>
      <c r="G183" s="13">
        <v>10</v>
      </c>
      <c r="H183" s="28">
        <v>8</v>
      </c>
    </row>
    <row r="184" spans="3:8" x14ac:dyDescent="0.3">
      <c r="C184" s="39" t="s">
        <v>77</v>
      </c>
      <c r="D184" s="27">
        <v>3</v>
      </c>
      <c r="E184" s="12" t="s">
        <v>69</v>
      </c>
      <c r="F184" s="13">
        <v>9</v>
      </c>
      <c r="G184" s="13">
        <v>10</v>
      </c>
      <c r="H184" s="28">
        <v>15</v>
      </c>
    </row>
    <row r="185" spans="3:8" x14ac:dyDescent="0.3">
      <c r="C185" s="39" t="s">
        <v>77</v>
      </c>
      <c r="D185" s="27">
        <v>4</v>
      </c>
      <c r="E185" s="12" t="s">
        <v>20</v>
      </c>
      <c r="F185" s="13">
        <v>9</v>
      </c>
      <c r="G185" s="13">
        <v>10</v>
      </c>
      <c r="H185" s="28">
        <v>17</v>
      </c>
    </row>
    <row r="186" spans="3:8" x14ac:dyDescent="0.3">
      <c r="C186" s="39" t="s">
        <v>77</v>
      </c>
      <c r="D186" s="27">
        <v>5</v>
      </c>
      <c r="E186" s="12" t="s">
        <v>23</v>
      </c>
      <c r="F186" s="13">
        <v>8</v>
      </c>
      <c r="G186" s="13">
        <v>9</v>
      </c>
      <c r="H186" s="28">
        <v>8</v>
      </c>
    </row>
    <row r="187" spans="3:8" x14ac:dyDescent="0.3">
      <c r="C187" s="39" t="s">
        <v>77</v>
      </c>
      <c r="D187" s="27">
        <v>6</v>
      </c>
      <c r="E187" s="12" t="s">
        <v>22</v>
      </c>
      <c r="F187" s="13">
        <v>8</v>
      </c>
      <c r="G187" s="13">
        <v>9</v>
      </c>
      <c r="H187" s="28">
        <v>26</v>
      </c>
    </row>
    <row r="188" spans="3:8" x14ac:dyDescent="0.3">
      <c r="C188" s="39" t="s">
        <v>77</v>
      </c>
      <c r="D188" s="27">
        <v>7</v>
      </c>
      <c r="E188" s="12" t="s">
        <v>27</v>
      </c>
      <c r="F188" s="13">
        <v>8</v>
      </c>
      <c r="G188" s="13">
        <v>9</v>
      </c>
      <c r="H188" s="28">
        <v>28</v>
      </c>
    </row>
    <row r="189" spans="3:8" x14ac:dyDescent="0.3">
      <c r="C189" s="39" t="s">
        <v>77</v>
      </c>
      <c r="D189" s="27">
        <v>8</v>
      </c>
      <c r="E189" s="12" t="s">
        <v>45</v>
      </c>
      <c r="F189" s="13">
        <v>7</v>
      </c>
      <c r="G189" s="13">
        <v>8</v>
      </c>
      <c r="H189" s="28">
        <v>8</v>
      </c>
    </row>
    <row r="190" spans="3:8" x14ac:dyDescent="0.3">
      <c r="C190" s="39" t="s">
        <v>77</v>
      </c>
      <c r="D190" s="27">
        <v>9</v>
      </c>
      <c r="E190" s="12" t="s">
        <v>31</v>
      </c>
      <c r="F190" s="13">
        <v>7</v>
      </c>
      <c r="G190" s="13">
        <v>8</v>
      </c>
      <c r="H190" s="28">
        <v>8</v>
      </c>
    </row>
    <row r="191" spans="3:8" x14ac:dyDescent="0.3">
      <c r="C191" s="39" t="s">
        <v>77</v>
      </c>
      <c r="D191" s="27">
        <v>10</v>
      </c>
      <c r="E191" s="12" t="s">
        <v>37</v>
      </c>
      <c r="F191" s="13">
        <v>8</v>
      </c>
      <c r="G191" s="13">
        <v>8</v>
      </c>
      <c r="H191" s="28">
        <v>11</v>
      </c>
    </row>
    <row r="192" spans="3:8" x14ac:dyDescent="0.3">
      <c r="C192" s="39" t="s">
        <v>77</v>
      </c>
      <c r="D192" s="27">
        <v>11</v>
      </c>
      <c r="E192" s="12" t="s">
        <v>44</v>
      </c>
      <c r="F192" s="13">
        <v>7</v>
      </c>
      <c r="G192" s="13">
        <v>8</v>
      </c>
      <c r="H192" s="28">
        <v>13</v>
      </c>
    </row>
    <row r="193" spans="3:8" x14ac:dyDescent="0.3">
      <c r="C193" s="39" t="s">
        <v>77</v>
      </c>
      <c r="D193" s="27">
        <v>12</v>
      </c>
      <c r="E193" s="12" t="s">
        <v>48</v>
      </c>
      <c r="F193" s="13">
        <v>6</v>
      </c>
      <c r="G193" s="13">
        <v>7</v>
      </c>
      <c r="H193" s="28">
        <v>4</v>
      </c>
    </row>
    <row r="194" spans="3:8" x14ac:dyDescent="0.3">
      <c r="C194" s="39" t="s">
        <v>77</v>
      </c>
      <c r="D194" s="27">
        <v>13</v>
      </c>
      <c r="E194" s="12" t="s">
        <v>34</v>
      </c>
      <c r="F194" s="13">
        <v>6</v>
      </c>
      <c r="G194" s="13">
        <v>7</v>
      </c>
      <c r="H194" s="28">
        <v>8</v>
      </c>
    </row>
    <row r="195" spans="3:8" x14ac:dyDescent="0.3">
      <c r="C195" s="39" t="s">
        <v>77</v>
      </c>
      <c r="D195" s="27">
        <v>14</v>
      </c>
      <c r="E195" s="12" t="s">
        <v>24</v>
      </c>
      <c r="F195" s="13">
        <v>6</v>
      </c>
      <c r="G195" s="13">
        <v>7</v>
      </c>
      <c r="H195" s="28">
        <v>9</v>
      </c>
    </row>
    <row r="196" spans="3:8" x14ac:dyDescent="0.3">
      <c r="C196" s="39" t="s">
        <v>77</v>
      </c>
      <c r="D196" s="27">
        <v>15</v>
      </c>
      <c r="E196" s="12" t="s">
        <v>47</v>
      </c>
      <c r="F196" s="13">
        <v>6</v>
      </c>
      <c r="G196" s="13">
        <v>7</v>
      </c>
      <c r="H196" s="28">
        <v>14</v>
      </c>
    </row>
    <row r="197" spans="3:8" x14ac:dyDescent="0.3">
      <c r="C197" s="39" t="s">
        <v>77</v>
      </c>
      <c r="D197" s="27">
        <v>16</v>
      </c>
      <c r="E197" s="12" t="s">
        <v>30</v>
      </c>
      <c r="F197" s="13">
        <v>6</v>
      </c>
      <c r="G197" s="13">
        <v>7</v>
      </c>
      <c r="H197" s="28">
        <v>14</v>
      </c>
    </row>
    <row r="198" spans="3:8" x14ac:dyDescent="0.3">
      <c r="C198" s="39" t="s">
        <v>77</v>
      </c>
      <c r="D198" s="27">
        <v>17</v>
      </c>
      <c r="E198" s="12" t="s">
        <v>39</v>
      </c>
      <c r="F198" s="13">
        <v>7</v>
      </c>
      <c r="G198" s="13">
        <v>7</v>
      </c>
      <c r="H198" s="28">
        <v>15</v>
      </c>
    </row>
    <row r="199" spans="3:8" x14ac:dyDescent="0.3">
      <c r="C199" s="39" t="s">
        <v>77</v>
      </c>
      <c r="D199" s="27">
        <v>18</v>
      </c>
      <c r="E199" s="12" t="s">
        <v>36</v>
      </c>
      <c r="F199" s="13">
        <v>7</v>
      </c>
      <c r="G199" s="13">
        <v>7</v>
      </c>
      <c r="H199" s="28">
        <v>15</v>
      </c>
    </row>
    <row r="200" spans="3:8" x14ac:dyDescent="0.3">
      <c r="C200" s="39" t="s">
        <v>77</v>
      </c>
      <c r="D200" s="27">
        <v>19</v>
      </c>
      <c r="E200" s="12" t="s">
        <v>38</v>
      </c>
      <c r="F200" s="13">
        <v>6</v>
      </c>
      <c r="G200" s="13">
        <v>7</v>
      </c>
      <c r="H200" s="28">
        <v>16</v>
      </c>
    </row>
    <row r="201" spans="3:8" x14ac:dyDescent="0.3">
      <c r="C201" s="39" t="s">
        <v>77</v>
      </c>
      <c r="D201" s="27">
        <v>20</v>
      </c>
      <c r="E201" s="12" t="s">
        <v>50</v>
      </c>
      <c r="F201" s="13">
        <v>7</v>
      </c>
      <c r="G201" s="13">
        <v>7</v>
      </c>
      <c r="H201" s="28">
        <v>19</v>
      </c>
    </row>
    <row r="202" spans="3:8" x14ac:dyDescent="0.3">
      <c r="C202" s="39" t="s">
        <v>77</v>
      </c>
      <c r="D202" s="27">
        <v>21</v>
      </c>
      <c r="E202" s="12" t="s">
        <v>33</v>
      </c>
      <c r="F202" s="13">
        <v>5</v>
      </c>
      <c r="G202" s="13">
        <v>6</v>
      </c>
      <c r="H202" s="28">
        <v>11</v>
      </c>
    </row>
    <row r="203" spans="3:8" x14ac:dyDescent="0.3">
      <c r="C203" s="39" t="s">
        <v>77</v>
      </c>
      <c r="D203" s="27">
        <v>22</v>
      </c>
      <c r="E203" s="12" t="s">
        <v>46</v>
      </c>
      <c r="F203" s="13">
        <v>5</v>
      </c>
      <c r="G203" s="13">
        <v>6</v>
      </c>
      <c r="H203" s="28">
        <v>27</v>
      </c>
    </row>
    <row r="204" spans="3:8" x14ac:dyDescent="0.3">
      <c r="C204" s="39" t="s">
        <v>77</v>
      </c>
      <c r="D204" s="27">
        <v>23</v>
      </c>
      <c r="E204" s="12" t="s">
        <v>29</v>
      </c>
      <c r="F204" s="13">
        <v>5</v>
      </c>
      <c r="G204" s="13">
        <v>5</v>
      </c>
      <c r="H204" s="28">
        <v>10</v>
      </c>
    </row>
    <row r="205" spans="3:8" x14ac:dyDescent="0.3">
      <c r="C205" s="39" t="s">
        <v>77</v>
      </c>
      <c r="D205" s="27">
        <v>24</v>
      </c>
      <c r="E205" s="12" t="s">
        <v>43</v>
      </c>
      <c r="F205" s="13">
        <v>5</v>
      </c>
      <c r="G205" s="13">
        <v>5</v>
      </c>
      <c r="H205" s="28">
        <v>17</v>
      </c>
    </row>
    <row r="206" spans="3:8" x14ac:dyDescent="0.3">
      <c r="C206" s="39" t="s">
        <v>77</v>
      </c>
      <c r="D206" s="27">
        <v>25</v>
      </c>
      <c r="E206" s="12" t="s">
        <v>35</v>
      </c>
      <c r="F206" s="13">
        <v>4</v>
      </c>
      <c r="G206" s="13">
        <v>4</v>
      </c>
      <c r="H206" s="28">
        <v>21</v>
      </c>
    </row>
    <row r="207" spans="3:8" x14ac:dyDescent="0.3">
      <c r="C207" s="39" t="s">
        <v>77</v>
      </c>
      <c r="D207" s="27">
        <v>26</v>
      </c>
      <c r="E207" s="12" t="s">
        <v>41</v>
      </c>
      <c r="F207" s="13">
        <v>4</v>
      </c>
      <c r="G207" s="13">
        <v>4</v>
      </c>
      <c r="H207" s="28">
        <v>26</v>
      </c>
    </row>
    <row r="208" spans="3:8" ht="15" thickBot="1" x14ac:dyDescent="0.35">
      <c r="C208" s="39" t="s">
        <v>77</v>
      </c>
      <c r="D208" s="29">
        <v>27</v>
      </c>
      <c r="E208" s="30" t="s">
        <v>21</v>
      </c>
      <c r="F208" s="31">
        <v>3</v>
      </c>
      <c r="G208" s="31">
        <v>3</v>
      </c>
      <c r="H208" s="32">
        <v>10</v>
      </c>
    </row>
  </sheetData>
  <mergeCells count="6">
    <mergeCell ref="D178:H180"/>
    <mergeCell ref="D38:H40"/>
    <mergeCell ref="D4:H6"/>
    <mergeCell ref="D72:H74"/>
    <mergeCell ref="D109:H111"/>
    <mergeCell ref="D143:H145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8107-2E07-46C1-8909-6D62C6968444}">
  <dimension ref="C5:Q5"/>
  <sheetViews>
    <sheetView workbookViewId="0">
      <selection activeCell="B21" sqref="B21"/>
    </sheetView>
  </sheetViews>
  <sheetFormatPr defaultRowHeight="14.4" x14ac:dyDescent="0.3"/>
  <cols>
    <col min="3" max="3" width="17.21875" bestFit="1" customWidth="1"/>
    <col min="4" max="4" width="9" bestFit="1" customWidth="1"/>
    <col min="5" max="5" width="11.5546875" bestFit="1" customWidth="1"/>
    <col min="6" max="6" width="11.77734375" bestFit="1" customWidth="1"/>
    <col min="7" max="7" width="18.33203125" bestFit="1" customWidth="1"/>
    <col min="8" max="8" width="13.109375" bestFit="1" customWidth="1"/>
    <col min="9" max="9" width="19.44140625" bestFit="1" customWidth="1"/>
    <col min="10" max="10" width="11.77734375" bestFit="1" customWidth="1"/>
    <col min="11" max="11" width="22.88671875" bestFit="1" customWidth="1"/>
    <col min="12" max="12" width="9.88671875" bestFit="1" customWidth="1"/>
    <col min="13" max="13" width="17.21875" bestFit="1" customWidth="1"/>
    <col min="14" max="14" width="13.88671875" bestFit="1" customWidth="1"/>
    <col min="15" max="15" width="12.88671875" bestFit="1" customWidth="1"/>
    <col min="16" max="16" width="14.44140625" bestFit="1" customWidth="1"/>
    <col min="17" max="17" width="16.6640625" bestFit="1" customWidth="1"/>
  </cols>
  <sheetData>
    <row r="5" spans="3:17" ht="98.55" customHeight="1" x14ac:dyDescent="0.3">
      <c r="C5" s="40" t="s">
        <v>52</v>
      </c>
      <c r="D5" s="40" t="s">
        <v>53</v>
      </c>
      <c r="E5" s="40" t="s">
        <v>54</v>
      </c>
      <c r="F5" s="40" t="s">
        <v>55</v>
      </c>
      <c r="G5" s="40" t="s">
        <v>56</v>
      </c>
      <c r="H5" s="40" t="s">
        <v>57</v>
      </c>
      <c r="I5" s="40" t="s">
        <v>58</v>
      </c>
      <c r="J5" s="40" t="s">
        <v>59</v>
      </c>
      <c r="K5" s="40" t="s">
        <v>60</v>
      </c>
      <c r="L5" s="40" t="s">
        <v>61</v>
      </c>
      <c r="M5" s="40" t="s">
        <v>62</v>
      </c>
      <c r="N5" s="40" t="s">
        <v>63</v>
      </c>
      <c r="O5" s="40" t="s">
        <v>64</v>
      </c>
      <c r="P5" s="41" t="s">
        <v>66</v>
      </c>
      <c r="Q5" s="4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7 - Pool</vt:lpstr>
      <vt:lpstr>Week 7 Pool Results</vt:lpstr>
      <vt:lpstr>Week 7 - Weekly Picks</vt:lpstr>
      <vt:lpstr>Data Setup</vt:lpstr>
      <vt:lpstr>Data Cleanup</vt:lpstr>
      <vt:lpstr>Responses - Raw Data</vt:lpstr>
      <vt:lpstr>Cumulative Stats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Travis_Larson</dc:creator>
  <cp:lastModifiedBy>Travis_Larson</cp:lastModifiedBy>
  <cp:lastPrinted>2025-11-22T18:26:44Z</cp:lastPrinted>
  <dcterms:created xsi:type="dcterms:W3CDTF">2025-11-17T14:53:05Z</dcterms:created>
  <dcterms:modified xsi:type="dcterms:W3CDTF">2026-10-18T21:46:05Z</dcterms:modified>
</cp:coreProperties>
</file>