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arr\Dropbox\Financial Freedom &amp; Success Institute\Wall Street Investments Seminar\Semana 8\"/>
    </mc:Choice>
  </mc:AlternateContent>
  <xr:revisionPtr revIDLastSave="0" documentId="8_{E0F345E2-936A-46CE-BAC1-E1153DC2BA3A}" xr6:coauthVersionLast="47" xr6:coauthVersionMax="47" xr10:uidLastSave="{00000000-0000-0000-0000-000000000000}"/>
  <bookViews>
    <workbookView xWindow="-90" yWindow="75" windowWidth="29130" windowHeight="14985" xr2:uid="{24F3273F-946C-484F-AD42-AC26A3B549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53" i="1"/>
  <c r="M53" i="1"/>
  <c r="AF53" i="1"/>
  <c r="AG53" i="1" s="1"/>
  <c r="K52" i="1"/>
  <c r="K51" i="1"/>
  <c r="K50" i="1"/>
  <c r="K49" i="1"/>
  <c r="K47" i="1"/>
  <c r="K46" i="1"/>
  <c r="K41" i="1"/>
  <c r="K43" i="1"/>
  <c r="K44" i="1"/>
  <c r="K45" i="1"/>
  <c r="AG45" i="1"/>
  <c r="AG44" i="1"/>
  <c r="AG43" i="1"/>
  <c r="AG41" i="1"/>
  <c r="AG52" i="1"/>
  <c r="AG51" i="1"/>
  <c r="AG50" i="1"/>
  <c r="AG49" i="1"/>
  <c r="AG47" i="1"/>
  <c r="AG46" i="1"/>
  <c r="AG48" i="1"/>
  <c r="K48" i="1"/>
  <c r="AF41" i="1"/>
  <c r="M36" i="1"/>
  <c r="AF43" i="1"/>
  <c r="AF44" i="1"/>
  <c r="AF46" i="1"/>
  <c r="M47" i="1"/>
  <c r="AF47" i="1"/>
  <c r="AF48" i="1"/>
  <c r="M48" i="1"/>
  <c r="AF49" i="1"/>
  <c r="AF52" i="1"/>
  <c r="AF51" i="1"/>
  <c r="AF50" i="1"/>
  <c r="M52" i="1"/>
  <c r="M51" i="1"/>
  <c r="M50" i="1"/>
  <c r="D35" i="1"/>
  <c r="D36" i="1" s="1"/>
  <c r="D30" i="1"/>
  <c r="AB36" i="1"/>
  <c r="AB35" i="1"/>
  <c r="G36" i="1"/>
  <c r="F36" i="1"/>
  <c r="A36" i="1"/>
  <c r="AI35" i="1"/>
  <c r="J35" i="1"/>
  <c r="K35" i="1" s="1"/>
  <c r="F35" i="1"/>
  <c r="G30" i="1"/>
  <c r="F30" i="1"/>
  <c r="A30" i="1"/>
  <c r="AI29" i="1"/>
  <c r="M29" i="1"/>
  <c r="N29" i="1" s="1"/>
  <c r="J29" i="1"/>
  <c r="J30" i="1" s="1"/>
  <c r="S30" i="1" s="1"/>
  <c r="F29" i="1"/>
  <c r="AI22" i="1"/>
  <c r="AI15" i="1"/>
  <c r="AI8" i="1"/>
  <c r="AH15" i="1"/>
  <c r="AH22" i="1"/>
  <c r="M6" i="1"/>
  <c r="N6" i="1" s="1"/>
  <c r="J6" i="1"/>
  <c r="K6" i="1" s="1"/>
  <c r="R24" i="1"/>
  <c r="W24" i="1" s="1"/>
  <c r="AF24" i="1" s="1"/>
  <c r="AG24" i="1" s="1"/>
  <c r="R23" i="1"/>
  <c r="W23" i="1" s="1"/>
  <c r="R22" i="1"/>
  <c r="W22" i="1" s="1"/>
  <c r="J22" i="1"/>
  <c r="J23" i="1" s="1"/>
  <c r="J24" i="1" s="1"/>
  <c r="W26" i="1"/>
  <c r="F24" i="1"/>
  <c r="G23" i="1"/>
  <c r="G24" i="1" s="1"/>
  <c r="G25" i="1" s="1"/>
  <c r="G26" i="1" s="1"/>
  <c r="F23" i="1"/>
  <c r="A23" i="1"/>
  <c r="A24" i="1" s="1"/>
  <c r="AI24" i="1" s="1"/>
  <c r="M22" i="1"/>
  <c r="N22" i="1" s="1"/>
  <c r="F22" i="1"/>
  <c r="N5" i="1"/>
  <c r="J5" i="1"/>
  <c r="K5" i="1" s="1"/>
  <c r="R19" i="1"/>
  <c r="W19" i="1" s="1"/>
  <c r="R18" i="1"/>
  <c r="W18" i="1" s="1"/>
  <c r="R17" i="1"/>
  <c r="W17" i="1" s="1"/>
  <c r="AF17" i="1" s="1"/>
  <c r="AG17" i="1" s="1"/>
  <c r="R16" i="1"/>
  <c r="W16" i="1" s="1"/>
  <c r="AF16" i="1" s="1"/>
  <c r="AG16" i="1" s="1"/>
  <c r="R15" i="1"/>
  <c r="W15" i="1" s="1"/>
  <c r="AF15" i="1" s="1"/>
  <c r="AG15" i="1" s="1"/>
  <c r="J15" i="1"/>
  <c r="F17" i="1"/>
  <c r="G16" i="1"/>
  <c r="G17" i="1" s="1"/>
  <c r="G18" i="1" s="1"/>
  <c r="G19" i="1" s="1"/>
  <c r="F16" i="1"/>
  <c r="A16" i="1"/>
  <c r="A17" i="1" s="1"/>
  <c r="A18" i="1" s="1"/>
  <c r="A19" i="1" s="1"/>
  <c r="M15" i="1"/>
  <c r="N15" i="1" s="1"/>
  <c r="F15" i="1"/>
  <c r="A9" i="1"/>
  <c r="A10" i="1" s="1"/>
  <c r="A11" i="1" s="1"/>
  <c r="A12" i="1" s="1"/>
  <c r="W12" i="1"/>
  <c r="G9" i="1"/>
  <c r="G10" i="1" s="1"/>
  <c r="G11" i="1" s="1"/>
  <c r="G12" i="1" s="1"/>
  <c r="AI12" i="1" s="1"/>
  <c r="R11" i="1"/>
  <c r="W11" i="1" s="1"/>
  <c r="R10" i="1"/>
  <c r="W10" i="1" s="1"/>
  <c r="R9" i="1"/>
  <c r="W9" i="1" s="1"/>
  <c r="R8" i="1"/>
  <c r="W8" i="1" s="1"/>
  <c r="F10" i="1"/>
  <c r="F9" i="1"/>
  <c r="F8" i="1"/>
  <c r="M8" i="1"/>
  <c r="N8" i="1" s="1"/>
  <c r="J8" i="1"/>
  <c r="K8" i="1" s="1"/>
  <c r="M4" i="1"/>
  <c r="N4" i="1" s="1"/>
  <c r="J4" i="1"/>
  <c r="K4" i="1" s="1"/>
  <c r="AF23" i="1" l="1"/>
  <c r="AG23" i="1" s="1"/>
  <c r="Z36" i="1"/>
  <c r="AF22" i="1"/>
  <c r="AG22" i="1" s="1"/>
  <c r="Z35" i="1"/>
  <c r="Y35" i="1" s="1"/>
  <c r="N35" i="1"/>
  <c r="O35" i="1" s="1"/>
  <c r="P35" i="1" s="1"/>
  <c r="J36" i="1"/>
  <c r="AI9" i="1"/>
  <c r="AI36" i="1"/>
  <c r="AI10" i="1"/>
  <c r="AF26" i="1"/>
  <c r="AG26" i="1" s="1"/>
  <c r="AI30" i="1"/>
  <c r="AF19" i="1"/>
  <c r="AG19" i="1" s="1"/>
  <c r="AH24" i="1"/>
  <c r="R29" i="1"/>
  <c r="W29" i="1" s="1"/>
  <c r="R30" i="1"/>
  <c r="W30" i="1" s="1"/>
  <c r="AI11" i="1"/>
  <c r="AI19" i="1"/>
  <c r="AI18" i="1"/>
  <c r="AF18" i="1"/>
  <c r="AG18" i="1" s="1"/>
  <c r="AI23" i="1"/>
  <c r="AI17" i="1"/>
  <c r="AH23" i="1"/>
  <c r="S29" i="1"/>
  <c r="AI16" i="1"/>
  <c r="AH16" i="1"/>
  <c r="K29" i="1"/>
  <c r="O29" i="1" s="1"/>
  <c r="P29" i="1" s="1"/>
  <c r="AH19" i="1"/>
  <c r="O6" i="1"/>
  <c r="P6" i="1" s="1"/>
  <c r="S15" i="1"/>
  <c r="U15" i="1" s="1"/>
  <c r="AH17" i="1"/>
  <c r="AH18" i="1"/>
  <c r="J16" i="1"/>
  <c r="S22" i="1"/>
  <c r="U22" i="1" s="1"/>
  <c r="J9" i="1"/>
  <c r="J10" i="1" s="1"/>
  <c r="J11" i="1" s="1"/>
  <c r="J12" i="1" s="1"/>
  <c r="S12" i="1" s="1"/>
  <c r="U12" i="1" s="1"/>
  <c r="A25" i="1"/>
  <c r="AH25" i="1" s="1"/>
  <c r="S24" i="1"/>
  <c r="U24" i="1" s="1"/>
  <c r="J25" i="1"/>
  <c r="A26" i="1"/>
  <c r="AH26" i="1" s="1"/>
  <c r="W25" i="1"/>
  <c r="AF25" i="1" s="1"/>
  <c r="AG25" i="1" s="1"/>
  <c r="K22" i="1"/>
  <c r="O22" i="1" s="1"/>
  <c r="P22" i="1" s="1"/>
  <c r="S23" i="1"/>
  <c r="U23" i="1" s="1"/>
  <c r="O5" i="1"/>
  <c r="P5" i="1" s="1"/>
  <c r="K15" i="1"/>
  <c r="O15" i="1" s="1"/>
  <c r="P15" i="1" s="1"/>
  <c r="S8" i="1"/>
  <c r="U8" i="1" s="1"/>
  <c r="O4" i="1"/>
  <c r="P4" i="1" s="1"/>
  <c r="O8" i="1"/>
  <c r="P8" i="1" s="1"/>
  <c r="Y36" i="1" l="1"/>
  <c r="AD36" i="1" s="1"/>
  <c r="U30" i="1"/>
  <c r="S11" i="1"/>
  <c r="U11" i="1" s="1"/>
  <c r="U29" i="1"/>
  <c r="AI25" i="1"/>
  <c r="W32" i="1"/>
  <c r="AI26" i="1"/>
  <c r="S9" i="1"/>
  <c r="U9" i="1" s="1"/>
  <c r="S10" i="1"/>
  <c r="U10" i="1" s="1"/>
  <c r="J17" i="1"/>
  <c r="S16" i="1"/>
  <c r="U16" i="1" s="1"/>
  <c r="S25" i="1"/>
  <c r="U25" i="1" s="1"/>
  <c r="J26" i="1"/>
  <c r="S26" i="1" s="1"/>
  <c r="U26" i="1" s="1"/>
  <c r="AF36" i="1" l="1"/>
  <c r="AG36" i="1" s="1"/>
  <c r="J18" i="1"/>
  <c r="S17" i="1"/>
  <c r="U17" i="1" s="1"/>
  <c r="S18" i="1" l="1"/>
  <c r="U18" i="1" s="1"/>
  <c r="J19" i="1"/>
  <c r="S19" i="1" s="1"/>
  <c r="U19" i="1" s="1"/>
  <c r="AD35" i="1"/>
  <c r="AD38" i="1" l="1"/>
  <c r="AF35" i="1"/>
  <c r="AF38" i="1" l="1"/>
  <c r="AG38" i="1" s="1"/>
  <c r="AG35" i="1"/>
</calcChain>
</file>

<file path=xl/sharedStrings.xml><?xml version="1.0" encoding="utf-8"?>
<sst xmlns="http://schemas.openxmlformats.org/spreadsheetml/2006/main" count="100" uniqueCount="31">
  <si>
    <t>XYZ</t>
  </si>
  <si>
    <t>Costo</t>
  </si>
  <si>
    <t>$ / Sh</t>
  </si>
  <si>
    <t>Gain</t>
  </si>
  <si>
    <t>Mkt Value</t>
  </si>
  <si>
    <t>% Gain</t>
  </si>
  <si>
    <t>CALL</t>
  </si>
  <si>
    <t>Tomorrow's Price</t>
  </si>
  <si>
    <t>Today'sPrice</t>
  </si>
  <si>
    <t>Strike Price</t>
  </si>
  <si>
    <t>Intrinsic</t>
  </si>
  <si>
    <t xml:space="preserve">Premium = </t>
  </si>
  <si>
    <t>Call</t>
  </si>
  <si>
    <t>At The Money (ATM)</t>
  </si>
  <si>
    <t>In the Money (ITM)</t>
  </si>
  <si>
    <t>Out of the Money (OTM)</t>
  </si>
  <si>
    <t>Value</t>
  </si>
  <si>
    <t>+</t>
  </si>
  <si>
    <t>Time</t>
  </si>
  <si>
    <t>Exp Date</t>
  </si>
  <si>
    <t>Investment</t>
  </si>
  <si>
    <t>Today's</t>
  </si>
  <si>
    <t>Date</t>
  </si>
  <si>
    <t>SPREAD</t>
  </si>
  <si>
    <t>BUY</t>
  </si>
  <si>
    <t>SELL</t>
  </si>
  <si>
    <t>NET INVESTMENT</t>
  </si>
  <si>
    <t>Final</t>
  </si>
  <si>
    <t>100% LOSS</t>
  </si>
  <si>
    <t>BREAK EVEN</t>
  </si>
  <si>
    <t>MAX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</si>
</sst>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2" applyFont="1"/>
    <xf numFmtId="164" fontId="0" fillId="0" borderId="0" xfId="2" applyNumberFormat="1" applyFont="1"/>
    <xf numFmtId="44" fontId="0" fillId="0" borderId="0" xfId="1" applyFont="1"/>
    <xf numFmtId="44" fontId="0" fillId="0" borderId="0" xfId="0" applyNumberFormat="1"/>
    <xf numFmtId="0" fontId="0" fillId="2" borderId="0" xfId="0" applyFill="1"/>
    <xf numFmtId="44" fontId="0" fillId="2" borderId="0" xfId="1" applyFont="1" applyFill="1"/>
    <xf numFmtId="0" fontId="0" fillId="3" borderId="0" xfId="0" applyFill="1"/>
    <xf numFmtId="44" fontId="0" fillId="3" borderId="0" xfId="1" applyFont="1" applyFill="1"/>
    <xf numFmtId="44" fontId="0" fillId="3" borderId="0" xfId="0" applyNumberFormat="1" applyFill="1"/>
    <xf numFmtId="164" fontId="0" fillId="3" borderId="0" xfId="2" applyNumberFormat="1" applyFont="1" applyFill="1"/>
    <xf numFmtId="0" fontId="0" fillId="4" borderId="0" xfId="0" applyFill="1"/>
    <xf numFmtId="14" fontId="0" fillId="3" borderId="0" xfId="1" applyNumberFormat="1" applyFont="1" applyFill="1"/>
    <xf numFmtId="14" fontId="0" fillId="2" borderId="0" xfId="1" applyNumberFormat="1" applyFont="1" applyFill="1"/>
    <xf numFmtId="14" fontId="0" fillId="0" borderId="0" xfId="1" applyNumberFormat="1" applyFont="1"/>
    <xf numFmtId="14" fontId="0" fillId="3" borderId="0" xfId="0" applyNumberFormat="1" applyFill="1"/>
    <xf numFmtId="14" fontId="0" fillId="2" borderId="0" xfId="0" applyNumberFormat="1" applyFill="1"/>
    <xf numFmtId="14" fontId="0" fillId="0" borderId="0" xfId="0" applyNumberFormat="1"/>
    <xf numFmtId="44" fontId="0" fillId="2" borderId="0" xfId="0" applyNumberFormat="1" applyFill="1"/>
    <xf numFmtId="164" fontId="0" fillId="2" borderId="0" xfId="2" applyNumberFormat="1" applyFont="1" applyFill="1"/>
    <xf numFmtId="44" fontId="0" fillId="0" borderId="0" xfId="0" applyNumberFormat="1" applyFill="1"/>
    <xf numFmtId="164" fontId="0" fillId="0" borderId="0" xfId="2" applyNumberFormat="1" applyFont="1" applyFill="1"/>
    <xf numFmtId="0" fontId="0" fillId="0" borderId="0" xfId="0" applyFill="1"/>
    <xf numFmtId="0" fontId="0" fillId="5" borderId="0" xfId="0" applyFill="1"/>
    <xf numFmtId="0" fontId="3" fillId="0" borderId="0" xfId="0" applyFont="1"/>
    <xf numFmtId="44" fontId="0" fillId="5" borderId="0" xfId="1" applyFont="1" applyFill="1"/>
    <xf numFmtId="44" fontId="0" fillId="6" borderId="0" xfId="1" applyFont="1" applyFill="1"/>
    <xf numFmtId="0" fontId="0" fillId="6" borderId="0" xfId="0" applyFill="1"/>
    <xf numFmtId="0" fontId="3" fillId="0" borderId="1" xfId="0" applyFont="1" applyBorder="1"/>
    <xf numFmtId="44" fontId="3" fillId="0" borderId="1" xfId="0" applyNumberFormat="1" applyFont="1" applyBorder="1"/>
    <xf numFmtId="44" fontId="0" fillId="7" borderId="0" xfId="1" applyFont="1" applyFill="1"/>
    <xf numFmtId="164" fontId="3" fillId="0" borderId="1" xfId="2" applyNumberFormat="1" applyFont="1" applyBorder="1"/>
    <xf numFmtId="44" fontId="2" fillId="0" borderId="0" xfId="1" applyFont="1"/>
    <xf numFmtId="0" fontId="2" fillId="0" borderId="0" xfId="0" applyFont="1"/>
    <xf numFmtId="44" fontId="4" fillId="8" borderId="0" xfId="1" applyFont="1" applyFill="1"/>
    <xf numFmtId="0" fontId="4" fillId="8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CA53-31BB-4BC0-B448-A4842B6101F7}">
  <dimension ref="A1:AI5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Q47" sqref="Q47"/>
    </sheetView>
  </sheetViews>
  <sheetFormatPr defaultRowHeight="15" x14ac:dyDescent="0.25"/>
  <cols>
    <col min="1" max="1" width="10.42578125" bestFit="1" customWidth="1"/>
    <col min="2" max="2" width="7.42578125" customWidth="1"/>
    <col min="3" max="4" width="7" customWidth="1"/>
    <col min="5" max="5" width="4.85546875" customWidth="1"/>
    <col min="7" max="7" width="10.42578125" bestFit="1" customWidth="1"/>
    <col min="8" max="9" width="5" customWidth="1"/>
    <col min="10" max="10" width="10.5703125" customWidth="1"/>
    <col min="11" max="11" width="10.5703125" bestFit="1" customWidth="1"/>
    <col min="12" max="12" width="1.42578125" customWidth="1"/>
    <col min="13" max="13" width="9.42578125" customWidth="1"/>
    <col min="14" max="15" width="11.42578125" customWidth="1"/>
    <col min="16" max="16" width="6.85546875" customWidth="1"/>
    <col min="17" max="17" width="2.28515625" customWidth="1"/>
    <col min="18" max="18" width="9.42578125" customWidth="1"/>
    <col min="20" max="20" width="2.28515625" customWidth="1"/>
    <col min="21" max="21" width="9.5703125" customWidth="1"/>
    <col min="22" max="22" width="3.42578125" customWidth="1"/>
    <col min="23" max="23" width="11.7109375" customWidth="1"/>
    <col min="24" max="24" width="4.42578125" customWidth="1"/>
    <col min="25" max="25" width="9.140625" customWidth="1"/>
    <col min="26" max="26" width="8.140625" customWidth="1"/>
    <col min="27" max="27" width="4.42578125" customWidth="1"/>
    <col min="28" max="28" width="7.140625" customWidth="1"/>
    <col min="29" max="29" width="4.42578125" customWidth="1"/>
    <col min="30" max="30" width="12.7109375" customWidth="1"/>
    <col min="31" max="31" width="4.42578125" customWidth="1"/>
    <col min="32" max="32" width="12" customWidth="1"/>
  </cols>
  <sheetData>
    <row r="1" spans="1:35" x14ac:dyDescent="0.25">
      <c r="A1" t="s">
        <v>21</v>
      </c>
      <c r="J1" t="s">
        <v>8</v>
      </c>
      <c r="R1" t="s">
        <v>12</v>
      </c>
      <c r="S1" t="s">
        <v>10</v>
      </c>
      <c r="U1" t="s">
        <v>18</v>
      </c>
      <c r="W1" t="s">
        <v>20</v>
      </c>
      <c r="Y1" t="s">
        <v>12</v>
      </c>
      <c r="Z1" t="s">
        <v>10</v>
      </c>
      <c r="AB1" t="s">
        <v>18</v>
      </c>
      <c r="AD1" t="s">
        <v>27</v>
      </c>
      <c r="AF1" t="s">
        <v>3</v>
      </c>
    </row>
    <row r="2" spans="1:35" x14ac:dyDescent="0.25">
      <c r="A2" t="s">
        <v>22</v>
      </c>
      <c r="F2" t="s">
        <v>9</v>
      </c>
      <c r="G2" t="s">
        <v>19</v>
      </c>
      <c r="J2" t="s">
        <v>2</v>
      </c>
      <c r="K2" t="s">
        <v>1</v>
      </c>
      <c r="M2" t="s">
        <v>7</v>
      </c>
      <c r="N2" t="s">
        <v>4</v>
      </c>
      <c r="O2" t="s">
        <v>3</v>
      </c>
      <c r="P2" t="s">
        <v>5</v>
      </c>
      <c r="R2" t="s">
        <v>11</v>
      </c>
      <c r="S2" t="s">
        <v>16</v>
      </c>
      <c r="T2" t="s">
        <v>17</v>
      </c>
      <c r="U2" t="s">
        <v>16</v>
      </c>
      <c r="Y2" t="s">
        <v>11</v>
      </c>
      <c r="Z2" t="s">
        <v>16</v>
      </c>
      <c r="AA2" t="s">
        <v>17</v>
      </c>
      <c r="AB2" t="s">
        <v>16</v>
      </c>
      <c r="AD2" t="s">
        <v>16</v>
      </c>
    </row>
    <row r="4" spans="1:35" x14ac:dyDescent="0.25">
      <c r="A4" s="17">
        <v>45500</v>
      </c>
      <c r="H4">
        <v>100</v>
      </c>
      <c r="I4" t="s">
        <v>0</v>
      </c>
      <c r="J4" s="3">
        <f>30</f>
        <v>30</v>
      </c>
      <c r="K4" s="4">
        <f>H4*J4</f>
        <v>3000</v>
      </c>
      <c r="M4" s="3">
        <f>40</f>
        <v>40</v>
      </c>
      <c r="N4" s="4">
        <f>H4*M4</f>
        <v>4000</v>
      </c>
      <c r="O4" s="4">
        <f>N4-K4</f>
        <v>1000</v>
      </c>
      <c r="P4" s="2">
        <f>O4/K4</f>
        <v>0.33333333333333331</v>
      </c>
    </row>
    <row r="5" spans="1:35" x14ac:dyDescent="0.25">
      <c r="A5" s="17">
        <v>45504</v>
      </c>
      <c r="H5">
        <v>100</v>
      </c>
      <c r="I5" t="s">
        <v>0</v>
      </c>
      <c r="J5" s="3">
        <f>30</f>
        <v>30</v>
      </c>
      <c r="K5" s="4">
        <f>H5*J5</f>
        <v>3000</v>
      </c>
      <c r="M5" s="3">
        <v>31</v>
      </c>
      <c r="N5" s="4">
        <f>H5*M5</f>
        <v>3100</v>
      </c>
      <c r="O5" s="4">
        <f>N5-K5</f>
        <v>100</v>
      </c>
      <c r="P5" s="2">
        <f>O5/K5</f>
        <v>3.3333333333333333E-2</v>
      </c>
    </row>
    <row r="6" spans="1:35" x14ac:dyDescent="0.25">
      <c r="A6" s="17">
        <v>45511</v>
      </c>
      <c r="H6">
        <v>100</v>
      </c>
      <c r="I6" t="s">
        <v>0</v>
      </c>
      <c r="J6" s="3">
        <f>30</f>
        <v>30</v>
      </c>
      <c r="K6" s="4">
        <f>H6*J6</f>
        <v>3000</v>
      </c>
      <c r="M6" s="3">
        <f>28</f>
        <v>28</v>
      </c>
      <c r="N6" s="4">
        <f>H6*M6</f>
        <v>2800</v>
      </c>
      <c r="O6" s="4">
        <f>N6-K6</f>
        <v>-200</v>
      </c>
      <c r="P6" s="2">
        <f>O6/K6</f>
        <v>-6.6666666666666666E-2</v>
      </c>
    </row>
    <row r="8" spans="1:35" s="7" customFormat="1" x14ac:dyDescent="0.25">
      <c r="A8" s="15">
        <v>45500</v>
      </c>
      <c r="B8" s="7" t="s">
        <v>14</v>
      </c>
      <c r="D8" s="7">
        <v>1</v>
      </c>
      <c r="E8" s="7" t="s">
        <v>6</v>
      </c>
      <c r="F8" s="8">
        <f>20</f>
        <v>20</v>
      </c>
      <c r="G8" s="12">
        <v>45586</v>
      </c>
      <c r="H8" s="7">
        <v>100</v>
      </c>
      <c r="I8" s="7" t="s">
        <v>0</v>
      </c>
      <c r="J8" s="8">
        <f>30</f>
        <v>30</v>
      </c>
      <c r="K8" s="9">
        <f>H8*J8</f>
        <v>3000</v>
      </c>
      <c r="M8" s="8">
        <f>40</f>
        <v>40</v>
      </c>
      <c r="N8" s="9">
        <f>H8*M8</f>
        <v>4000</v>
      </c>
      <c r="O8" s="9">
        <f>N8-K8</f>
        <v>1000</v>
      </c>
      <c r="P8" s="10">
        <f>O8/K8</f>
        <v>0.33333333333333331</v>
      </c>
      <c r="R8" s="8">
        <f>12</f>
        <v>12</v>
      </c>
      <c r="S8" s="8">
        <f>J8-F8</f>
        <v>10</v>
      </c>
      <c r="T8" s="8"/>
      <c r="U8" s="8">
        <f>R8-S8</f>
        <v>2</v>
      </c>
      <c r="W8" s="9">
        <f>R8*H8</f>
        <v>1200</v>
      </c>
      <c r="AI8" s="7">
        <f>G8-A8</f>
        <v>86</v>
      </c>
    </row>
    <row r="9" spans="1:35" s="7" customFormat="1" x14ac:dyDescent="0.25">
      <c r="A9" s="15">
        <f>A8</f>
        <v>45500</v>
      </c>
      <c r="B9" s="7" t="s">
        <v>14</v>
      </c>
      <c r="D9" s="7">
        <v>1</v>
      </c>
      <c r="E9" s="7" t="s">
        <v>6</v>
      </c>
      <c r="F9" s="8">
        <f>25</f>
        <v>25</v>
      </c>
      <c r="G9" s="12">
        <f>G8</f>
        <v>45586</v>
      </c>
      <c r="H9" s="7">
        <v>100</v>
      </c>
      <c r="I9" s="7" t="s">
        <v>0</v>
      </c>
      <c r="J9" s="8">
        <f>J8</f>
        <v>30</v>
      </c>
      <c r="R9" s="8">
        <f>9</f>
        <v>9</v>
      </c>
      <c r="S9" s="8">
        <f>J9-F9</f>
        <v>5</v>
      </c>
      <c r="T9" s="8"/>
      <c r="U9" s="8">
        <f>R9-S9</f>
        <v>4</v>
      </c>
      <c r="W9" s="9">
        <f>R9*H9</f>
        <v>900</v>
      </c>
      <c r="AI9" s="7">
        <f t="shared" ref="AI9:AI12" si="0">G9-A9</f>
        <v>86</v>
      </c>
    </row>
    <row r="10" spans="1:35" s="5" customFormat="1" x14ac:dyDescent="0.25">
      <c r="A10" s="16">
        <f>A9</f>
        <v>45500</v>
      </c>
      <c r="B10" s="5" t="s">
        <v>13</v>
      </c>
      <c r="D10" s="5">
        <v>1</v>
      </c>
      <c r="E10" s="5" t="s">
        <v>6</v>
      </c>
      <c r="F10" s="6">
        <f>30</f>
        <v>30</v>
      </c>
      <c r="G10" s="13">
        <f>G9</f>
        <v>45586</v>
      </c>
      <c r="H10" s="5">
        <v>100</v>
      </c>
      <c r="I10" s="5" t="s">
        <v>0</v>
      </c>
      <c r="J10" s="6">
        <f>J9</f>
        <v>30</v>
      </c>
      <c r="R10" s="6">
        <f>5</f>
        <v>5</v>
      </c>
      <c r="S10" s="6">
        <f>J10-F10</f>
        <v>0</v>
      </c>
      <c r="T10" s="6"/>
      <c r="U10" s="6">
        <f>R10-S10</f>
        <v>5</v>
      </c>
      <c r="W10" s="6">
        <f t="shared" ref="W10:W12" si="1">R10*H10</f>
        <v>500</v>
      </c>
      <c r="AI10" s="5">
        <f t="shared" si="0"/>
        <v>86</v>
      </c>
    </row>
    <row r="11" spans="1:35" x14ac:dyDescent="0.25">
      <c r="A11" s="17">
        <f>A10</f>
        <v>45500</v>
      </c>
      <c r="B11" t="s">
        <v>15</v>
      </c>
      <c r="D11">
        <v>1</v>
      </c>
      <c r="E11" t="s">
        <v>6</v>
      </c>
      <c r="F11" s="3">
        <v>35</v>
      </c>
      <c r="G11" s="14">
        <f>G10</f>
        <v>45586</v>
      </c>
      <c r="H11" s="11">
        <v>100</v>
      </c>
      <c r="I11" s="11" t="s">
        <v>0</v>
      </c>
      <c r="J11" s="3">
        <f>J10</f>
        <v>30</v>
      </c>
      <c r="R11" s="3">
        <f>2.5</f>
        <v>2.5</v>
      </c>
      <c r="S11" s="3">
        <f>MAX(J11-F11,0)</f>
        <v>0</v>
      </c>
      <c r="T11" s="3"/>
      <c r="U11" s="3">
        <f>R11-S11</f>
        <v>2.5</v>
      </c>
      <c r="W11" s="3">
        <f t="shared" si="1"/>
        <v>250</v>
      </c>
      <c r="AI11">
        <f t="shared" si="0"/>
        <v>86</v>
      </c>
    </row>
    <row r="12" spans="1:35" x14ac:dyDescent="0.25">
      <c r="A12" s="17">
        <f>A11</f>
        <v>45500</v>
      </c>
      <c r="B12" t="s">
        <v>15</v>
      </c>
      <c r="D12">
        <v>1</v>
      </c>
      <c r="E12" t="s">
        <v>6</v>
      </c>
      <c r="F12" s="3">
        <v>40</v>
      </c>
      <c r="G12" s="14">
        <f>G11</f>
        <v>45586</v>
      </c>
      <c r="H12" s="11">
        <v>100</v>
      </c>
      <c r="I12" s="11" t="s">
        <v>0</v>
      </c>
      <c r="J12" s="3">
        <f>J11</f>
        <v>30</v>
      </c>
      <c r="R12" s="3">
        <v>1</v>
      </c>
      <c r="S12" s="3">
        <f>MAX(J12-F12,0)</f>
        <v>0</v>
      </c>
      <c r="T12" s="3"/>
      <c r="U12" s="3">
        <f>R12-S12</f>
        <v>1</v>
      </c>
      <c r="W12" s="3">
        <f t="shared" si="1"/>
        <v>100</v>
      </c>
      <c r="AI12">
        <f t="shared" si="0"/>
        <v>86</v>
      </c>
    </row>
    <row r="15" spans="1:35" s="7" customFormat="1" x14ac:dyDescent="0.25">
      <c r="A15" s="15">
        <v>45504</v>
      </c>
      <c r="B15" s="7" t="s">
        <v>14</v>
      </c>
      <c r="D15" s="7">
        <v>1</v>
      </c>
      <c r="E15" s="7" t="s">
        <v>6</v>
      </c>
      <c r="F15" s="8">
        <f>20</f>
        <v>20</v>
      </c>
      <c r="G15" s="12">
        <v>45586</v>
      </c>
      <c r="H15" s="7">
        <v>100</v>
      </c>
      <c r="I15" s="7" t="s">
        <v>0</v>
      </c>
      <c r="J15" s="8">
        <f>31</f>
        <v>31</v>
      </c>
      <c r="K15" s="9">
        <f>H15*J15</f>
        <v>3100</v>
      </c>
      <c r="M15" s="8">
        <f>40</f>
        <v>40</v>
      </c>
      <c r="N15" s="9">
        <f>H15*M15</f>
        <v>4000</v>
      </c>
      <c r="O15" s="9">
        <f>N15-K15</f>
        <v>900</v>
      </c>
      <c r="P15" s="10">
        <f>O15/K15</f>
        <v>0.29032258064516131</v>
      </c>
      <c r="R15" s="8">
        <f>13.5</f>
        <v>13.5</v>
      </c>
      <c r="S15" s="8">
        <f>J15-F15</f>
        <v>11</v>
      </c>
      <c r="T15" s="8"/>
      <c r="U15" s="8">
        <f>R15-S15</f>
        <v>2.5</v>
      </c>
      <c r="W15" s="9">
        <f>R15*H15</f>
        <v>1350</v>
      </c>
      <c r="AF15" s="9">
        <f>W15-W8</f>
        <v>150</v>
      </c>
      <c r="AG15" s="10">
        <f>AF15/W8</f>
        <v>0.125</v>
      </c>
      <c r="AH15" s="7">
        <f t="shared" ref="AH15:AH16" si="2">A15-A8</f>
        <v>4</v>
      </c>
      <c r="AI15" s="7">
        <f t="shared" ref="AI15:AI19" si="3">G15-A15</f>
        <v>82</v>
      </c>
    </row>
    <row r="16" spans="1:35" s="7" customFormat="1" x14ac:dyDescent="0.25">
      <c r="A16" s="15">
        <f>A15</f>
        <v>45504</v>
      </c>
      <c r="B16" s="7" t="s">
        <v>14</v>
      </c>
      <c r="D16" s="7">
        <v>1</v>
      </c>
      <c r="E16" s="7" t="s">
        <v>6</v>
      </c>
      <c r="F16" s="8">
        <f>25</f>
        <v>25</v>
      </c>
      <c r="G16" s="12">
        <f>G15</f>
        <v>45586</v>
      </c>
      <c r="H16" s="7">
        <v>100</v>
      </c>
      <c r="I16" s="7" t="s">
        <v>0</v>
      </c>
      <c r="J16" s="8">
        <f>J15</f>
        <v>31</v>
      </c>
      <c r="R16" s="8">
        <f>10.25</f>
        <v>10.25</v>
      </c>
      <c r="S16" s="8">
        <f>J16-F16</f>
        <v>6</v>
      </c>
      <c r="T16" s="8"/>
      <c r="U16" s="8">
        <f>R16-S16</f>
        <v>4.25</v>
      </c>
      <c r="W16" s="9">
        <f>R16*H16</f>
        <v>1025</v>
      </c>
      <c r="AF16" s="9">
        <f>W16-W9</f>
        <v>125</v>
      </c>
      <c r="AG16" s="10">
        <f>AF16/W9</f>
        <v>0.1388888888888889</v>
      </c>
      <c r="AH16" s="7">
        <f t="shared" si="2"/>
        <v>4</v>
      </c>
      <c r="AI16" s="7">
        <f t="shared" si="3"/>
        <v>82</v>
      </c>
    </row>
    <row r="17" spans="1:35" s="5" customFormat="1" x14ac:dyDescent="0.25">
      <c r="A17" s="16">
        <f>A16</f>
        <v>45504</v>
      </c>
      <c r="B17" s="5" t="s">
        <v>13</v>
      </c>
      <c r="D17" s="5">
        <v>1</v>
      </c>
      <c r="E17" s="5" t="s">
        <v>6</v>
      </c>
      <c r="F17" s="6">
        <f>30</f>
        <v>30</v>
      </c>
      <c r="G17" s="13">
        <f>G16</f>
        <v>45586</v>
      </c>
      <c r="H17" s="5">
        <v>100</v>
      </c>
      <c r="I17" s="5" t="s">
        <v>0</v>
      </c>
      <c r="J17" s="6">
        <f>J16</f>
        <v>31</v>
      </c>
      <c r="R17" s="6">
        <f>7</f>
        <v>7</v>
      </c>
      <c r="S17" s="6">
        <f>J17-F17</f>
        <v>1</v>
      </c>
      <c r="T17" s="6"/>
      <c r="U17" s="6">
        <f>R17-S17</f>
        <v>6</v>
      </c>
      <c r="W17" s="6">
        <f t="shared" ref="W17:W19" si="4">R17*H17</f>
        <v>700</v>
      </c>
      <c r="AF17" s="18">
        <f>W17-W10</f>
        <v>200</v>
      </c>
      <c r="AG17" s="19">
        <f>AF17/W10</f>
        <v>0.4</v>
      </c>
      <c r="AH17" s="5">
        <f>A17-A10</f>
        <v>4</v>
      </c>
      <c r="AI17" s="5">
        <f t="shared" si="3"/>
        <v>82</v>
      </c>
    </row>
    <row r="18" spans="1:35" x14ac:dyDescent="0.25">
      <c r="A18" s="17">
        <f>A17</f>
        <v>45504</v>
      </c>
      <c r="B18" t="s">
        <v>15</v>
      </c>
      <c r="D18">
        <v>1</v>
      </c>
      <c r="E18" t="s">
        <v>6</v>
      </c>
      <c r="F18" s="3">
        <v>35</v>
      </c>
      <c r="G18" s="14">
        <f>G17</f>
        <v>45586</v>
      </c>
      <c r="H18" s="11">
        <v>100</v>
      </c>
      <c r="I18" s="11" t="s">
        <v>0</v>
      </c>
      <c r="J18" s="3">
        <f>J17</f>
        <v>31</v>
      </c>
      <c r="R18" s="3">
        <f>4</f>
        <v>4</v>
      </c>
      <c r="S18" s="3">
        <f>MAX(J18-F18,0)</f>
        <v>0</v>
      </c>
      <c r="T18" s="3"/>
      <c r="U18" s="3">
        <f>R18-S18</f>
        <v>4</v>
      </c>
      <c r="W18" s="3">
        <f t="shared" si="4"/>
        <v>400</v>
      </c>
      <c r="AF18" s="20">
        <f>W18-W11</f>
        <v>150</v>
      </c>
      <c r="AG18" s="21">
        <f>AF18/W11</f>
        <v>0.6</v>
      </c>
      <c r="AH18" s="22">
        <f>A18-A11</f>
        <v>4</v>
      </c>
      <c r="AI18">
        <f t="shared" si="3"/>
        <v>82</v>
      </c>
    </row>
    <row r="19" spans="1:35" x14ac:dyDescent="0.25">
      <c r="A19" s="17">
        <f>A18</f>
        <v>45504</v>
      </c>
      <c r="B19" t="s">
        <v>15</v>
      </c>
      <c r="D19">
        <v>1</v>
      </c>
      <c r="E19" t="s">
        <v>6</v>
      </c>
      <c r="F19" s="3">
        <v>40</v>
      </c>
      <c r="G19" s="14">
        <f>G18</f>
        <v>45586</v>
      </c>
      <c r="H19" s="11">
        <v>100</v>
      </c>
      <c r="I19" s="11" t="s">
        <v>0</v>
      </c>
      <c r="J19" s="3">
        <f>J18</f>
        <v>31</v>
      </c>
      <c r="R19" s="3">
        <f>2.5</f>
        <v>2.5</v>
      </c>
      <c r="S19" s="3">
        <f>MAX(J19-F19,0)</f>
        <v>0</v>
      </c>
      <c r="T19" s="3"/>
      <c r="U19" s="3">
        <f>R19-S19</f>
        <v>2.5</v>
      </c>
      <c r="W19" s="3">
        <f t="shared" si="4"/>
        <v>250</v>
      </c>
      <c r="AF19" s="20">
        <f>W19-W12</f>
        <v>150</v>
      </c>
      <c r="AG19" s="21">
        <f>AF19/W12</f>
        <v>1.5</v>
      </c>
      <c r="AH19" s="22">
        <f>A19-A12</f>
        <v>4</v>
      </c>
      <c r="AI19">
        <f t="shared" si="3"/>
        <v>82</v>
      </c>
    </row>
    <row r="22" spans="1:35" s="7" customFormat="1" x14ac:dyDescent="0.25">
      <c r="A22" s="15">
        <v>45511</v>
      </c>
      <c r="B22" s="7" t="s">
        <v>14</v>
      </c>
      <c r="D22" s="7">
        <v>1</v>
      </c>
      <c r="E22" s="7" t="s">
        <v>6</v>
      </c>
      <c r="F22" s="8">
        <f>20</f>
        <v>20</v>
      </c>
      <c r="G22" s="12">
        <v>45586</v>
      </c>
      <c r="H22" s="7">
        <v>100</v>
      </c>
      <c r="I22" s="7" t="s">
        <v>0</v>
      </c>
      <c r="J22" s="8">
        <f>28</f>
        <v>28</v>
      </c>
      <c r="K22" s="9">
        <f>H22*J22</f>
        <v>2800</v>
      </c>
      <c r="M22" s="8">
        <f>40</f>
        <v>40</v>
      </c>
      <c r="N22" s="9">
        <f>H22*M22</f>
        <v>4000</v>
      </c>
      <c r="O22" s="9">
        <f>N22-K22</f>
        <v>1200</v>
      </c>
      <c r="P22" s="10">
        <f>O22/K22</f>
        <v>0.42857142857142855</v>
      </c>
      <c r="R22" s="8">
        <f>10.5</f>
        <v>10.5</v>
      </c>
      <c r="S22" s="8">
        <f>J22-F22</f>
        <v>8</v>
      </c>
      <c r="T22" s="8"/>
      <c r="U22" s="8">
        <f>R22-S22</f>
        <v>2.5</v>
      </c>
      <c r="W22" s="9">
        <f>R22*H22</f>
        <v>1050</v>
      </c>
      <c r="AF22" s="9">
        <f>W22-W8</f>
        <v>-150</v>
      </c>
      <c r="AG22" s="10">
        <f>AF22/W8</f>
        <v>-0.125</v>
      </c>
      <c r="AH22" s="7">
        <f>A22-A8</f>
        <v>11</v>
      </c>
      <c r="AI22" s="7">
        <f t="shared" ref="AI22:AI26" si="5">G22-A22</f>
        <v>75</v>
      </c>
    </row>
    <row r="23" spans="1:35" s="7" customFormat="1" x14ac:dyDescent="0.25">
      <c r="A23" s="15">
        <f>A22</f>
        <v>45511</v>
      </c>
      <c r="B23" s="7" t="s">
        <v>14</v>
      </c>
      <c r="D23" s="7">
        <v>1</v>
      </c>
      <c r="E23" s="7" t="s">
        <v>6</v>
      </c>
      <c r="F23" s="8">
        <f>25</f>
        <v>25</v>
      </c>
      <c r="G23" s="12">
        <f>G22</f>
        <v>45586</v>
      </c>
      <c r="H23" s="7">
        <v>100</v>
      </c>
      <c r="I23" s="7" t="s">
        <v>0</v>
      </c>
      <c r="J23" s="8">
        <f>J22</f>
        <v>28</v>
      </c>
      <c r="R23" s="8">
        <f>5</f>
        <v>5</v>
      </c>
      <c r="S23" s="8">
        <f>J23-F23</f>
        <v>3</v>
      </c>
      <c r="T23" s="8"/>
      <c r="U23" s="8">
        <f>R23-S23</f>
        <v>2</v>
      </c>
      <c r="W23" s="9">
        <f>R23*H23</f>
        <v>500</v>
      </c>
      <c r="AF23" s="9">
        <f t="shared" ref="AF23:AF26" si="6">W23-W9</f>
        <v>-400</v>
      </c>
      <c r="AG23" s="10">
        <f t="shared" ref="AG23:AG26" si="7">AF23/W9</f>
        <v>-0.44444444444444442</v>
      </c>
      <c r="AH23" s="7">
        <f t="shared" ref="AH23:AH26" si="8">A23-A9</f>
        <v>11</v>
      </c>
      <c r="AI23" s="7">
        <f t="shared" si="5"/>
        <v>75</v>
      </c>
    </row>
    <row r="24" spans="1:35" s="5" customFormat="1" x14ac:dyDescent="0.25">
      <c r="A24" s="16">
        <f>A23</f>
        <v>45511</v>
      </c>
      <c r="B24" s="5" t="s">
        <v>13</v>
      </c>
      <c r="D24" s="5">
        <v>1</v>
      </c>
      <c r="E24" s="5" t="s">
        <v>6</v>
      </c>
      <c r="F24" s="6">
        <f>30</f>
        <v>30</v>
      </c>
      <c r="G24" s="13">
        <f>G23</f>
        <v>45586</v>
      </c>
      <c r="H24" s="5">
        <v>100</v>
      </c>
      <c r="I24" s="5" t="s">
        <v>0</v>
      </c>
      <c r="J24" s="6">
        <f>J23</f>
        <v>28</v>
      </c>
      <c r="R24" s="6">
        <f>2</f>
        <v>2</v>
      </c>
      <c r="S24" s="6">
        <f>J24-F24</f>
        <v>-2</v>
      </c>
      <c r="T24" s="6"/>
      <c r="U24" s="6">
        <f>R24-S24</f>
        <v>4</v>
      </c>
      <c r="W24" s="6">
        <f t="shared" ref="W24:W26" si="9">R24*H24</f>
        <v>200</v>
      </c>
      <c r="AF24" s="18">
        <f t="shared" si="6"/>
        <v>-300</v>
      </c>
      <c r="AG24" s="19">
        <f t="shared" si="7"/>
        <v>-0.6</v>
      </c>
      <c r="AH24" s="5">
        <f t="shared" si="8"/>
        <v>11</v>
      </c>
      <c r="AI24" s="5">
        <f t="shared" si="5"/>
        <v>75</v>
      </c>
    </row>
    <row r="25" spans="1:35" x14ac:dyDescent="0.25">
      <c r="A25" s="17">
        <f>A24</f>
        <v>45511</v>
      </c>
      <c r="B25" t="s">
        <v>15</v>
      </c>
      <c r="D25">
        <v>1</v>
      </c>
      <c r="E25" t="s">
        <v>6</v>
      </c>
      <c r="F25" s="3">
        <v>35</v>
      </c>
      <c r="G25" s="14">
        <f>G24</f>
        <v>45586</v>
      </c>
      <c r="H25" s="11">
        <v>100</v>
      </c>
      <c r="I25" s="11" t="s">
        <v>0</v>
      </c>
      <c r="J25" s="3">
        <f>J24</f>
        <v>28</v>
      </c>
      <c r="R25" s="3">
        <v>1.5</v>
      </c>
      <c r="S25" s="3">
        <f>MAX(J25-F25,0)</f>
        <v>0</v>
      </c>
      <c r="T25" s="3"/>
      <c r="U25" s="3">
        <f>R25-S25</f>
        <v>1.5</v>
      </c>
      <c r="W25" s="3">
        <f t="shared" si="9"/>
        <v>150</v>
      </c>
      <c r="AF25" s="20">
        <f t="shared" si="6"/>
        <v>-100</v>
      </c>
      <c r="AG25" s="21">
        <f t="shared" si="7"/>
        <v>-0.4</v>
      </c>
      <c r="AH25" s="22">
        <f t="shared" si="8"/>
        <v>11</v>
      </c>
      <c r="AI25">
        <f t="shared" si="5"/>
        <v>75</v>
      </c>
    </row>
    <row r="26" spans="1:35" x14ac:dyDescent="0.25">
      <c r="A26" s="17">
        <f>A25</f>
        <v>45511</v>
      </c>
      <c r="B26" t="s">
        <v>15</v>
      </c>
      <c r="D26">
        <v>1</v>
      </c>
      <c r="E26" t="s">
        <v>6</v>
      </c>
      <c r="F26" s="3">
        <v>40</v>
      </c>
      <c r="G26" s="14">
        <f>G25</f>
        <v>45586</v>
      </c>
      <c r="H26" s="11">
        <v>100</v>
      </c>
      <c r="I26" s="11" t="s">
        <v>0</v>
      </c>
      <c r="J26" s="3">
        <f>J25</f>
        <v>28</v>
      </c>
      <c r="R26" s="3">
        <v>0.5</v>
      </c>
      <c r="S26" s="3">
        <f>MAX(J26-F26,0)</f>
        <v>0</v>
      </c>
      <c r="T26" s="3"/>
      <c r="U26" s="3">
        <f>R26-S26</f>
        <v>0.5</v>
      </c>
      <c r="W26" s="3">
        <f t="shared" si="9"/>
        <v>50</v>
      </c>
      <c r="AF26" s="20">
        <f t="shared" si="6"/>
        <v>-50</v>
      </c>
      <c r="AG26" s="21">
        <f t="shared" si="7"/>
        <v>-0.5</v>
      </c>
      <c r="AH26" s="22">
        <f t="shared" si="8"/>
        <v>11</v>
      </c>
      <c r="AI26">
        <f t="shared" si="5"/>
        <v>75</v>
      </c>
    </row>
    <row r="28" spans="1:35" x14ac:dyDescent="0.25">
      <c r="A28" s="24" t="s">
        <v>23</v>
      </c>
    </row>
    <row r="29" spans="1:35" s="7" customFormat="1" x14ac:dyDescent="0.25">
      <c r="A29" s="15">
        <v>45500</v>
      </c>
      <c r="B29" s="7" t="s">
        <v>14</v>
      </c>
      <c r="C29" s="23" t="s">
        <v>24</v>
      </c>
      <c r="D29" s="7">
        <v>10</v>
      </c>
      <c r="E29" s="7" t="s">
        <v>6</v>
      </c>
      <c r="F29" s="8">
        <f>20</f>
        <v>20</v>
      </c>
      <c r="G29" s="12">
        <v>45586</v>
      </c>
      <c r="H29" s="7">
        <v>100</v>
      </c>
      <c r="I29" s="7" t="s">
        <v>0</v>
      </c>
      <c r="J29" s="8">
        <f>30</f>
        <v>30</v>
      </c>
      <c r="K29" s="9">
        <f>H29*J29</f>
        <v>3000</v>
      </c>
      <c r="M29" s="8">
        <f>40</f>
        <v>40</v>
      </c>
      <c r="N29" s="9">
        <f>H29*M29</f>
        <v>4000</v>
      </c>
      <c r="O29" s="9">
        <f>N29-K29</f>
        <v>1000</v>
      </c>
      <c r="P29" s="10">
        <f>O29/K29</f>
        <v>0.33333333333333331</v>
      </c>
      <c r="R29" s="25">
        <f>R8*D29</f>
        <v>120</v>
      </c>
      <c r="S29" s="8">
        <f>J29-F29</f>
        <v>10</v>
      </c>
      <c r="T29" s="8"/>
      <c r="U29" s="8">
        <f>R29-S29</f>
        <v>110</v>
      </c>
      <c r="W29" s="9">
        <f>R29*H29</f>
        <v>12000</v>
      </c>
      <c r="AI29" s="7">
        <f>G29-A29</f>
        <v>86</v>
      </c>
    </row>
    <row r="30" spans="1:35" s="5" customFormat="1" x14ac:dyDescent="0.25">
      <c r="A30" s="16">
        <f>A29</f>
        <v>45500</v>
      </c>
      <c r="B30" s="5" t="s">
        <v>13</v>
      </c>
      <c r="C30" s="27" t="s">
        <v>25</v>
      </c>
      <c r="D30" s="5">
        <f>-D29</f>
        <v>-10</v>
      </c>
      <c r="E30" s="5" t="s">
        <v>6</v>
      </c>
      <c r="F30" s="6">
        <f>30</f>
        <v>30</v>
      </c>
      <c r="G30" s="13">
        <f>G29</f>
        <v>45586</v>
      </c>
      <c r="H30" s="5">
        <v>100</v>
      </c>
      <c r="I30" s="5" t="s">
        <v>0</v>
      </c>
      <c r="J30" s="6">
        <f>J29</f>
        <v>30</v>
      </c>
      <c r="R30" s="26">
        <f>R10*D30</f>
        <v>-50</v>
      </c>
      <c r="S30" s="6">
        <f>J30-F30</f>
        <v>0</v>
      </c>
      <c r="T30" s="6"/>
      <c r="U30" s="6">
        <f>R30-S30</f>
        <v>-50</v>
      </c>
      <c r="W30" s="6">
        <f t="shared" ref="W30" si="10">R30*H30</f>
        <v>-5000</v>
      </c>
      <c r="AI30" s="5">
        <f t="shared" ref="AI30" si="11">G30-A30</f>
        <v>86</v>
      </c>
    </row>
    <row r="32" spans="1:35" x14ac:dyDescent="0.25">
      <c r="R32" s="28" t="s">
        <v>26</v>
      </c>
      <c r="S32" s="28"/>
      <c r="T32" s="28"/>
      <c r="U32" s="28"/>
      <c r="V32" s="28"/>
      <c r="W32" s="29">
        <f>W29+W30</f>
        <v>7000</v>
      </c>
      <c r="X32" s="28"/>
      <c r="Y32" s="28"/>
      <c r="Z32" s="28"/>
      <c r="AA32" s="28"/>
      <c r="AB32" s="28"/>
      <c r="AC32" s="28"/>
      <c r="AD32" s="28"/>
      <c r="AE32" s="28"/>
      <c r="AF32" s="28"/>
    </row>
    <row r="34" spans="1:35" x14ac:dyDescent="0.25">
      <c r="A34" s="24" t="s">
        <v>23</v>
      </c>
    </row>
    <row r="35" spans="1:35" s="7" customFormat="1" x14ac:dyDescent="0.25">
      <c r="A35" s="15">
        <v>45586</v>
      </c>
      <c r="B35" s="7" t="s">
        <v>14</v>
      </c>
      <c r="C35" s="23" t="s">
        <v>24</v>
      </c>
      <c r="D35" s="7">
        <f>D29</f>
        <v>10</v>
      </c>
      <c r="E35" s="7" t="s">
        <v>6</v>
      </c>
      <c r="F35" s="8">
        <f>20</f>
        <v>20</v>
      </c>
      <c r="G35" s="12">
        <v>45586</v>
      </c>
      <c r="H35" s="7">
        <v>100</v>
      </c>
      <c r="I35" s="7" t="s">
        <v>0</v>
      </c>
      <c r="J35" s="8">
        <f>30</f>
        <v>30</v>
      </c>
      <c r="K35" s="9">
        <f>H35*J35</f>
        <v>3000</v>
      </c>
      <c r="M35" s="30">
        <f>40</f>
        <v>40</v>
      </c>
      <c r="N35" s="9">
        <f>H35*M35</f>
        <v>4000</v>
      </c>
      <c r="O35" s="9">
        <f>N35-K35</f>
        <v>1000</v>
      </c>
      <c r="P35" s="10">
        <f>O35/K35</f>
        <v>0.33333333333333331</v>
      </c>
      <c r="Y35" s="25">
        <f>Z35+AB35</f>
        <v>20</v>
      </c>
      <c r="Z35" s="30">
        <f>MAX(M35-F35,0)</f>
        <v>20</v>
      </c>
      <c r="AA35" s="8"/>
      <c r="AB35" s="8">
        <f>0</f>
        <v>0</v>
      </c>
      <c r="AD35" s="9">
        <f>Y35*H35*D35</f>
        <v>20000</v>
      </c>
      <c r="AF35" s="18">
        <f>AD35-W29</f>
        <v>8000</v>
      </c>
      <c r="AG35" s="10">
        <f>AF35/W29</f>
        <v>0.66666666666666663</v>
      </c>
      <c r="AI35" s="7">
        <f>G35-A35</f>
        <v>0</v>
      </c>
    </row>
    <row r="36" spans="1:35" s="5" customFormat="1" x14ac:dyDescent="0.25">
      <c r="A36" s="16">
        <f>A35</f>
        <v>45586</v>
      </c>
      <c r="B36" s="5" t="s">
        <v>13</v>
      </c>
      <c r="C36" s="27" t="s">
        <v>25</v>
      </c>
      <c r="D36" s="5">
        <f>-D35</f>
        <v>-10</v>
      </c>
      <c r="E36" s="5" t="s">
        <v>6</v>
      </c>
      <c r="F36" s="6">
        <f>30</f>
        <v>30</v>
      </c>
      <c r="G36" s="13">
        <f>G35</f>
        <v>45586</v>
      </c>
      <c r="H36" s="5">
        <v>100</v>
      </c>
      <c r="I36" s="5" t="s">
        <v>0</v>
      </c>
      <c r="J36" s="6">
        <f>J35</f>
        <v>30</v>
      </c>
      <c r="M36" s="18">
        <f>M35</f>
        <v>40</v>
      </c>
      <c r="Y36" s="25">
        <f>Z36+AB36</f>
        <v>10</v>
      </c>
      <c r="Z36" s="30">
        <f>MAX(M36-F36,0)</f>
        <v>10</v>
      </c>
      <c r="AA36" s="6"/>
      <c r="AB36" s="6">
        <f>0</f>
        <v>0</v>
      </c>
      <c r="AD36" s="18">
        <f>Y36*H36*D36</f>
        <v>-10000</v>
      </c>
      <c r="AF36" s="18">
        <f>AD36-W30</f>
        <v>-5000</v>
      </c>
      <c r="AG36" s="19">
        <f>-AF36/W30</f>
        <v>-1</v>
      </c>
      <c r="AI36" s="5">
        <f t="shared" ref="AI36" si="12">G36-A36</f>
        <v>0</v>
      </c>
    </row>
    <row r="38" spans="1:35" x14ac:dyDescent="0.25">
      <c r="R38" s="28" t="s">
        <v>26</v>
      </c>
      <c r="S38" s="28"/>
      <c r="T38" s="28"/>
      <c r="U38" s="28"/>
      <c r="V38" s="28"/>
      <c r="W38" s="29"/>
      <c r="X38" s="28"/>
      <c r="Y38" s="28"/>
      <c r="Z38" s="28"/>
      <c r="AA38" s="28"/>
      <c r="AB38" s="28"/>
      <c r="AC38" s="28"/>
      <c r="AD38" s="29">
        <f>AD35+AD36</f>
        <v>10000</v>
      </c>
      <c r="AE38" s="28"/>
      <c r="AF38" s="29">
        <f>AF35+AF36</f>
        <v>3000</v>
      </c>
      <c r="AG38" s="31">
        <f>AF38/W32</f>
        <v>0.42857142857142855</v>
      </c>
    </row>
    <row r="39" spans="1:35" x14ac:dyDescent="0.25">
      <c r="AF39" s="3"/>
    </row>
    <row r="40" spans="1:35" x14ac:dyDescent="0.25">
      <c r="AF40" s="3"/>
    </row>
    <row r="41" spans="1:35" x14ac:dyDescent="0.25">
      <c r="K41" s="1">
        <f>M41/J$35-1</f>
        <v>-0.33333333333333337</v>
      </c>
      <c r="M41" s="32">
        <v>20</v>
      </c>
      <c r="N41" s="33" t="s">
        <v>28</v>
      </c>
      <c r="AF41" s="3">
        <f>-7000</f>
        <v>-7000</v>
      </c>
      <c r="AG41" s="2">
        <f t="shared" ref="AG41:AG45" si="13">AF41/$W$32</f>
        <v>-1</v>
      </c>
    </row>
    <row r="42" spans="1:35" x14ac:dyDescent="0.25">
      <c r="M42" s="3"/>
      <c r="AF42" s="3"/>
      <c r="AG42" s="2"/>
    </row>
    <row r="43" spans="1:35" x14ac:dyDescent="0.25">
      <c r="K43" s="1">
        <f>M43/J$35-1</f>
        <v>-0.16666666666666663</v>
      </c>
      <c r="M43" s="3">
        <v>25</v>
      </c>
      <c r="AF43" s="3">
        <f>-2000</f>
        <v>-2000</v>
      </c>
      <c r="AG43" s="2">
        <f t="shared" si="13"/>
        <v>-0.2857142857142857</v>
      </c>
    </row>
    <row r="44" spans="1:35" x14ac:dyDescent="0.25">
      <c r="K44" s="1">
        <f>M44/J$35-1</f>
        <v>-0.1333333333333333</v>
      </c>
      <c r="M44" s="3">
        <v>26</v>
      </c>
      <c r="AF44" s="3">
        <f>-1000</f>
        <v>-1000</v>
      </c>
      <c r="AG44" s="2">
        <f t="shared" si="13"/>
        <v>-0.14285714285714285</v>
      </c>
    </row>
    <row r="45" spans="1:35" x14ac:dyDescent="0.25">
      <c r="K45" s="1">
        <f>M45/J$35-1</f>
        <v>-9.9999999999999978E-2</v>
      </c>
      <c r="M45" s="6">
        <v>27</v>
      </c>
      <c r="N45" s="5" t="s">
        <v>29</v>
      </c>
      <c r="AF45" s="3">
        <v>0</v>
      </c>
      <c r="AG45" s="2">
        <f t="shared" si="13"/>
        <v>0</v>
      </c>
    </row>
    <row r="46" spans="1:35" x14ac:dyDescent="0.25">
      <c r="K46" s="1">
        <f>M46/J$35-1</f>
        <v>-6.6666666666666652E-2</v>
      </c>
      <c r="M46" s="3">
        <v>28</v>
      </c>
      <c r="AF46" s="3">
        <f>1000</f>
        <v>1000</v>
      </c>
      <c r="AG46" s="2">
        <f t="shared" ref="AG46:AG47" si="14">AF46/$W$32</f>
        <v>0.14285714285714285</v>
      </c>
    </row>
    <row r="47" spans="1:35" x14ac:dyDescent="0.25">
      <c r="K47" s="1">
        <f>M47/J$35-1</f>
        <v>-3.3333333333333326E-2</v>
      </c>
      <c r="M47" s="3">
        <f>29</f>
        <v>29</v>
      </c>
      <c r="AF47" s="3">
        <f>2000</f>
        <v>2000</v>
      </c>
      <c r="AG47" s="2">
        <f t="shared" si="14"/>
        <v>0.2857142857142857</v>
      </c>
    </row>
    <row r="48" spans="1:35" x14ac:dyDescent="0.25">
      <c r="K48" s="1">
        <f>M48/J35-1</f>
        <v>0</v>
      </c>
      <c r="M48" s="34">
        <f>30</f>
        <v>30</v>
      </c>
      <c r="N48" s="35" t="s">
        <v>30</v>
      </c>
      <c r="AF48" s="3">
        <f>3000</f>
        <v>3000</v>
      </c>
      <c r="AG48" s="2">
        <f>AF48/$W$32</f>
        <v>0.42857142857142855</v>
      </c>
    </row>
    <row r="49" spans="11:33" x14ac:dyDescent="0.25">
      <c r="K49" s="1">
        <f t="shared" ref="K49:K53" si="15">M49/J$35-1</f>
        <v>3.3333333333333437E-2</v>
      </c>
      <c r="M49" s="3">
        <v>31</v>
      </c>
      <c r="AF49" s="3">
        <f>3000</f>
        <v>3000</v>
      </c>
      <c r="AG49" s="2">
        <f t="shared" ref="AG49:AG53" si="16">AF49/$W$32</f>
        <v>0.42857142857142855</v>
      </c>
    </row>
    <row r="50" spans="11:33" x14ac:dyDescent="0.25">
      <c r="K50" s="1">
        <f t="shared" si="15"/>
        <v>6.6666666666666652E-2</v>
      </c>
      <c r="M50" s="3">
        <f>32</f>
        <v>32</v>
      </c>
      <c r="AF50" s="3">
        <f>3000</f>
        <v>3000</v>
      </c>
      <c r="AG50" s="2">
        <f t="shared" si="16"/>
        <v>0.42857142857142855</v>
      </c>
    </row>
    <row r="51" spans="11:33" x14ac:dyDescent="0.25">
      <c r="K51" s="1">
        <f t="shared" si="15"/>
        <v>0.16666666666666674</v>
      </c>
      <c r="M51" s="3">
        <f>35</f>
        <v>35</v>
      </c>
      <c r="AF51" s="3">
        <f>3000</f>
        <v>3000</v>
      </c>
      <c r="AG51" s="2">
        <f t="shared" si="16"/>
        <v>0.42857142857142855</v>
      </c>
    </row>
    <row r="52" spans="11:33" x14ac:dyDescent="0.25">
      <c r="K52" s="1">
        <f t="shared" si="15"/>
        <v>0.33333333333333326</v>
      </c>
      <c r="M52" s="3">
        <f>40</f>
        <v>40</v>
      </c>
      <c r="AF52" s="3">
        <f>3000</f>
        <v>3000</v>
      </c>
      <c r="AG52" s="2">
        <f t="shared" si="16"/>
        <v>0.42857142857142855</v>
      </c>
    </row>
    <row r="53" spans="11:33" x14ac:dyDescent="0.25">
      <c r="K53" s="1">
        <f t="shared" si="15"/>
        <v>0.5</v>
      </c>
      <c r="M53" s="3">
        <f>45</f>
        <v>45</v>
      </c>
      <c r="AF53" s="3">
        <f>3000</f>
        <v>3000</v>
      </c>
      <c r="AG53" s="2">
        <f t="shared" si="16"/>
        <v>0.42857142857142855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Barron</dc:creator>
  <cp:lastModifiedBy>Alex Barron</cp:lastModifiedBy>
  <dcterms:created xsi:type="dcterms:W3CDTF">2024-07-27T13:39:55Z</dcterms:created>
  <dcterms:modified xsi:type="dcterms:W3CDTF">2024-07-27T15:08:28Z</dcterms:modified>
</cp:coreProperties>
</file>