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p0827\AppData\Local\Microsoft\Windows\INetCache\Content.Outlook\0VJ5O846\"/>
    </mc:Choice>
  </mc:AlternateContent>
  <bookViews>
    <workbookView xWindow="0" yWindow="0" windowWidth="28800" windowHeight="11850" activeTab="8"/>
  </bookViews>
  <sheets>
    <sheet name="Shoot Results" sheetId="6" r:id="rId1"/>
    <sheet name="Library" sheetId="4" r:id="rId2"/>
    <sheet name="Millvale" sheetId="1" r:id="rId3"/>
    <sheet name="Tarentum" sheetId="2" r:id="rId4"/>
    <sheet name="Clairton" sheetId="14" r:id="rId5"/>
    <sheet name="Two Man Results" sheetId="8" r:id="rId6"/>
    <sheet name="Individual Results" sheetId="10" r:id="rId7"/>
    <sheet name="5 Man Teams" sheetId="12" r:id="rId8"/>
    <sheet name="Season Summary" sheetId="11" r:id="rId9"/>
    <sheet name="Class Table" sheetId="7" r:id="rId10"/>
  </sheets>
  <definedNames>
    <definedName name="_xlnm._FilterDatabase" localSheetId="4" hidden="1">Clairton!$A$2:$W$52</definedName>
    <definedName name="_xlnm._FilterDatabase" localSheetId="1" hidden="1">Library!$A$2:$AA$48</definedName>
    <definedName name="_xlnm._FilterDatabase" localSheetId="2" hidden="1">Millvale!$A$2:$X$64</definedName>
    <definedName name="_xlnm._FilterDatabase" localSheetId="3" hidden="1">Tarentum!$A$2:$W$72</definedName>
    <definedName name="_xlnm.Print_Area" localSheetId="7">'5 Man Teams'!$B$1:$Y$35</definedName>
    <definedName name="_xlnm.Print_Area" localSheetId="4">Clairton!$A$1:$U$43</definedName>
    <definedName name="_xlnm.Print_Area" localSheetId="6">'Individual Results'!$A$1:$I$84</definedName>
    <definedName name="_xlnm.Print_Area" localSheetId="1">Library!$A$1:$U$48</definedName>
    <definedName name="_xlnm.Print_Area" localSheetId="2">Millvale!$A$1:$U$64</definedName>
    <definedName name="_xlnm.Print_Area" localSheetId="8">'Season Summary'!$A$2:$S$35</definedName>
    <definedName name="_xlnm.Print_Area" localSheetId="3">Tarentum!$A$1:$U$63</definedName>
    <definedName name="_xlnm.Print_Area" localSheetId="5">'Two Man Results'!$B$1:$H$100</definedName>
    <definedName name="_xlnm.Print_Titles" localSheetId="7">'5 Man Teams'!$6:$6</definedName>
    <definedName name="_xlnm.Print_Titles" localSheetId="6">'Individual Results'!$1:$6</definedName>
    <definedName name="_xlnm.Print_Titles" localSheetId="5">'Two Man Results'!$1:$6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2" i="2" l="1"/>
  <c r="F34" i="12" l="1"/>
  <c r="F33" i="12"/>
  <c r="F32" i="12"/>
  <c r="F31" i="12"/>
  <c r="F30" i="12"/>
  <c r="F27" i="12"/>
  <c r="F26" i="12"/>
  <c r="F25" i="12"/>
  <c r="F24" i="12"/>
  <c r="F23" i="12"/>
  <c r="F16" i="10"/>
  <c r="H16" i="10" s="1"/>
  <c r="F17" i="10"/>
  <c r="H17" i="10" s="1"/>
  <c r="F18" i="10"/>
  <c r="H18" i="10"/>
  <c r="F19" i="10"/>
  <c r="H19" i="10"/>
  <c r="F20" i="10"/>
  <c r="H20" i="10" s="1"/>
  <c r="F21" i="10"/>
  <c r="F22" i="10"/>
  <c r="H22" i="10" s="1"/>
  <c r="F23" i="10"/>
  <c r="H23" i="10" s="1"/>
  <c r="F24" i="10"/>
  <c r="H24" i="10" s="1"/>
  <c r="F25" i="10"/>
  <c r="F26" i="10"/>
  <c r="H26" i="10"/>
  <c r="F27" i="10"/>
  <c r="H27" i="10"/>
  <c r="F82" i="10"/>
  <c r="H82" i="10" s="1"/>
  <c r="F81" i="10"/>
  <c r="H81" i="10" s="1"/>
  <c r="F80" i="10"/>
  <c r="H80" i="10" s="1"/>
  <c r="F9" i="10"/>
  <c r="F8" i="10"/>
  <c r="F77" i="10"/>
  <c r="H77" i="10" s="1"/>
  <c r="F76" i="10"/>
  <c r="F70" i="10"/>
  <c r="H70" i="10" s="1"/>
  <c r="F69" i="10"/>
  <c r="F68" i="10"/>
  <c r="F67" i="10"/>
  <c r="H67" i="10" s="1"/>
  <c r="F66" i="10"/>
  <c r="H66" i="10" s="1"/>
  <c r="F65" i="10"/>
  <c r="H65" i="10" s="1"/>
  <c r="F64" i="10"/>
  <c r="H64" i="10" s="1"/>
  <c r="F63" i="10"/>
  <c r="F62" i="10"/>
  <c r="F58" i="10"/>
  <c r="H58" i="10" s="1"/>
  <c r="F59" i="10"/>
  <c r="H59" i="10" s="1"/>
  <c r="F60" i="10"/>
  <c r="H60" i="10" s="1"/>
  <c r="F61" i="10"/>
  <c r="H61" i="10" s="1"/>
  <c r="F71" i="10"/>
  <c r="H71" i="10" s="1"/>
  <c r="F72" i="10"/>
  <c r="F73" i="10"/>
  <c r="H73" i="10" s="1"/>
  <c r="F74" i="10"/>
  <c r="F57" i="10"/>
  <c r="F54" i="10"/>
  <c r="H54" i="10" s="1"/>
  <c r="F53" i="10"/>
  <c r="H53" i="10" s="1"/>
  <c r="F52" i="10"/>
  <c r="H52" i="10" s="1"/>
  <c r="F51" i="10"/>
  <c r="H51" i="10" s="1"/>
  <c r="F49" i="10"/>
  <c r="H49" i="10" s="1"/>
  <c r="F39" i="10"/>
  <c r="F38" i="10"/>
  <c r="H38" i="10" s="1"/>
  <c r="F37" i="10"/>
  <c r="H37" i="10" s="1"/>
  <c r="F36" i="10"/>
  <c r="H36" i="10" s="1"/>
  <c r="F35" i="10"/>
  <c r="H35" i="10" s="1"/>
  <c r="F34" i="10"/>
  <c r="H34" i="10" s="1"/>
  <c r="F13" i="10"/>
  <c r="F12" i="10"/>
  <c r="F11" i="10"/>
  <c r="F90" i="8" l="1"/>
  <c r="G89" i="8" s="1"/>
  <c r="F89" i="8"/>
  <c r="F92" i="8"/>
  <c r="F91" i="8"/>
  <c r="G91" i="8" s="1"/>
  <c r="F84" i="8"/>
  <c r="F83" i="8"/>
  <c r="F86" i="8"/>
  <c r="F85" i="8"/>
  <c r="G85" i="8" s="1"/>
  <c r="F67" i="8"/>
  <c r="F66" i="8"/>
  <c r="F69" i="8"/>
  <c r="F68" i="8"/>
  <c r="F71" i="8"/>
  <c r="F70" i="8"/>
  <c r="F48" i="8"/>
  <c r="F47" i="8"/>
  <c r="F29" i="8"/>
  <c r="F28" i="8"/>
  <c r="F27" i="8"/>
  <c r="F26" i="8"/>
  <c r="F25" i="8"/>
  <c r="F24" i="8"/>
  <c r="F31" i="8"/>
  <c r="F30" i="8"/>
  <c r="F9" i="8"/>
  <c r="F8" i="8"/>
  <c r="G83" i="8" l="1"/>
  <c r="G66" i="8"/>
  <c r="G70" i="8"/>
  <c r="G68" i="8"/>
  <c r="G30" i="8"/>
  <c r="G47" i="8"/>
  <c r="G8" i="8"/>
  <c r="G26" i="8"/>
  <c r="G28" i="8"/>
  <c r="G24" i="8"/>
  <c r="V52" i="2"/>
  <c r="M43" i="14"/>
  <c r="T64" i="1"/>
  <c r="S64" i="1"/>
  <c r="R64" i="1"/>
  <c r="Q64" i="1"/>
  <c r="P64" i="1"/>
  <c r="O64" i="1"/>
  <c r="N64" i="1"/>
  <c r="M64" i="1"/>
  <c r="L64" i="1"/>
  <c r="K64" i="1"/>
  <c r="J64" i="1"/>
  <c r="I64" i="1"/>
  <c r="G29" i="1"/>
  <c r="F29" i="1"/>
  <c r="E29" i="1"/>
  <c r="T43" i="14"/>
  <c r="N43" i="14"/>
  <c r="G28" i="14"/>
  <c r="W28" i="14" s="1"/>
  <c r="F28" i="14"/>
  <c r="E28" i="14"/>
  <c r="G41" i="14"/>
  <c r="W41" i="14" s="1"/>
  <c r="F41" i="14"/>
  <c r="E41" i="14"/>
  <c r="G24" i="14"/>
  <c r="W24" i="14" s="1"/>
  <c r="F24" i="14"/>
  <c r="E24" i="14"/>
  <c r="G39" i="14"/>
  <c r="W39" i="14" s="1"/>
  <c r="F39" i="14"/>
  <c r="E39" i="14"/>
  <c r="V29" i="1" l="1"/>
  <c r="U29" i="1" s="1"/>
  <c r="W29" i="1"/>
  <c r="H29" i="1"/>
  <c r="H28" i="14"/>
  <c r="V28" i="14"/>
  <c r="U28" i="14" s="1"/>
  <c r="H41" i="14"/>
  <c r="V41" i="14"/>
  <c r="U41" i="14" s="1"/>
  <c r="H24" i="14"/>
  <c r="H39" i="14"/>
  <c r="V24" i="14"/>
  <c r="U24" i="14" s="1"/>
  <c r="V39" i="14"/>
  <c r="U39" i="14" s="1"/>
  <c r="O68" i="1" l="1"/>
  <c r="N63" i="2"/>
  <c r="N48" i="4"/>
  <c r="T63" i="2"/>
  <c r="T48" i="4"/>
  <c r="S63" i="2" l="1"/>
  <c r="S43" i="14"/>
  <c r="G36" i="14" l="1"/>
  <c r="W36" i="14" s="1"/>
  <c r="F36" i="14"/>
  <c r="E36" i="14"/>
  <c r="M63" i="2"/>
  <c r="G17" i="2"/>
  <c r="W17" i="2" s="1"/>
  <c r="F17" i="2"/>
  <c r="E17" i="2"/>
  <c r="V17" i="2" l="1"/>
  <c r="U17" i="2" s="1"/>
  <c r="H36" i="14"/>
  <c r="V36" i="14"/>
  <c r="U36" i="14" s="1"/>
  <c r="H17" i="2"/>
  <c r="S48" i="4"/>
  <c r="E28" i="4"/>
  <c r="E29" i="4"/>
  <c r="E30" i="4"/>
  <c r="G29" i="4"/>
  <c r="W29" i="4" s="1"/>
  <c r="F29" i="4"/>
  <c r="G30" i="4"/>
  <c r="W30" i="4" s="1"/>
  <c r="F30" i="4"/>
  <c r="M48" i="4"/>
  <c r="V30" i="4" l="1"/>
  <c r="U30" i="4" s="1"/>
  <c r="H29" i="4"/>
  <c r="V29" i="4"/>
  <c r="U29" i="4" s="1"/>
  <c r="H30" i="4"/>
  <c r="F3" i="14"/>
  <c r="F5" i="14"/>
  <c r="F21" i="14"/>
  <c r="F35" i="14"/>
  <c r="F33" i="14"/>
  <c r="F17" i="14"/>
  <c r="F20" i="14"/>
  <c r="F37" i="14"/>
  <c r="F22" i="14"/>
  <c r="F32" i="14"/>
  <c r="F9" i="14"/>
  <c r="F13" i="14"/>
  <c r="F4" i="14"/>
  <c r="F38" i="14"/>
  <c r="F31" i="14"/>
  <c r="F34" i="14"/>
  <c r="F25" i="14"/>
  <c r="F26" i="14"/>
  <c r="F30" i="14"/>
  <c r="F10" i="14"/>
  <c r="F27" i="14"/>
  <c r="F11" i="14"/>
  <c r="F14" i="14"/>
  <c r="F18" i="14"/>
  <c r="F12" i="14"/>
  <c r="F8" i="14"/>
  <c r="F7" i="14"/>
  <c r="F16" i="14"/>
  <c r="F40" i="14"/>
  <c r="F23" i="14"/>
  <c r="F19" i="14"/>
  <c r="F29" i="14"/>
  <c r="F6" i="14"/>
  <c r="F15" i="14"/>
  <c r="F4" i="1"/>
  <c r="F5" i="1"/>
  <c r="F6" i="1"/>
  <c r="F7" i="1"/>
  <c r="F8" i="1"/>
  <c r="F11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3" i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3" i="4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3" i="2"/>
  <c r="J42" i="14"/>
  <c r="K42" i="14"/>
  <c r="L42" i="14"/>
  <c r="M42" i="14"/>
  <c r="N42" i="14"/>
  <c r="O42" i="14"/>
  <c r="P42" i="14"/>
  <c r="Q42" i="14"/>
  <c r="R42" i="14"/>
  <c r="S42" i="14"/>
  <c r="T42" i="14"/>
  <c r="I42" i="14"/>
  <c r="M47" i="4"/>
  <c r="J47" i="4"/>
  <c r="K47" i="4"/>
  <c r="L47" i="4"/>
  <c r="N47" i="4"/>
  <c r="O47" i="4"/>
  <c r="P47" i="4"/>
  <c r="Q47" i="4"/>
  <c r="R47" i="4"/>
  <c r="S47" i="4"/>
  <c r="T47" i="4"/>
  <c r="I47" i="4"/>
  <c r="K63" i="1"/>
  <c r="L63" i="1"/>
  <c r="M63" i="1"/>
  <c r="N63" i="1"/>
  <c r="O63" i="1"/>
  <c r="P63" i="1"/>
  <c r="Q63" i="1"/>
  <c r="R63" i="1"/>
  <c r="S63" i="1"/>
  <c r="T63" i="1"/>
  <c r="J63" i="1"/>
  <c r="I63" i="1"/>
  <c r="O62" i="2"/>
  <c r="P62" i="2"/>
  <c r="Q62" i="2"/>
  <c r="R62" i="2"/>
  <c r="S62" i="2"/>
  <c r="T62" i="2"/>
  <c r="I62" i="2"/>
  <c r="J62" i="2"/>
  <c r="K62" i="2"/>
  <c r="M62" i="2"/>
  <c r="N62" i="2"/>
  <c r="L62" i="2"/>
  <c r="L43" i="14" l="1"/>
  <c r="L48" i="4"/>
  <c r="R48" i="4"/>
  <c r="R43" i="14"/>
  <c r="G38" i="14"/>
  <c r="V38" i="14" s="1"/>
  <c r="U38" i="14" s="1"/>
  <c r="E38" i="14"/>
  <c r="G10" i="4"/>
  <c r="W10" i="4" s="1"/>
  <c r="E10" i="4"/>
  <c r="G15" i="4"/>
  <c r="W15" i="4" s="1"/>
  <c r="E15" i="4"/>
  <c r="V10" i="4" l="1"/>
  <c r="U10" i="4" s="1"/>
  <c r="V15" i="4"/>
  <c r="U15" i="4" s="1"/>
  <c r="H10" i="4"/>
  <c r="H38" i="14"/>
  <c r="W38" i="14"/>
  <c r="H15" i="4"/>
  <c r="R63" i="2" l="1"/>
  <c r="L63" i="2"/>
  <c r="G31" i="1"/>
  <c r="E31" i="1"/>
  <c r="V31" i="1" l="1"/>
  <c r="U31" i="1" s="1"/>
  <c r="W31" i="1"/>
  <c r="H31" i="1"/>
  <c r="K43" i="14"/>
  <c r="K48" i="4"/>
  <c r="Q48" i="4"/>
  <c r="Q43" i="14"/>
  <c r="G30" i="14"/>
  <c r="W30" i="14" s="1"/>
  <c r="E30" i="14"/>
  <c r="H30" i="14" l="1"/>
  <c r="V30" i="14"/>
  <c r="U30" i="14" s="1"/>
  <c r="G21" i="4"/>
  <c r="W21" i="4" s="1"/>
  <c r="E21" i="4"/>
  <c r="G13" i="4"/>
  <c r="W13" i="4" s="1"/>
  <c r="E13" i="4"/>
  <c r="V13" i="4" l="1"/>
  <c r="U13" i="4" s="1"/>
  <c r="V21" i="4"/>
  <c r="U21" i="4" s="1"/>
  <c r="H21" i="4"/>
  <c r="H13" i="4"/>
  <c r="K63" i="2"/>
  <c r="Q63" i="2" l="1"/>
  <c r="O69" i="2" s="1"/>
  <c r="G6" i="2"/>
  <c r="W6" i="2" s="1"/>
  <c r="H6" i="2"/>
  <c r="G7" i="2"/>
  <c r="W7" i="2" s="1"/>
  <c r="H7" i="2"/>
  <c r="G8" i="2"/>
  <c r="W8" i="2" s="1"/>
  <c r="H8" i="2"/>
  <c r="G9" i="2"/>
  <c r="W9" i="2" s="1"/>
  <c r="G10" i="2"/>
  <c r="W10" i="2" s="1"/>
  <c r="H10" i="2"/>
  <c r="G11" i="2"/>
  <c r="W11" i="2" s="1"/>
  <c r="H11" i="2"/>
  <c r="G12" i="2"/>
  <c r="W12" i="2" s="1"/>
  <c r="H12" i="2"/>
  <c r="G60" i="2"/>
  <c r="W60" i="2" s="1"/>
  <c r="E60" i="2"/>
  <c r="G33" i="1"/>
  <c r="E33" i="1"/>
  <c r="G30" i="1"/>
  <c r="E30" i="1"/>
  <c r="G14" i="1"/>
  <c r="W14" i="1" s="1"/>
  <c r="E14" i="1"/>
  <c r="V30" i="1" l="1"/>
  <c r="U30" i="1" s="1"/>
  <c r="W30" i="1"/>
  <c r="V33" i="1"/>
  <c r="U33" i="1" s="1"/>
  <c r="W33" i="1"/>
  <c r="V60" i="2"/>
  <c r="U60" i="2" s="1"/>
  <c r="V12" i="2"/>
  <c r="V7" i="2"/>
  <c r="V6" i="2"/>
  <c r="V9" i="2"/>
  <c r="V8" i="2"/>
  <c r="V11" i="2"/>
  <c r="V10" i="2"/>
  <c r="H14" i="1"/>
  <c r="H60" i="2"/>
  <c r="H33" i="1"/>
  <c r="H30" i="1"/>
  <c r="V14" i="1"/>
  <c r="U14" i="1" s="1"/>
  <c r="H9" i="2"/>
  <c r="E4" i="2"/>
  <c r="G44" i="1" l="1"/>
  <c r="W44" i="1" s="1"/>
  <c r="E44" i="1"/>
  <c r="J48" i="4"/>
  <c r="P63" i="2"/>
  <c r="P48" i="4"/>
  <c r="G26" i="4"/>
  <c r="W26" i="4" s="1"/>
  <c r="E26" i="4"/>
  <c r="G31" i="4"/>
  <c r="W31" i="4" s="1"/>
  <c r="J63" i="2"/>
  <c r="G59" i="2"/>
  <c r="W59" i="2" s="1"/>
  <c r="E59" i="2"/>
  <c r="G4" i="2"/>
  <c r="W4" i="2" s="1"/>
  <c r="G16" i="2"/>
  <c r="W16" i="2" s="1"/>
  <c r="E16" i="2"/>
  <c r="G15" i="2"/>
  <c r="W15" i="2" s="1"/>
  <c r="E15" i="2"/>
  <c r="J43" i="14"/>
  <c r="P43" i="14"/>
  <c r="G12" i="14"/>
  <c r="V12" i="14" s="1"/>
  <c r="U12" i="14" s="1"/>
  <c r="E12" i="14"/>
  <c r="G60" i="1"/>
  <c r="W60" i="1" s="1"/>
  <c r="E60" i="1"/>
  <c r="G34" i="1"/>
  <c r="E34" i="1"/>
  <c r="G4" i="1"/>
  <c r="E4" i="1"/>
  <c r="V34" i="1" l="1"/>
  <c r="U34" i="1" s="1"/>
  <c r="W34" i="1"/>
  <c r="V4" i="1"/>
  <c r="U4" i="1" s="1"/>
  <c r="W4" i="1"/>
  <c r="V4" i="2"/>
  <c r="U4" i="2" s="1"/>
  <c r="V59" i="2"/>
  <c r="U59" i="2" s="1"/>
  <c r="V15" i="2"/>
  <c r="U15" i="2" s="1"/>
  <c r="V16" i="2"/>
  <c r="U16" i="2" s="1"/>
  <c r="H4" i="2"/>
  <c r="H44" i="1"/>
  <c r="H26" i="4"/>
  <c r="H59" i="2"/>
  <c r="V44" i="1"/>
  <c r="U44" i="1" s="1"/>
  <c r="V26" i="4"/>
  <c r="U26" i="4" s="1"/>
  <c r="E31" i="4"/>
  <c r="H31" i="4"/>
  <c r="V31" i="4"/>
  <c r="U31" i="4" s="1"/>
  <c r="H16" i="2"/>
  <c r="H15" i="2"/>
  <c r="W12" i="14"/>
  <c r="H12" i="14"/>
  <c r="H60" i="1"/>
  <c r="V60" i="1"/>
  <c r="U60" i="1" s="1"/>
  <c r="H34" i="1"/>
  <c r="H4" i="1"/>
  <c r="G37" i="14"/>
  <c r="E37" i="14"/>
  <c r="H37" i="14" l="1"/>
  <c r="V37" i="14"/>
  <c r="U37" i="14" s="1"/>
  <c r="W37" i="14"/>
  <c r="E3" i="14"/>
  <c r="E5" i="14"/>
  <c r="E21" i="14"/>
  <c r="E35" i="14"/>
  <c r="E33" i="14"/>
  <c r="E17" i="14"/>
  <c r="E20" i="14"/>
  <c r="E22" i="14"/>
  <c r="E32" i="14"/>
  <c r="E9" i="14"/>
  <c r="E13" i="14"/>
  <c r="E4" i="14"/>
  <c r="E31" i="14"/>
  <c r="E34" i="14"/>
  <c r="E25" i="14"/>
  <c r="E26" i="14"/>
  <c r="E10" i="14"/>
  <c r="E27" i="14"/>
  <c r="E11" i="14"/>
  <c r="E14" i="14"/>
  <c r="E18" i="14"/>
  <c r="E8" i="14"/>
  <c r="E7" i="14"/>
  <c r="E16" i="14"/>
  <c r="E40" i="14"/>
  <c r="E23" i="14"/>
  <c r="E19" i="14"/>
  <c r="E29" i="14"/>
  <c r="E6" i="14"/>
  <c r="E15" i="14"/>
  <c r="E43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62" i="1"/>
  <c r="E37" i="1"/>
  <c r="E38" i="1"/>
  <c r="E39" i="1"/>
  <c r="E40" i="1"/>
  <c r="E41" i="1"/>
  <c r="E42" i="1"/>
  <c r="E26" i="1"/>
  <c r="E27" i="1"/>
  <c r="E28" i="1"/>
  <c r="E32" i="1"/>
  <c r="E35" i="1"/>
  <c r="E36" i="1"/>
  <c r="E20" i="1"/>
  <c r="E21" i="1"/>
  <c r="E22" i="1"/>
  <c r="E23" i="1"/>
  <c r="E24" i="1"/>
  <c r="E25" i="1"/>
  <c r="E15" i="1"/>
  <c r="E16" i="1"/>
  <c r="E17" i="1"/>
  <c r="E18" i="1"/>
  <c r="E19" i="1"/>
  <c r="E11" i="1"/>
  <c r="E9" i="1"/>
  <c r="E10" i="1"/>
  <c r="E12" i="1"/>
  <c r="E13" i="1"/>
  <c r="E5" i="1"/>
  <c r="E6" i="1"/>
  <c r="E7" i="1"/>
  <c r="E8" i="1"/>
  <c r="E3" i="1"/>
  <c r="E44" i="4"/>
  <c r="E45" i="4"/>
  <c r="E46" i="4"/>
  <c r="E40" i="4"/>
  <c r="E41" i="4"/>
  <c r="E42" i="4"/>
  <c r="E43" i="4"/>
  <c r="E35" i="4"/>
  <c r="E36" i="4"/>
  <c r="E37" i="4"/>
  <c r="E38" i="4"/>
  <c r="E39" i="4"/>
  <c r="E32" i="4"/>
  <c r="E33" i="4"/>
  <c r="E34" i="4"/>
  <c r="E23" i="4"/>
  <c r="E24" i="4"/>
  <c r="E25" i="4"/>
  <c r="E27" i="4"/>
  <c r="E17" i="4"/>
  <c r="E18" i="4"/>
  <c r="E19" i="4"/>
  <c r="E20" i="4"/>
  <c r="E22" i="4"/>
  <c r="E9" i="4"/>
  <c r="E11" i="4"/>
  <c r="E12" i="4"/>
  <c r="E14" i="4"/>
  <c r="E16" i="4"/>
  <c r="E4" i="4"/>
  <c r="E5" i="4"/>
  <c r="E6" i="4"/>
  <c r="E7" i="4"/>
  <c r="E8" i="4"/>
  <c r="E3" i="4"/>
  <c r="E53" i="2"/>
  <c r="E54" i="2"/>
  <c r="E55" i="2"/>
  <c r="E56" i="2"/>
  <c r="E57" i="2"/>
  <c r="E58" i="2"/>
  <c r="E61" i="2"/>
  <c r="E43" i="2"/>
  <c r="E44" i="2"/>
  <c r="E45" i="2"/>
  <c r="E46" i="2"/>
  <c r="E47" i="2"/>
  <c r="E48" i="2"/>
  <c r="E49" i="2"/>
  <c r="E50" i="2"/>
  <c r="E51" i="2"/>
  <c r="E33" i="2"/>
  <c r="E34" i="2"/>
  <c r="E35" i="2"/>
  <c r="E36" i="2"/>
  <c r="E37" i="2"/>
  <c r="E38" i="2"/>
  <c r="E39" i="2"/>
  <c r="E40" i="2"/>
  <c r="E41" i="2"/>
  <c r="E42" i="2"/>
  <c r="E27" i="2"/>
  <c r="E28" i="2"/>
  <c r="E29" i="2"/>
  <c r="E30" i="2"/>
  <c r="E31" i="2"/>
  <c r="E32" i="2"/>
  <c r="E14" i="2"/>
  <c r="E18" i="2"/>
  <c r="E19" i="2"/>
  <c r="E20" i="2"/>
  <c r="E21" i="2"/>
  <c r="E22" i="2"/>
  <c r="E23" i="2"/>
  <c r="E24" i="2"/>
  <c r="E25" i="2"/>
  <c r="E26" i="2"/>
  <c r="E9" i="2"/>
  <c r="E10" i="2"/>
  <c r="E11" i="2"/>
  <c r="E12" i="2"/>
  <c r="E13" i="2"/>
  <c r="E3" i="2"/>
  <c r="E5" i="2"/>
  <c r="E6" i="2"/>
  <c r="E8" i="2"/>
  <c r="E7" i="2"/>
  <c r="U9" i="2"/>
  <c r="I63" i="2"/>
  <c r="O63" i="2"/>
  <c r="G35" i="2"/>
  <c r="W35" i="2" s="1"/>
  <c r="G34" i="2"/>
  <c r="W34" i="2" s="1"/>
  <c r="G32" i="2"/>
  <c r="W32" i="2" s="1"/>
  <c r="G31" i="2"/>
  <c r="W31" i="2" s="1"/>
  <c r="G30" i="2"/>
  <c r="W30" i="2" s="1"/>
  <c r="G25" i="2"/>
  <c r="W25" i="2" s="1"/>
  <c r="G51" i="2"/>
  <c r="W51" i="2" s="1"/>
  <c r="G50" i="2"/>
  <c r="W50" i="2" s="1"/>
  <c r="G57" i="2"/>
  <c r="W57" i="2" s="1"/>
  <c r="V57" i="2" l="1"/>
  <c r="U57" i="2" s="1"/>
  <c r="V35" i="2"/>
  <c r="U35" i="2" s="1"/>
  <c r="V50" i="2"/>
  <c r="U50" i="2" s="1"/>
  <c r="V34" i="2"/>
  <c r="U34" i="2" s="1"/>
  <c r="V25" i="2"/>
  <c r="U25" i="2" s="1"/>
  <c r="V30" i="2"/>
  <c r="U30" i="2" s="1"/>
  <c r="V51" i="2"/>
  <c r="U51" i="2" s="1"/>
  <c r="V31" i="2"/>
  <c r="U31" i="2" s="1"/>
  <c r="V32" i="2"/>
  <c r="U32" i="2" s="1"/>
  <c r="H50" i="2"/>
  <c r="H35" i="2"/>
  <c r="H34" i="2"/>
  <c r="H32" i="2"/>
  <c r="H31" i="2"/>
  <c r="H30" i="2"/>
  <c r="H25" i="2"/>
  <c r="H51" i="2"/>
  <c r="H57" i="2"/>
  <c r="G5" i="2" l="1"/>
  <c r="W5" i="2" s="1"/>
  <c r="V5" i="2" l="1"/>
  <c r="U5" i="2" s="1"/>
  <c r="H5" i="2"/>
  <c r="O43" i="14"/>
  <c r="I43" i="14"/>
  <c r="V52" i="14"/>
  <c r="V51" i="14"/>
  <c r="V50" i="14"/>
  <c r="V49" i="14"/>
  <c r="V48" i="14"/>
  <c r="V47" i="14"/>
  <c r="V46" i="14"/>
  <c r="V45" i="14"/>
  <c r="V44" i="14"/>
  <c r="I48" i="4"/>
  <c r="O48" i="4"/>
  <c r="G62" i="1"/>
  <c r="W62" i="1" s="1"/>
  <c r="V62" i="1" l="1"/>
  <c r="U62" i="1" s="1"/>
  <c r="H62" i="1"/>
  <c r="G57" i="1"/>
  <c r="G9" i="1"/>
  <c r="G44" i="4"/>
  <c r="W44" i="4" s="1"/>
  <c r="G36" i="4"/>
  <c r="W36" i="4" s="1"/>
  <c r="G16" i="4"/>
  <c r="W16" i="4" s="1"/>
  <c r="G46" i="4"/>
  <c r="W46" i="4" s="1"/>
  <c r="G4" i="4"/>
  <c r="W4" i="4" s="1"/>
  <c r="G3" i="4"/>
  <c r="W3" i="4" s="1"/>
  <c r="G28" i="4"/>
  <c r="W28" i="4" s="1"/>
  <c r="V9" i="1" l="1"/>
  <c r="U9" i="1" s="1"/>
  <c r="W9" i="1"/>
  <c r="V57" i="1"/>
  <c r="U57" i="1" s="1"/>
  <c r="W57" i="1"/>
  <c r="V16" i="4"/>
  <c r="U16" i="4" s="1"/>
  <c r="V46" i="4"/>
  <c r="U46" i="4" s="1"/>
  <c r="H57" i="1"/>
  <c r="H9" i="1"/>
  <c r="H44" i="4"/>
  <c r="V44" i="4"/>
  <c r="U44" i="4" s="1"/>
  <c r="V36" i="4"/>
  <c r="U36" i="4" s="1"/>
  <c r="H36" i="4"/>
  <c r="H16" i="4"/>
  <c r="H46" i="4"/>
  <c r="H4" i="4"/>
  <c r="H3" i="4"/>
  <c r="V4" i="4"/>
  <c r="U4" i="4" s="1"/>
  <c r="V3" i="4"/>
  <c r="U3" i="4" s="1"/>
  <c r="H28" i="4"/>
  <c r="V28" i="4"/>
  <c r="U28" i="4" s="1"/>
  <c r="O30" i="12" l="1"/>
  <c r="Q30" i="12" s="1"/>
  <c r="O34" i="12"/>
  <c r="O33" i="12"/>
  <c r="Q33" i="12" s="1"/>
  <c r="O32" i="12"/>
  <c r="Q32" i="12" s="1"/>
  <c r="O31" i="12"/>
  <c r="Q31" i="12" s="1"/>
  <c r="O27" i="12"/>
  <c r="Q27" i="12" s="1"/>
  <c r="O26" i="12"/>
  <c r="Q26" i="12" s="1"/>
  <c r="O25" i="12"/>
  <c r="Q25" i="12" s="1"/>
  <c r="O24" i="12"/>
  <c r="O23" i="12"/>
  <c r="Q23" i="12" s="1"/>
  <c r="O20" i="12"/>
  <c r="Q20" i="12" s="1"/>
  <c r="O19" i="12"/>
  <c r="Q19" i="12" s="1"/>
  <c r="O18" i="12"/>
  <c r="Q18" i="12" s="1"/>
  <c r="O17" i="12"/>
  <c r="O16" i="12"/>
  <c r="O13" i="12"/>
  <c r="Q13" i="12" s="1"/>
  <c r="O12" i="12"/>
  <c r="Q12" i="12" s="1"/>
  <c r="O11" i="12"/>
  <c r="Q11" i="12" s="1"/>
  <c r="O10" i="12"/>
  <c r="O9" i="12"/>
  <c r="Q9" i="12" s="1"/>
  <c r="F20" i="12"/>
  <c r="F19" i="12"/>
  <c r="F18" i="12"/>
  <c r="F17" i="12"/>
  <c r="F16" i="12"/>
  <c r="F13" i="12"/>
  <c r="F12" i="12"/>
  <c r="F11" i="12"/>
  <c r="F10" i="12"/>
  <c r="F9" i="12"/>
  <c r="W34" i="12"/>
  <c r="W33" i="12"/>
  <c r="Y33" i="12" s="1"/>
  <c r="W32" i="12"/>
  <c r="Y32" i="12" s="1"/>
  <c r="W31" i="12"/>
  <c r="Y31" i="12" s="1"/>
  <c r="W30" i="12"/>
  <c r="Y30" i="12" s="1"/>
  <c r="W27" i="12"/>
  <c r="W26" i="12"/>
  <c r="W25" i="12"/>
  <c r="Y25" i="12" s="1"/>
  <c r="W24" i="12"/>
  <c r="Y24" i="12" s="1"/>
  <c r="W23" i="12"/>
  <c r="Y23" i="12" s="1"/>
  <c r="W20" i="12"/>
  <c r="Y20" i="12" s="1"/>
  <c r="W19" i="12"/>
  <c r="Y19" i="12" s="1"/>
  <c r="W18" i="12"/>
  <c r="W17" i="12"/>
  <c r="Y17" i="12" s="1"/>
  <c r="W16" i="12"/>
  <c r="Y16" i="12" s="1"/>
  <c r="W13" i="12"/>
  <c r="Y13" i="12" s="1"/>
  <c r="W12" i="12"/>
  <c r="Y12" i="12" s="1"/>
  <c r="W11" i="12"/>
  <c r="Y11" i="12" s="1"/>
  <c r="W10" i="12"/>
  <c r="Y10" i="12" s="1"/>
  <c r="W9" i="12"/>
  <c r="Y9" i="12" s="1"/>
  <c r="F79" i="10"/>
  <c r="H79" i="10" s="1"/>
  <c r="F83" i="10"/>
  <c r="H83" i="10" s="1"/>
  <c r="F84" i="10"/>
  <c r="H84" i="10" s="1"/>
  <c r="F30" i="10"/>
  <c r="H30" i="10" s="1"/>
  <c r="F31" i="10"/>
  <c r="H31" i="10" s="1"/>
  <c r="F32" i="10"/>
  <c r="H32" i="10" s="1"/>
  <c r="F33" i="10"/>
  <c r="H33" i="10" s="1"/>
  <c r="F40" i="10"/>
  <c r="H40" i="10" s="1"/>
  <c r="F41" i="10"/>
  <c r="H41" i="10" s="1"/>
  <c r="F42" i="10"/>
  <c r="H42" i="10" s="1"/>
  <c r="F43" i="10"/>
  <c r="H43" i="10" s="1"/>
  <c r="F44" i="10"/>
  <c r="F45" i="10"/>
  <c r="H45" i="10" s="1"/>
  <c r="F46" i="10"/>
  <c r="F47" i="10"/>
  <c r="F48" i="10"/>
  <c r="H48" i="10" s="1"/>
  <c r="F50" i="10"/>
  <c r="H50" i="10" s="1"/>
  <c r="F55" i="10"/>
  <c r="H55" i="10" s="1"/>
  <c r="F29" i="10"/>
  <c r="H29" i="10" s="1"/>
  <c r="M14" i="11"/>
  <c r="M12" i="11"/>
  <c r="M10" i="11"/>
  <c r="M8" i="11"/>
  <c r="M6" i="11"/>
  <c r="M4" i="11"/>
  <c r="F15" i="10"/>
  <c r="H15" i="10" s="1"/>
  <c r="F35" i="12" l="1"/>
  <c r="F28" i="12"/>
  <c r="F21" i="12"/>
  <c r="F14" i="12"/>
  <c r="Y28" i="12"/>
  <c r="Y21" i="12"/>
  <c r="Y14" i="12"/>
  <c r="O14" i="12"/>
  <c r="Y35" i="12"/>
  <c r="O35" i="12"/>
  <c r="Q28" i="12"/>
  <c r="O28" i="12"/>
  <c r="O21" i="12"/>
  <c r="Q10" i="12"/>
  <c r="Q14" i="12" s="1"/>
  <c r="Q21" i="12"/>
  <c r="Q35" i="12"/>
  <c r="W21" i="12"/>
  <c r="W35" i="12"/>
  <c r="W14" i="12"/>
  <c r="W28" i="12"/>
  <c r="G46" i="2"/>
  <c r="W46" i="2" s="1"/>
  <c r="G24" i="4"/>
  <c r="W24" i="4" s="1"/>
  <c r="G32" i="4"/>
  <c r="W32" i="4" s="1"/>
  <c r="V46" i="2" l="1"/>
  <c r="U46" i="2" s="1"/>
  <c r="V24" i="4"/>
  <c r="U24" i="4" s="1"/>
  <c r="V32" i="4"/>
  <c r="U32" i="4" s="1"/>
  <c r="H46" i="2"/>
  <c r="F100" i="8" l="1"/>
  <c r="F99" i="8"/>
  <c r="F98" i="8"/>
  <c r="F97" i="8"/>
  <c r="F96" i="8"/>
  <c r="F95" i="8"/>
  <c r="F94" i="8"/>
  <c r="F93" i="8"/>
  <c r="F88" i="8"/>
  <c r="F87" i="8"/>
  <c r="F82" i="8"/>
  <c r="F81" i="8"/>
  <c r="F79" i="8"/>
  <c r="F78" i="8"/>
  <c r="F77" i="8"/>
  <c r="F76" i="8"/>
  <c r="F75" i="8"/>
  <c r="F74" i="8"/>
  <c r="F73" i="8"/>
  <c r="F72" i="8"/>
  <c r="F65" i="8"/>
  <c r="F64" i="8"/>
  <c r="F63" i="8"/>
  <c r="F62" i="8"/>
  <c r="F61" i="8"/>
  <c r="F60" i="8"/>
  <c r="F58" i="8"/>
  <c r="F57" i="8"/>
  <c r="F56" i="8"/>
  <c r="F55" i="8"/>
  <c r="F54" i="8"/>
  <c r="F53" i="8"/>
  <c r="F52" i="8"/>
  <c r="F51" i="8"/>
  <c r="F50" i="8"/>
  <c r="F49" i="8"/>
  <c r="F46" i="8"/>
  <c r="F45" i="8"/>
  <c r="F44" i="8"/>
  <c r="F43" i="8"/>
  <c r="F42" i="8"/>
  <c r="F41" i="8"/>
  <c r="F40" i="8"/>
  <c r="F39" i="8"/>
  <c r="F38" i="8"/>
  <c r="F37" i="8"/>
  <c r="F35" i="8"/>
  <c r="F34" i="8"/>
  <c r="F33" i="8"/>
  <c r="F32" i="8"/>
  <c r="F23" i="8"/>
  <c r="F22" i="8"/>
  <c r="F20" i="8"/>
  <c r="F19" i="8"/>
  <c r="F18" i="8"/>
  <c r="F17" i="8"/>
  <c r="F16" i="8"/>
  <c r="F15" i="8"/>
  <c r="F14" i="8"/>
  <c r="F13" i="8"/>
  <c r="F12" i="8"/>
  <c r="F11" i="8"/>
  <c r="G64" i="8" l="1"/>
  <c r="G78" i="8"/>
  <c r="G55" i="8"/>
  <c r="G37" i="8"/>
  <c r="G34" i="8"/>
  <c r="G53" i="8"/>
  <c r="G62" i="8"/>
  <c r="G76" i="8"/>
  <c r="G93" i="8"/>
  <c r="G81" i="8"/>
  <c r="G97" i="8"/>
  <c r="G45" i="8"/>
  <c r="G95" i="8"/>
  <c r="G17" i="8"/>
  <c r="G39" i="8"/>
  <c r="G49" i="8"/>
  <c r="G57" i="8"/>
  <c r="G72" i="8"/>
  <c r="G43" i="8"/>
  <c r="G32" i="8"/>
  <c r="G41" i="8"/>
  <c r="G51" i="8"/>
  <c r="G60" i="8"/>
  <c r="G74" i="8"/>
  <c r="G87" i="8"/>
  <c r="G99" i="8"/>
  <c r="G22" i="8"/>
  <c r="G15" i="8"/>
  <c r="G11" i="8"/>
  <c r="G19" i="8"/>
  <c r="G13" i="8"/>
  <c r="V72" i="2" l="1"/>
  <c r="V71" i="2"/>
  <c r="V70" i="2"/>
  <c r="V69" i="2"/>
  <c r="V68" i="2"/>
  <c r="V67" i="2"/>
  <c r="V66" i="2"/>
  <c r="V65" i="2"/>
  <c r="V64" i="2"/>
  <c r="G18" i="4" l="1"/>
  <c r="W18" i="4" s="1"/>
  <c r="G17" i="4"/>
  <c r="W17" i="4" s="1"/>
  <c r="V17" i="4" l="1"/>
  <c r="U17" i="4" s="1"/>
  <c r="H17" i="4"/>
  <c r="V18" i="4"/>
  <c r="U18" i="4" s="1"/>
  <c r="H18" i="4"/>
  <c r="G8" i="4" l="1"/>
  <c r="W8" i="4" s="1"/>
  <c r="V8" i="4" l="1"/>
  <c r="U8" i="4" s="1"/>
  <c r="H8" i="4"/>
  <c r="G54" i="1"/>
  <c r="G26" i="1"/>
  <c r="V26" i="1" l="1"/>
  <c r="U26" i="1" s="1"/>
  <c r="W26" i="1"/>
  <c r="V54" i="1"/>
  <c r="U54" i="1" s="1"/>
  <c r="W54" i="1"/>
  <c r="H54" i="1"/>
  <c r="H26" i="1"/>
  <c r="G29" i="2"/>
  <c r="W29" i="2" s="1"/>
  <c r="G19" i="2"/>
  <c r="W19" i="2" s="1"/>
  <c r="G33" i="2"/>
  <c r="W33" i="2" s="1"/>
  <c r="G44" i="2"/>
  <c r="W44" i="2" s="1"/>
  <c r="V19" i="2" l="1"/>
  <c r="U19" i="2" s="1"/>
  <c r="V44" i="2"/>
  <c r="U44" i="2" s="1"/>
  <c r="V29" i="2"/>
  <c r="U29" i="2" s="1"/>
  <c r="V33" i="2"/>
  <c r="U33" i="2" s="1"/>
  <c r="H19" i="2"/>
  <c r="H44" i="2"/>
  <c r="H33" i="2"/>
  <c r="H29" i="2"/>
  <c r="G5" i="1"/>
  <c r="G6" i="1"/>
  <c r="W6" i="1" s="1"/>
  <c r="G7" i="1"/>
  <c r="W7" i="1" s="1"/>
  <c r="G8" i="1"/>
  <c r="W8" i="1" s="1"/>
  <c r="G11" i="1"/>
  <c r="G10" i="1"/>
  <c r="W10" i="1" s="1"/>
  <c r="G12" i="1"/>
  <c r="W12" i="1" s="1"/>
  <c r="G13" i="1"/>
  <c r="W13" i="1" s="1"/>
  <c r="G15" i="1"/>
  <c r="W15" i="1" s="1"/>
  <c r="G16" i="1"/>
  <c r="W16" i="1" s="1"/>
  <c r="G17" i="1"/>
  <c r="W17" i="1" s="1"/>
  <c r="G18" i="1"/>
  <c r="W18" i="1" s="1"/>
  <c r="G19" i="1"/>
  <c r="W19" i="1" s="1"/>
  <c r="G20" i="1"/>
  <c r="W20" i="1" s="1"/>
  <c r="G21" i="1"/>
  <c r="W21" i="1" s="1"/>
  <c r="G22" i="1"/>
  <c r="W22" i="1" s="1"/>
  <c r="G23" i="1"/>
  <c r="W23" i="1" s="1"/>
  <c r="G24" i="1"/>
  <c r="W24" i="1" s="1"/>
  <c r="G25" i="1"/>
  <c r="W25" i="1" s="1"/>
  <c r="G27" i="1"/>
  <c r="W27" i="1" s="1"/>
  <c r="G28" i="1"/>
  <c r="G32" i="1"/>
  <c r="W32" i="1" s="1"/>
  <c r="G35" i="1"/>
  <c r="W35" i="1" s="1"/>
  <c r="G36" i="1"/>
  <c r="W36" i="1" s="1"/>
  <c r="G37" i="1"/>
  <c r="W37" i="1" s="1"/>
  <c r="G38" i="1"/>
  <c r="W38" i="1" s="1"/>
  <c r="G39" i="1"/>
  <c r="W39" i="1" s="1"/>
  <c r="G40" i="1"/>
  <c r="W40" i="1" s="1"/>
  <c r="G41" i="1"/>
  <c r="W41" i="1" s="1"/>
  <c r="G42" i="1"/>
  <c r="W42" i="1" s="1"/>
  <c r="G43" i="1"/>
  <c r="W43" i="1" s="1"/>
  <c r="G45" i="1"/>
  <c r="W45" i="1" s="1"/>
  <c r="G46" i="1"/>
  <c r="W46" i="1" s="1"/>
  <c r="G47" i="1"/>
  <c r="W47" i="1" s="1"/>
  <c r="G48" i="1"/>
  <c r="W48" i="1" s="1"/>
  <c r="G49" i="1"/>
  <c r="W49" i="1" s="1"/>
  <c r="G50" i="1"/>
  <c r="G51" i="1"/>
  <c r="G52" i="1"/>
  <c r="G53" i="1"/>
  <c r="W53" i="1" s="1"/>
  <c r="G55" i="1"/>
  <c r="W55" i="1" s="1"/>
  <c r="G56" i="1"/>
  <c r="W56" i="1" s="1"/>
  <c r="G58" i="1"/>
  <c r="W58" i="1" s="1"/>
  <c r="G59" i="1"/>
  <c r="W59" i="1" s="1"/>
  <c r="V5" i="1" l="1"/>
  <c r="U5" i="1" s="1"/>
  <c r="W5" i="1"/>
  <c r="V52" i="1"/>
  <c r="U52" i="1" s="1"/>
  <c r="W52" i="1"/>
  <c r="V51" i="1"/>
  <c r="U51" i="1" s="1"/>
  <c r="W51" i="1"/>
  <c r="V50" i="1"/>
  <c r="U50" i="1" s="1"/>
  <c r="W50" i="1"/>
  <c r="V28" i="1"/>
  <c r="U28" i="1" s="1"/>
  <c r="W28" i="1"/>
  <c r="V11" i="1"/>
  <c r="U11" i="1" s="1"/>
  <c r="W11" i="1"/>
  <c r="V21" i="1"/>
  <c r="U21" i="1" s="1"/>
  <c r="V58" i="1"/>
  <c r="U58" i="1" s="1"/>
  <c r="V10" i="1"/>
  <c r="U10" i="1" s="1"/>
  <c r="V48" i="1"/>
  <c r="U48" i="1" s="1"/>
  <c r="V41" i="1"/>
  <c r="U41" i="1" s="1"/>
  <c r="V23" i="1"/>
  <c r="U23" i="1" s="1"/>
  <c r="V47" i="1"/>
  <c r="U47" i="1" s="1"/>
  <c r="V38" i="1"/>
  <c r="U38" i="1" s="1"/>
  <c r="V55" i="1"/>
  <c r="U55" i="1" s="1"/>
  <c r="V46" i="1"/>
  <c r="U46" i="1" s="1"/>
  <c r="V40" i="1"/>
  <c r="U40" i="1" s="1"/>
  <c r="V43" i="1"/>
  <c r="U43" i="1" s="1"/>
  <c r="V13" i="1"/>
  <c r="U13" i="1" s="1"/>
  <c r="V59" i="1"/>
  <c r="U59" i="1" s="1"/>
  <c r="V22" i="1"/>
  <c r="U22" i="1" s="1"/>
  <c r="V15" i="1"/>
  <c r="U15" i="1" s="1"/>
  <c r="V7" i="1"/>
  <c r="U7" i="1" s="1"/>
  <c r="V25" i="1"/>
  <c r="U25" i="1" s="1"/>
  <c r="V19" i="1"/>
  <c r="U19" i="1" s="1"/>
  <c r="V12" i="1"/>
  <c r="U12" i="1" s="1"/>
  <c r="V27" i="1"/>
  <c r="U27" i="1" s="1"/>
  <c r="V42" i="1"/>
  <c r="U42" i="1" s="1"/>
  <c r="V36" i="1"/>
  <c r="U36" i="1" s="1"/>
  <c r="V18" i="1"/>
  <c r="U18" i="1" s="1"/>
  <c r="V6" i="1"/>
  <c r="U6" i="1" s="1"/>
  <c r="V39" i="1"/>
  <c r="U39" i="1" s="1"/>
  <c r="V49" i="1"/>
  <c r="U49" i="1" s="1"/>
  <c r="V56" i="1"/>
  <c r="U56" i="1" s="1"/>
  <c r="V35" i="1"/>
  <c r="U35" i="1" s="1"/>
  <c r="V17" i="1"/>
  <c r="U17" i="1" s="1"/>
  <c r="V20" i="1"/>
  <c r="U20" i="1" s="1"/>
  <c r="V37" i="1"/>
  <c r="U37" i="1" s="1"/>
  <c r="V32" i="1"/>
  <c r="U32" i="1" s="1"/>
  <c r="V16" i="1"/>
  <c r="U16" i="1" s="1"/>
  <c r="V8" i="1"/>
  <c r="U8" i="1" s="1"/>
  <c r="V24" i="1"/>
  <c r="U24" i="1" s="1"/>
  <c r="V53" i="1"/>
  <c r="U53" i="1" s="1"/>
  <c r="V45" i="1"/>
  <c r="U45" i="1" s="1"/>
  <c r="G42" i="4"/>
  <c r="W42" i="4" s="1"/>
  <c r="G12" i="4"/>
  <c r="W12" i="4" s="1"/>
  <c r="G3" i="1"/>
  <c r="H51" i="1"/>
  <c r="V3" i="1" l="1"/>
  <c r="U3" i="1" s="1"/>
  <c r="W3" i="1"/>
  <c r="V12" i="4"/>
  <c r="U12" i="4" s="1"/>
  <c r="V42" i="4"/>
  <c r="U42" i="4" s="1"/>
  <c r="H3" i="1"/>
  <c r="G45" i="4"/>
  <c r="W45" i="4" s="1"/>
  <c r="G43" i="4"/>
  <c r="W43" i="4" s="1"/>
  <c r="G41" i="4"/>
  <c r="W41" i="4" s="1"/>
  <c r="G40" i="4"/>
  <c r="W40" i="4" s="1"/>
  <c r="G39" i="4"/>
  <c r="W39" i="4" s="1"/>
  <c r="G38" i="4"/>
  <c r="W38" i="4" s="1"/>
  <c r="G37" i="4"/>
  <c r="W37" i="4" s="1"/>
  <c r="G35" i="4"/>
  <c r="W35" i="4" s="1"/>
  <c r="G34" i="4"/>
  <c r="W34" i="4" s="1"/>
  <c r="G33" i="4"/>
  <c r="W33" i="4" s="1"/>
  <c r="G27" i="4"/>
  <c r="W27" i="4" s="1"/>
  <c r="G25" i="4"/>
  <c r="W25" i="4" s="1"/>
  <c r="G23" i="4"/>
  <c r="W23" i="4" s="1"/>
  <c r="G22" i="4"/>
  <c r="W22" i="4" s="1"/>
  <c r="G20" i="4"/>
  <c r="W20" i="4" s="1"/>
  <c r="G19" i="4"/>
  <c r="W19" i="4" s="1"/>
  <c r="G14" i="4"/>
  <c r="W14" i="4" s="1"/>
  <c r="G11" i="4"/>
  <c r="W11" i="4" s="1"/>
  <c r="G9" i="4"/>
  <c r="W9" i="4" s="1"/>
  <c r="G7" i="4"/>
  <c r="W7" i="4" s="1"/>
  <c r="G6" i="4"/>
  <c r="W6" i="4" s="1"/>
  <c r="G5" i="4"/>
  <c r="U7" i="2"/>
  <c r="V5" i="4" l="1"/>
  <c r="U5" i="4" s="1"/>
  <c r="W5" i="4"/>
  <c r="V33" i="4"/>
  <c r="U33" i="4" s="1"/>
  <c r="V20" i="4"/>
  <c r="U20" i="4" s="1"/>
  <c r="V22" i="4"/>
  <c r="U22" i="4" s="1"/>
  <c r="V45" i="4"/>
  <c r="U45" i="4" s="1"/>
  <c r="V23" i="4"/>
  <c r="U23" i="4" s="1"/>
  <c r="V25" i="4"/>
  <c r="U25" i="4" s="1"/>
  <c r="V14" i="4"/>
  <c r="U14" i="4" s="1"/>
  <c r="V41" i="4"/>
  <c r="U41" i="4" s="1"/>
  <c r="V37" i="4"/>
  <c r="U37" i="4" s="1"/>
  <c r="V38" i="4"/>
  <c r="U38" i="4" s="1"/>
  <c r="V39" i="4"/>
  <c r="U39" i="4" s="1"/>
  <c r="V19" i="4"/>
  <c r="U19" i="4" s="1"/>
  <c r="V43" i="4"/>
  <c r="U43" i="4" s="1"/>
  <c r="V9" i="4"/>
  <c r="U9" i="4" s="1"/>
  <c r="V6" i="4"/>
  <c r="U6" i="4" s="1"/>
  <c r="V34" i="4"/>
  <c r="U34" i="4" s="1"/>
  <c r="V7" i="4"/>
  <c r="U7" i="4" s="1"/>
  <c r="V35" i="4"/>
  <c r="U35" i="4" s="1"/>
  <c r="V11" i="4"/>
  <c r="U11" i="4" s="1"/>
  <c r="V27" i="4"/>
  <c r="U27" i="4" s="1"/>
  <c r="V40" i="4"/>
  <c r="U40" i="4" s="1"/>
  <c r="U11" i="2"/>
  <c r="H23" i="4"/>
  <c r="H5" i="4"/>
  <c r="H38" i="4"/>
  <c r="H22" i="4"/>
  <c r="H9" i="4"/>
  <c r="H45" i="4"/>
  <c r="H37" i="4"/>
  <c r="H27" i="4"/>
  <c r="H20" i="4"/>
  <c r="H7" i="4"/>
  <c r="H35" i="4"/>
  <c r="H19" i="4"/>
  <c r="H6" i="4"/>
  <c r="H43" i="4"/>
  <c r="H34" i="4"/>
  <c r="H25" i="4"/>
  <c r="H14" i="4"/>
  <c r="H39" i="4"/>
  <c r="H42" i="4"/>
  <c r="H33" i="4"/>
  <c r="H41" i="4"/>
  <c r="H32" i="4"/>
  <c r="H12" i="4"/>
  <c r="H40" i="4"/>
  <c r="H24" i="4"/>
  <c r="H11" i="4"/>
  <c r="H46" i="1"/>
  <c r="H45" i="1"/>
  <c r="H15" i="1"/>
  <c r="H7" i="1"/>
  <c r="H55" i="1"/>
  <c r="H8" i="1"/>
  <c r="H5" i="1"/>
  <c r="H53" i="1"/>
  <c r="H28" i="1"/>
  <c r="H21" i="1"/>
  <c r="H6" i="1"/>
  <c r="H40" i="1"/>
  <c r="H39" i="1"/>
  <c r="H13" i="1"/>
  <c r="H50" i="1"/>
  <c r="H19" i="1"/>
  <c r="H27" i="1"/>
  <c r="H42" i="1"/>
  <c r="H10" i="1"/>
  <c r="H52" i="1"/>
  <c r="H20" i="1"/>
  <c r="H49" i="1"/>
  <c r="H24" i="1"/>
  <c r="H48" i="1"/>
  <c r="H41" i="1"/>
  <c r="H36" i="1"/>
  <c r="H23" i="1"/>
  <c r="H18" i="1"/>
  <c r="H32" i="1"/>
  <c r="H16" i="1"/>
  <c r="H43" i="1"/>
  <c r="H38" i="1"/>
  <c r="H25" i="1"/>
  <c r="H12" i="1"/>
  <c r="H59" i="1"/>
  <c r="H37" i="1"/>
  <c r="H58" i="1"/>
  <c r="H56" i="1"/>
  <c r="H47" i="1"/>
  <c r="H35" i="1"/>
  <c r="H22" i="1"/>
  <c r="H17" i="1"/>
  <c r="H11" i="1"/>
  <c r="U6" i="2"/>
  <c r="G61" i="2" l="1"/>
  <c r="W61" i="2" s="1"/>
  <c r="G58" i="2"/>
  <c r="W58" i="2" s="1"/>
  <c r="G55" i="2"/>
  <c r="W55" i="2" s="1"/>
  <c r="G56" i="2"/>
  <c r="W56" i="2" s="1"/>
  <c r="G54" i="2"/>
  <c r="W54" i="2" s="1"/>
  <c r="G53" i="2"/>
  <c r="W53" i="2" s="1"/>
  <c r="G49" i="2"/>
  <c r="W49" i="2" s="1"/>
  <c r="G48" i="2"/>
  <c r="W48" i="2" s="1"/>
  <c r="G47" i="2"/>
  <c r="W47" i="2" s="1"/>
  <c r="G45" i="2"/>
  <c r="W45" i="2" s="1"/>
  <c r="G43" i="2"/>
  <c r="W43" i="2" s="1"/>
  <c r="G42" i="2"/>
  <c r="W42" i="2" s="1"/>
  <c r="G41" i="2"/>
  <c r="W41" i="2" s="1"/>
  <c r="G40" i="2"/>
  <c r="W40" i="2" s="1"/>
  <c r="G39" i="2"/>
  <c r="W39" i="2" s="1"/>
  <c r="G38" i="2"/>
  <c r="W38" i="2" s="1"/>
  <c r="G37" i="2"/>
  <c r="W37" i="2" s="1"/>
  <c r="G36" i="2"/>
  <c r="W36" i="2" s="1"/>
  <c r="G28" i="2"/>
  <c r="W28" i="2" s="1"/>
  <c r="G27" i="2"/>
  <c r="W27" i="2" s="1"/>
  <c r="G26" i="2"/>
  <c r="W26" i="2" s="1"/>
  <c r="G24" i="2"/>
  <c r="W24" i="2" s="1"/>
  <c r="G23" i="2"/>
  <c r="W23" i="2" s="1"/>
  <c r="G22" i="2"/>
  <c r="W22" i="2" s="1"/>
  <c r="G21" i="2"/>
  <c r="W21" i="2" s="1"/>
  <c r="G20" i="2"/>
  <c r="W20" i="2" s="1"/>
  <c r="G18" i="2"/>
  <c r="W18" i="2" s="1"/>
  <c r="G14" i="2"/>
  <c r="W14" i="2" s="1"/>
  <c r="G13" i="2"/>
  <c r="W13" i="2" s="1"/>
  <c r="G3" i="2"/>
  <c r="W3" i="2" s="1"/>
  <c r="G61" i="1"/>
  <c r="W61" i="1" s="1"/>
  <c r="V20" i="2" l="1"/>
  <c r="U20" i="2" s="1"/>
  <c r="V45" i="2"/>
  <c r="U45" i="2" s="1"/>
  <c r="V58" i="2"/>
  <c r="U58" i="2" s="1"/>
  <c r="V21" i="2"/>
  <c r="U21" i="2" s="1"/>
  <c r="V37" i="2"/>
  <c r="U37" i="2" s="1"/>
  <c r="V47" i="2"/>
  <c r="V61" i="2"/>
  <c r="U61" i="2" s="1"/>
  <c r="V22" i="2"/>
  <c r="U22" i="2" s="1"/>
  <c r="V38" i="2"/>
  <c r="U38" i="2" s="1"/>
  <c r="V48" i="2"/>
  <c r="U48" i="2" s="1"/>
  <c r="V23" i="2"/>
  <c r="U23" i="2" s="1"/>
  <c r="V39" i="2"/>
  <c r="U39" i="2" s="1"/>
  <c r="V49" i="2"/>
  <c r="U49" i="2" s="1"/>
  <c r="V40" i="2"/>
  <c r="U40" i="2" s="1"/>
  <c r="V26" i="2"/>
  <c r="U26" i="2" s="1"/>
  <c r="V54" i="2"/>
  <c r="U54" i="2" s="1"/>
  <c r="V36" i="2"/>
  <c r="U36" i="2" s="1"/>
  <c r="V24" i="2"/>
  <c r="U24" i="2" s="1"/>
  <c r="V53" i="2"/>
  <c r="U53" i="2" s="1"/>
  <c r="V13" i="2"/>
  <c r="U13" i="2" s="1"/>
  <c r="V41" i="2"/>
  <c r="U41" i="2" s="1"/>
  <c r="V14" i="2"/>
  <c r="U14" i="2" s="1"/>
  <c r="V27" i="2"/>
  <c r="U27" i="2" s="1"/>
  <c r="V42" i="2"/>
  <c r="U42" i="2" s="1"/>
  <c r="V56" i="2"/>
  <c r="U56" i="2" s="1"/>
  <c r="V18" i="2"/>
  <c r="U18" i="2" s="1"/>
  <c r="V28" i="2"/>
  <c r="U28" i="2" s="1"/>
  <c r="V43" i="2"/>
  <c r="U43" i="2" s="1"/>
  <c r="V55" i="2"/>
  <c r="U55" i="2" s="1"/>
  <c r="U47" i="2"/>
  <c r="U8" i="2"/>
  <c r="U12" i="2"/>
  <c r="U10" i="2"/>
  <c r="U52" i="2"/>
  <c r="V61" i="1"/>
  <c r="U61" i="1" s="1"/>
  <c r="V3" i="2"/>
  <c r="U3" i="2" s="1"/>
  <c r="H18" i="2"/>
  <c r="H52" i="2"/>
  <c r="H13" i="2"/>
  <c r="H40" i="2"/>
  <c r="H28" i="2"/>
  <c r="H56" i="2"/>
  <c r="H36" i="2"/>
  <c r="H26" i="2"/>
  <c r="H41" i="2"/>
  <c r="H48" i="2"/>
  <c r="H53" i="2"/>
  <c r="H24" i="2"/>
  <c r="H47" i="2"/>
  <c r="H21" i="2"/>
  <c r="H3" i="2"/>
  <c r="H23" i="2"/>
  <c r="H39" i="2"/>
  <c r="H61" i="2"/>
  <c r="H20" i="2"/>
  <c r="H55" i="2"/>
  <c r="H37" i="2"/>
  <c r="H43" i="2"/>
  <c r="H14" i="2"/>
  <c r="H22" i="2"/>
  <c r="H27" i="2"/>
  <c r="H38" i="2"/>
  <c r="H42" i="2"/>
  <c r="H45" i="2"/>
  <c r="H49" i="2"/>
  <c r="H54" i="2"/>
  <c r="H58" i="2"/>
  <c r="H61" i="1"/>
  <c r="G7" i="14"/>
  <c r="G11" i="14"/>
  <c r="G25" i="14"/>
  <c r="G6" i="14"/>
  <c r="G27" i="14"/>
  <c r="W27" i="14" s="1"/>
  <c r="G29" i="14"/>
  <c r="W29" i="14" s="1"/>
  <c r="G13" i="14"/>
  <c r="G40" i="14"/>
  <c r="W40" i="14" s="1"/>
  <c r="G23" i="14"/>
  <c r="W23" i="14" s="1"/>
  <c r="G26" i="14"/>
  <c r="W26" i="14" s="1"/>
  <c r="G4" i="14"/>
  <c r="G19" i="14"/>
  <c r="W19" i="14" s="1"/>
  <c r="G14" i="14"/>
  <c r="G15" i="14"/>
  <c r="V15" i="14" s="1"/>
  <c r="U15" i="14" s="1"/>
  <c r="G33" i="14"/>
  <c r="G31" i="14"/>
  <c r="W31" i="14" s="1"/>
  <c r="G5" i="14"/>
  <c r="G16" i="14"/>
  <c r="W16" i="14" s="1"/>
  <c r="G21" i="14"/>
  <c r="W21" i="14" s="1"/>
  <c r="G20" i="14"/>
  <c r="W20" i="14" s="1"/>
  <c r="G9" i="14"/>
  <c r="G8" i="14"/>
  <c r="G17" i="14"/>
  <c r="G32" i="14"/>
  <c r="G10" i="14"/>
  <c r="W10" i="14" s="1"/>
  <c r="G18" i="14"/>
  <c r="G22" i="14"/>
  <c r="W22" i="14" s="1"/>
  <c r="G34" i="14"/>
  <c r="V34" i="14" s="1"/>
  <c r="U34" i="14" s="1"/>
  <c r="G3" i="14"/>
  <c r="G35" i="14"/>
  <c r="W32" i="14" l="1"/>
  <c r="H32" i="14"/>
  <c r="H21" i="14"/>
  <c r="H10" i="14"/>
  <c r="H35" i="14"/>
  <c r="H11" i="14"/>
  <c r="H31" i="14"/>
  <c r="V19" i="14"/>
  <c r="U19" i="14" s="1"/>
  <c r="H19" i="14"/>
  <c r="V22" i="14"/>
  <c r="U22" i="14" s="1"/>
  <c r="H13" i="14"/>
  <c r="H8" i="14"/>
  <c r="H26" i="14"/>
  <c r="H16" i="14"/>
  <c r="W9" i="14"/>
  <c r="H33" i="14"/>
  <c r="V4" i="14"/>
  <c r="U4" i="14" s="1"/>
  <c r="W4" i="14"/>
  <c r="V29" i="14"/>
  <c r="U29" i="14" s="1"/>
  <c r="V25" i="14"/>
  <c r="U25" i="14" s="1"/>
  <c r="W25" i="14"/>
  <c r="H27" i="14"/>
  <c r="H22" i="14"/>
  <c r="V17" i="14"/>
  <c r="U17" i="14" s="1"/>
  <c r="W17" i="14"/>
  <c r="V18" i="14"/>
  <c r="U18" i="14" s="1"/>
  <c r="W18" i="14"/>
  <c r="H34" i="14"/>
  <c r="W34" i="14"/>
  <c r="V33" i="14"/>
  <c r="U33" i="14" s="1"/>
  <c r="W33" i="14"/>
  <c r="V7" i="14"/>
  <c r="U7" i="14" s="1"/>
  <c r="W7" i="14"/>
  <c r="H7" i="14"/>
  <c r="H29" i="14"/>
  <c r="W5" i="14"/>
  <c r="V14" i="14"/>
  <c r="U14" i="14" s="1"/>
  <c r="W14" i="14"/>
  <c r="W35" i="14"/>
  <c r="V8" i="14"/>
  <c r="U8" i="14" s="1"/>
  <c r="W8" i="14"/>
  <c r="V6" i="14"/>
  <c r="U6" i="14" s="1"/>
  <c r="W6" i="14"/>
  <c r="H20" i="14"/>
  <c r="H4" i="14"/>
  <c r="V3" i="14"/>
  <c r="U3" i="14" s="1"/>
  <c r="W3" i="14"/>
  <c r="V13" i="14"/>
  <c r="U13" i="14" s="1"/>
  <c r="W13" i="14"/>
  <c r="W11" i="14"/>
  <c r="H9" i="14"/>
  <c r="H15" i="14"/>
  <c r="H3" i="14"/>
  <c r="H23" i="14"/>
  <c r="H5" i="14"/>
  <c r="V5" i="14"/>
  <c r="U5" i="14" s="1"/>
  <c r="H40" i="14"/>
  <c r="H17" i="14"/>
  <c r="V20" i="14"/>
  <c r="U20" i="14" s="1"/>
  <c r="H14" i="14"/>
  <c r="V31" i="14"/>
  <c r="U31" i="14" s="1"/>
  <c r="V9" i="14"/>
  <c r="U9" i="14" s="1"/>
  <c r="H6" i="14"/>
  <c r="H18" i="14"/>
  <c r="V32" i="14"/>
  <c r="U32" i="14" s="1"/>
  <c r="H25" i="14"/>
  <c r="V23" i="14"/>
  <c r="U23" i="14" s="1"/>
  <c r="V21" i="14"/>
  <c r="U21" i="14" s="1"/>
  <c r="V26" i="14"/>
  <c r="U26" i="14" s="1"/>
  <c r="V10" i="14"/>
  <c r="U10" i="14" s="1"/>
  <c r="V40" i="14"/>
  <c r="U40" i="14" s="1"/>
  <c r="V27" i="14"/>
  <c r="U27" i="14" s="1"/>
  <c r="V35" i="14"/>
  <c r="U35" i="14" s="1"/>
  <c r="W15" i="14"/>
  <c r="V16" i="14"/>
  <c r="U16" i="14" s="1"/>
  <c r="V11" i="14"/>
  <c r="U11" i="14" s="1"/>
</calcChain>
</file>

<file path=xl/sharedStrings.xml><?xml version="1.0" encoding="utf-8"?>
<sst xmlns="http://schemas.openxmlformats.org/spreadsheetml/2006/main" count="1413" uniqueCount="515">
  <si>
    <t>Starting Handicap</t>
  </si>
  <si>
    <t>Brickner</t>
  </si>
  <si>
    <t>John</t>
  </si>
  <si>
    <t>Mike</t>
  </si>
  <si>
    <t>Lou</t>
  </si>
  <si>
    <t># Shoots Attended</t>
  </si>
  <si>
    <t>Average</t>
  </si>
  <si>
    <t>First Name</t>
  </si>
  <si>
    <t>Last Name</t>
  </si>
  <si>
    <t>Dave</t>
  </si>
  <si>
    <t>Ryan</t>
  </si>
  <si>
    <t>Cook</t>
  </si>
  <si>
    <t>Gayle</t>
  </si>
  <si>
    <t>Cotchen</t>
  </si>
  <si>
    <t>Kevin</t>
  </si>
  <si>
    <t>Ken</t>
  </si>
  <si>
    <t>Darroch</t>
  </si>
  <si>
    <t>Dick</t>
  </si>
  <si>
    <t>Davis</t>
  </si>
  <si>
    <t>Bob</t>
  </si>
  <si>
    <t>Dezort</t>
  </si>
  <si>
    <t>Rollin</t>
  </si>
  <si>
    <t>Engle</t>
  </si>
  <si>
    <t>Nate</t>
  </si>
  <si>
    <t>Brandon</t>
  </si>
  <si>
    <t>Evans</t>
  </si>
  <si>
    <t>Morgan</t>
  </si>
  <si>
    <t>Joe</t>
  </si>
  <si>
    <t>Paul</t>
  </si>
  <si>
    <t>Gabriel</t>
  </si>
  <si>
    <t>Guckert</t>
  </si>
  <si>
    <t>Ron</t>
  </si>
  <si>
    <t>Henzler</t>
  </si>
  <si>
    <t>Jim</t>
  </si>
  <si>
    <t>Hinterliter</t>
  </si>
  <si>
    <t>Scott</t>
  </si>
  <si>
    <t>Holman</t>
  </si>
  <si>
    <t>Bill</t>
  </si>
  <si>
    <t>Johnston</t>
  </si>
  <si>
    <t>Jeff</t>
  </si>
  <si>
    <t>Landau</t>
  </si>
  <si>
    <t>Larrick</t>
  </si>
  <si>
    <t>Manoli</t>
  </si>
  <si>
    <t>Taylor</t>
  </si>
  <si>
    <t>Ray</t>
  </si>
  <si>
    <t>McArdle</t>
  </si>
  <si>
    <t>Don</t>
  </si>
  <si>
    <t>Eric</t>
  </si>
  <si>
    <t>Milbert</t>
  </si>
  <si>
    <t>Josh</t>
  </si>
  <si>
    <t>Mitchell</t>
  </si>
  <si>
    <t>Jason</t>
  </si>
  <si>
    <t>Mohr</t>
  </si>
  <si>
    <t>Nussbaumner</t>
  </si>
  <si>
    <t>Tim</t>
  </si>
  <si>
    <t>Porter</t>
  </si>
  <si>
    <t>Adam</t>
  </si>
  <si>
    <t>Ralston</t>
  </si>
  <si>
    <t>Mark</t>
  </si>
  <si>
    <t>Randig</t>
  </si>
  <si>
    <t>Reich</t>
  </si>
  <si>
    <t>Brian</t>
  </si>
  <si>
    <t>Spangler</t>
  </si>
  <si>
    <t>Stull</t>
  </si>
  <si>
    <t>Pat</t>
  </si>
  <si>
    <t>White</t>
  </si>
  <si>
    <t>Winter</t>
  </si>
  <si>
    <t>Woods</t>
  </si>
  <si>
    <t>Current Handicap</t>
  </si>
  <si>
    <t>Scratch</t>
  </si>
  <si>
    <t>Handicap</t>
  </si>
  <si>
    <t>Class</t>
  </si>
  <si>
    <t>Rege</t>
  </si>
  <si>
    <t>Shooters</t>
  </si>
  <si>
    <t>Ernie</t>
  </si>
  <si>
    <t>Anderson</t>
  </si>
  <si>
    <t>Brad</t>
  </si>
  <si>
    <t>Carson</t>
  </si>
  <si>
    <t>Dan</t>
  </si>
  <si>
    <t>Cristallino</t>
  </si>
  <si>
    <t>Crofutt</t>
  </si>
  <si>
    <t>Cominsky</t>
  </si>
  <si>
    <t>Fritz</t>
  </si>
  <si>
    <t>Grossett</t>
  </si>
  <si>
    <t>Andrew</t>
  </si>
  <si>
    <t>Hazlett</t>
  </si>
  <si>
    <t>King</t>
  </si>
  <si>
    <t>Chuck</t>
  </si>
  <si>
    <t>Korman</t>
  </si>
  <si>
    <t>Ted</t>
  </si>
  <si>
    <t>Lucas</t>
  </si>
  <si>
    <t>McConville</t>
  </si>
  <si>
    <t>Jerry</t>
  </si>
  <si>
    <t>McCullough</t>
  </si>
  <si>
    <t>Marie</t>
  </si>
  <si>
    <t>Palmer</t>
  </si>
  <si>
    <t>Rick</t>
  </si>
  <si>
    <t>Parrish</t>
  </si>
  <si>
    <t>Lance</t>
  </si>
  <si>
    <t>Petro</t>
  </si>
  <si>
    <t>Riddile</t>
  </si>
  <si>
    <t>Sanko</t>
  </si>
  <si>
    <t>Tom</t>
  </si>
  <si>
    <t>Schaeffer</t>
  </si>
  <si>
    <t>Shields</t>
  </si>
  <si>
    <t>Nick</t>
  </si>
  <si>
    <t>Sisley</t>
  </si>
  <si>
    <t>Chris</t>
  </si>
  <si>
    <t>Smith</t>
  </si>
  <si>
    <t>Sean</t>
  </si>
  <si>
    <t>Larry</t>
  </si>
  <si>
    <t>Stelitano</t>
  </si>
  <si>
    <t>Sutherland</t>
  </si>
  <si>
    <t>Gary</t>
  </si>
  <si>
    <t>Trilli</t>
  </si>
  <si>
    <t>Donny</t>
  </si>
  <si>
    <t>Watt</t>
  </si>
  <si>
    <t>Waite</t>
  </si>
  <si>
    <t>Cadmore</t>
  </si>
  <si>
    <t>Carney</t>
  </si>
  <si>
    <t>Steve</t>
  </si>
  <si>
    <t>Huggins</t>
  </si>
  <si>
    <t>George</t>
  </si>
  <si>
    <t>Bradley</t>
  </si>
  <si>
    <t>Regis</t>
  </si>
  <si>
    <t>Schultz</t>
  </si>
  <si>
    <t>Rozanski</t>
  </si>
  <si>
    <t>Corace</t>
  </si>
  <si>
    <t>Glenn</t>
  </si>
  <si>
    <t>Augustin</t>
  </si>
  <si>
    <t>Avolio</t>
  </si>
  <si>
    <t>Phil</t>
  </si>
  <si>
    <t>Terry</t>
  </si>
  <si>
    <t>Buechel</t>
  </si>
  <si>
    <t>Desetti</t>
  </si>
  <si>
    <t>Jones</t>
  </si>
  <si>
    <t>Juip</t>
  </si>
  <si>
    <t>Malsch</t>
  </si>
  <si>
    <t>Jack</t>
  </si>
  <si>
    <t>McGinness</t>
  </si>
  <si>
    <t>Tony</t>
  </si>
  <si>
    <t>Mineo</t>
  </si>
  <si>
    <t>Rich</t>
  </si>
  <si>
    <t>Moore</t>
  </si>
  <si>
    <t>Rizzo</t>
  </si>
  <si>
    <t>Robb</t>
  </si>
  <si>
    <t>Robertson</t>
  </si>
  <si>
    <t>Charles</t>
  </si>
  <si>
    <t>Rondinelli</t>
  </si>
  <si>
    <t>Rothrock</t>
  </si>
  <si>
    <t>Saccani</t>
  </si>
  <si>
    <t>Ed</t>
  </si>
  <si>
    <t>Schroth</t>
  </si>
  <si>
    <t>Denny</t>
  </si>
  <si>
    <t>Stanhagen</t>
  </si>
  <si>
    <t>Wayne</t>
  </si>
  <si>
    <t>Stein</t>
  </si>
  <si>
    <t>Greg</t>
  </si>
  <si>
    <t>Weldon</t>
  </si>
  <si>
    <t>Crawford</t>
  </si>
  <si>
    <t>Austin</t>
  </si>
  <si>
    <t>Bruce</t>
  </si>
  <si>
    <t>Riley</t>
  </si>
  <si>
    <t>McGreevy</t>
  </si>
  <si>
    <t>Cassidy</t>
  </si>
  <si>
    <t>Gerber</t>
  </si>
  <si>
    <t>Grove</t>
  </si>
  <si>
    <t>Arvid</t>
  </si>
  <si>
    <t>Kobosky</t>
  </si>
  <si>
    <t>Deb</t>
  </si>
  <si>
    <t>Meade</t>
  </si>
  <si>
    <t>Miller</t>
  </si>
  <si>
    <t>Gil</t>
  </si>
  <si>
    <t>Rodler</t>
  </si>
  <si>
    <t>Straub</t>
  </si>
  <si>
    <t>Gail</t>
  </si>
  <si>
    <t>Marree</t>
  </si>
  <si>
    <t>Schmidt</t>
  </si>
  <si>
    <t>Applegarth</t>
  </si>
  <si>
    <t>Score</t>
  </si>
  <si>
    <t>Number of Shooters</t>
  </si>
  <si>
    <t>New Shooter</t>
  </si>
  <si>
    <t>Dennis</t>
  </si>
  <si>
    <t>Sevin</t>
  </si>
  <si>
    <t>Olearchick</t>
  </si>
  <si>
    <t>Rykaczewski Sr.</t>
  </si>
  <si>
    <t>Rykaczewski Jr.</t>
  </si>
  <si>
    <t>McAleavy</t>
  </si>
  <si>
    <t>Hoehle</t>
  </si>
  <si>
    <t>Stark</t>
  </si>
  <si>
    <t>Millvale</t>
  </si>
  <si>
    <t>Club Standings</t>
  </si>
  <si>
    <t>W</t>
  </si>
  <si>
    <t>L</t>
  </si>
  <si>
    <t>Library</t>
  </si>
  <si>
    <t>Tarentum</t>
  </si>
  <si>
    <t>Library @ Millvale</t>
  </si>
  <si>
    <t>Tarentum @ Millvale</t>
  </si>
  <si>
    <t>Results</t>
  </si>
  <si>
    <t>Tarentum @ Library</t>
  </si>
  <si>
    <t>Millvale @ Tarentum</t>
  </si>
  <si>
    <t>Millvale @ Library</t>
  </si>
  <si>
    <t>Library @ Tarentum</t>
  </si>
  <si>
    <t>Justin</t>
  </si>
  <si>
    <t>Logan</t>
  </si>
  <si>
    <t>Liam</t>
  </si>
  <si>
    <t>AAA</t>
  </si>
  <si>
    <t>AA</t>
  </si>
  <si>
    <t>A</t>
  </si>
  <si>
    <t>B</t>
  </si>
  <si>
    <t>C</t>
  </si>
  <si>
    <t>D</t>
  </si>
  <si>
    <t>E</t>
  </si>
  <si>
    <t>Low</t>
  </si>
  <si>
    <t>High</t>
  </si>
  <si>
    <t>Golden Triangle Skeet League - Two Man Teams</t>
  </si>
  <si>
    <t>Location:</t>
  </si>
  <si>
    <t>Date:</t>
  </si>
  <si>
    <t>First
25</t>
  </si>
  <si>
    <t>Second
25</t>
  </si>
  <si>
    <t>Total</t>
  </si>
  <si>
    <t>Team Total</t>
  </si>
  <si>
    <t>Class 2</t>
  </si>
  <si>
    <t>Class 3</t>
  </si>
  <si>
    <t>Class 4</t>
  </si>
  <si>
    <t>Class 5</t>
  </si>
  <si>
    <t>Class 6</t>
  </si>
  <si>
    <t>HOA</t>
  </si>
  <si>
    <t>Morgan Evans</t>
  </si>
  <si>
    <t>Scott Holman</t>
  </si>
  <si>
    <t>Ken Darroch</t>
  </si>
  <si>
    <t>Paul Gabriel</t>
  </si>
  <si>
    <t>Brian Spangler</t>
  </si>
  <si>
    <t>Jason Mohr</t>
  </si>
  <si>
    <t>Mike Larrick</t>
  </si>
  <si>
    <t>Dan Schmidt</t>
  </si>
  <si>
    <t>Two Man Teams</t>
  </si>
  <si>
    <t>Golden Triangle Skeet League - Individuals</t>
  </si>
  <si>
    <t>Handicap Total</t>
  </si>
  <si>
    <t>HOA Lady</t>
  </si>
  <si>
    <t>Rookie of the Year</t>
  </si>
  <si>
    <t>5 Year Award</t>
  </si>
  <si>
    <t>10 Year Award</t>
  </si>
  <si>
    <t>Season Awards</t>
  </si>
  <si>
    <t>Scratch Club</t>
  </si>
  <si>
    <t>Handicap Club</t>
  </si>
  <si>
    <t>6 - 0</t>
  </si>
  <si>
    <t>Super 6 (Perfect Attendance)</t>
  </si>
  <si>
    <t>Ken Riddile</t>
  </si>
  <si>
    <t>Class AAA</t>
  </si>
  <si>
    <t>Class AA</t>
  </si>
  <si>
    <t>Class A</t>
  </si>
  <si>
    <t>Class B</t>
  </si>
  <si>
    <t>Class C</t>
  </si>
  <si>
    <t>Class D</t>
  </si>
  <si>
    <t>Class E</t>
  </si>
  <si>
    <t>Ernie Avolio</t>
  </si>
  <si>
    <t>Ron Henzler</t>
  </si>
  <si>
    <t>Individual Shoot</t>
  </si>
  <si>
    <t>Most Improved</t>
  </si>
  <si>
    <r>
      <t>50</t>
    </r>
    <r>
      <rPr>
        <sz val="5"/>
        <color theme="1"/>
        <rFont val="Calibri"/>
        <family val="2"/>
        <scheme val="minor"/>
      </rPr>
      <t xml:space="preserve"> (HC)</t>
    </r>
  </si>
  <si>
    <t>Five Man Teams</t>
  </si>
  <si>
    <t>Bob Dezort</t>
  </si>
  <si>
    <t>Austin Applegarth</t>
  </si>
  <si>
    <t>Scratch Team</t>
  </si>
  <si>
    <t>Handicap Team</t>
  </si>
  <si>
    <t>Class Team</t>
  </si>
  <si>
    <t>Rege Guckert</t>
  </si>
  <si>
    <t>Ryan Cook</t>
  </si>
  <si>
    <t>Golden Triangle Skeet League - 5 Man Teams</t>
  </si>
  <si>
    <t>Totals</t>
  </si>
  <si>
    <t>Kenny</t>
  </si>
  <si>
    <t>Terry Buechel</t>
  </si>
  <si>
    <t>John Brickner</t>
  </si>
  <si>
    <t>Lou Brickner</t>
  </si>
  <si>
    <t>Sean Smith</t>
  </si>
  <si>
    <t>Chris Smith</t>
  </si>
  <si>
    <t>Lance Petro</t>
  </si>
  <si>
    <t>Scott Hazlett</t>
  </si>
  <si>
    <t>Andrew Hazlett</t>
  </si>
  <si>
    <t>Greg Grove</t>
  </si>
  <si>
    <t>Josh Crofutt</t>
  </si>
  <si>
    <t>Ernie Anderson</t>
  </si>
  <si>
    <t>Gail Watt</t>
  </si>
  <si>
    <t>Don Watt</t>
  </si>
  <si>
    <t>Deb Meade</t>
  </si>
  <si>
    <t>Mike Stull</t>
  </si>
  <si>
    <t>Ray McArdle</t>
  </si>
  <si>
    <t>Bruce Riley</t>
  </si>
  <si>
    <t>Change from Prior Year</t>
  </si>
  <si>
    <t>15 Year Award</t>
  </si>
  <si>
    <t>2018 - 2019 Average</t>
  </si>
  <si>
    <t>Skip</t>
  </si>
  <si>
    <t>Doug</t>
  </si>
  <si>
    <t>Willebrand</t>
  </si>
  <si>
    <t>Sturgil</t>
  </si>
  <si>
    <t>2019 - 2020 Specialty Shoot
Handicap</t>
  </si>
  <si>
    <t>2020-2021
Handicap</t>
  </si>
  <si>
    <t>Conner</t>
  </si>
  <si>
    <t>Wyatt</t>
  </si>
  <si>
    <t>Weaver</t>
  </si>
  <si>
    <t>Rob</t>
  </si>
  <si>
    <t>Wynkoop</t>
  </si>
  <si>
    <r>
      <t>Week 1</t>
    </r>
    <r>
      <rPr>
        <sz val="11"/>
        <color theme="1"/>
        <rFont val="Calibri"/>
        <family val="2"/>
        <scheme val="minor"/>
      </rPr>
      <t xml:space="preserve"> - October 13th, 2019</t>
    </r>
  </si>
  <si>
    <t>Tarentum @ Clairton</t>
  </si>
  <si>
    <t>.</t>
  </si>
  <si>
    <r>
      <t xml:space="preserve">Week 2 </t>
    </r>
    <r>
      <rPr>
        <sz val="11"/>
        <color theme="1"/>
        <rFont val="Calibri"/>
        <family val="2"/>
        <scheme val="minor"/>
      </rPr>
      <t>- October 27th, 2019</t>
    </r>
  </si>
  <si>
    <t>Clairton</t>
  </si>
  <si>
    <r>
      <t xml:space="preserve">Week 3 </t>
    </r>
    <r>
      <rPr>
        <sz val="11"/>
        <color theme="1"/>
        <rFont val="Calibri"/>
        <family val="2"/>
        <scheme val="minor"/>
      </rPr>
      <t>- November 10th, 2019</t>
    </r>
  </si>
  <si>
    <r>
      <t xml:space="preserve">Week 4 </t>
    </r>
    <r>
      <rPr>
        <sz val="11"/>
        <color theme="1"/>
        <rFont val="Calibri"/>
        <family val="2"/>
        <scheme val="minor"/>
      </rPr>
      <t>- December 15th, 2019</t>
    </r>
  </si>
  <si>
    <r>
      <t xml:space="preserve">Week 5 </t>
    </r>
    <r>
      <rPr>
        <sz val="11"/>
        <color theme="1"/>
        <rFont val="Calibri"/>
        <family val="2"/>
        <scheme val="minor"/>
      </rPr>
      <t>- January 5th, 2020</t>
    </r>
  </si>
  <si>
    <r>
      <t xml:space="preserve">Week 6 </t>
    </r>
    <r>
      <rPr>
        <sz val="11"/>
        <color theme="1"/>
        <rFont val="Calibri"/>
        <family val="2"/>
        <scheme val="minor"/>
      </rPr>
      <t>- January 19th, 2020</t>
    </r>
  </si>
  <si>
    <t>Library @ Clairton</t>
  </si>
  <si>
    <t>Clairton @ Millvale</t>
  </si>
  <si>
    <t>Clairton @ Library</t>
  </si>
  <si>
    <t>Clairton @ Tarentum</t>
  </si>
  <si>
    <t>Millvale @ Clairton</t>
  </si>
  <si>
    <t>2020 -2021
Handicap</t>
  </si>
  <si>
    <t>Ackerman</t>
  </si>
  <si>
    <t>Carl</t>
  </si>
  <si>
    <t>Biddle</t>
  </si>
  <si>
    <t>Brandt</t>
  </si>
  <si>
    <t>Conners</t>
  </si>
  <si>
    <t>Donohoe</t>
  </si>
  <si>
    <t>Fenton</t>
  </si>
  <si>
    <t>Fish</t>
  </si>
  <si>
    <t>Flaugh</t>
  </si>
  <si>
    <t>Hettich</t>
  </si>
  <si>
    <t>Fran</t>
  </si>
  <si>
    <t>Kosmacki</t>
  </si>
  <si>
    <t>Misiak</t>
  </si>
  <si>
    <t>Anthony</t>
  </si>
  <si>
    <t>Morabito</t>
  </si>
  <si>
    <t>Clay</t>
  </si>
  <si>
    <t>Musser</t>
  </si>
  <si>
    <t>Troy</t>
  </si>
  <si>
    <t>Tyler</t>
  </si>
  <si>
    <t>Peratin</t>
  </si>
  <si>
    <t>Plunkett</t>
  </si>
  <si>
    <t>Schuette</t>
  </si>
  <si>
    <t>Steinart</t>
  </si>
  <si>
    <t>Marc</t>
  </si>
  <si>
    <t>Steinert</t>
  </si>
  <si>
    <t>Steinert II</t>
  </si>
  <si>
    <t>Vavro</t>
  </si>
  <si>
    <t>Walton</t>
  </si>
  <si>
    <t>Wassel</t>
  </si>
  <si>
    <t>Vaughn</t>
  </si>
  <si>
    <t>Wilson</t>
  </si>
  <si>
    <t>Craig</t>
  </si>
  <si>
    <t>Bryson</t>
  </si>
  <si>
    <t>David</t>
  </si>
  <si>
    <t>Ostrosky</t>
  </si>
  <si>
    <t xml:space="preserve">Shooter </t>
  </si>
  <si>
    <t>Shooter Information Collected</t>
  </si>
  <si>
    <t>Yes</t>
  </si>
  <si>
    <t>Hajnos</t>
  </si>
  <si>
    <t>Falcona</t>
  </si>
  <si>
    <t>Van Shura</t>
  </si>
  <si>
    <t>Gardner</t>
  </si>
  <si>
    <t>Fisher</t>
  </si>
  <si>
    <t>Fred</t>
  </si>
  <si>
    <t>Kress</t>
  </si>
  <si>
    <t>Maggie</t>
  </si>
  <si>
    <t>Woelffer</t>
  </si>
  <si>
    <t>Sellitto</t>
  </si>
  <si>
    <t>Fox</t>
  </si>
  <si>
    <t>Babirak</t>
  </si>
  <si>
    <t>DJ</t>
  </si>
  <si>
    <t>Wright</t>
  </si>
  <si>
    <t>Oliver</t>
  </si>
  <si>
    <t>Pearson</t>
  </si>
  <si>
    <t>Ian</t>
  </si>
  <si>
    <t>-</t>
  </si>
  <si>
    <t>Janney</t>
  </si>
  <si>
    <t>Welsh</t>
  </si>
  <si>
    <t>Butch</t>
  </si>
  <si>
    <t>Daugherty</t>
  </si>
  <si>
    <t>Matt</t>
  </si>
  <si>
    <t>O'Neil</t>
  </si>
  <si>
    <t>Jon</t>
  </si>
  <si>
    <t>Greene</t>
  </si>
  <si>
    <t>Baumgart</t>
  </si>
  <si>
    <t>yes</t>
  </si>
  <si>
    <t>Lukens</t>
  </si>
  <si>
    <t>4/4</t>
  </si>
  <si>
    <t>Nassif</t>
  </si>
  <si>
    <t>Spencer</t>
  </si>
  <si>
    <t>Murry</t>
  </si>
  <si>
    <t>Schoeb</t>
  </si>
  <si>
    <t>Alrutz</t>
  </si>
  <si>
    <t>Naleppa</t>
  </si>
  <si>
    <t>Tiebreak</t>
  </si>
  <si>
    <t>Disaia</t>
  </si>
  <si>
    <t>Charlie</t>
  </si>
  <si>
    <t>Toland</t>
  </si>
  <si>
    <t>February 2nd, 2020</t>
  </si>
  <si>
    <t xml:space="preserve">Brian </t>
  </si>
  <si>
    <t xml:space="preserve">Bob </t>
  </si>
  <si>
    <t xml:space="preserve">Greg </t>
  </si>
  <si>
    <t xml:space="preserve">Phil </t>
  </si>
  <si>
    <t xml:space="preserve">Arvid </t>
  </si>
  <si>
    <t xml:space="preserve">Gil </t>
  </si>
  <si>
    <r>
      <t>Class 2</t>
    </r>
    <r>
      <rPr>
        <b/>
        <sz val="24"/>
        <color theme="0"/>
        <rFont val="Calibri"/>
        <family val="2"/>
        <scheme val="minor"/>
      </rPr>
      <t xml:space="preserve">  (93.00 - 95.99)</t>
    </r>
  </si>
  <si>
    <r>
      <t>Class 1</t>
    </r>
    <r>
      <rPr>
        <b/>
        <sz val="26"/>
        <color theme="0"/>
        <rFont val="Calibri"/>
        <family val="2"/>
        <scheme val="minor"/>
      </rPr>
      <t xml:space="preserve">  </t>
    </r>
    <r>
      <rPr>
        <b/>
        <sz val="24"/>
        <color theme="0"/>
        <rFont val="Calibri"/>
        <family val="2"/>
        <scheme val="minor"/>
      </rPr>
      <t>(96.00 and above)</t>
    </r>
  </si>
  <si>
    <r>
      <t>Class 3</t>
    </r>
    <r>
      <rPr>
        <b/>
        <sz val="24"/>
        <color theme="0"/>
        <rFont val="Calibri"/>
        <family val="2"/>
        <scheme val="minor"/>
      </rPr>
      <t xml:space="preserve">  (90.00 - 92.99)</t>
    </r>
  </si>
  <si>
    <r>
      <t>Class 4</t>
    </r>
    <r>
      <rPr>
        <b/>
        <sz val="24"/>
        <color theme="0"/>
        <rFont val="Calibri"/>
        <family val="2"/>
        <scheme val="minor"/>
      </rPr>
      <t xml:space="preserve">  (86.00 - 89.99)</t>
    </r>
  </si>
  <si>
    <t xml:space="preserve">Mike </t>
  </si>
  <si>
    <t xml:space="preserve">Dan </t>
  </si>
  <si>
    <t xml:space="preserve">Kevin </t>
  </si>
  <si>
    <t xml:space="preserve">Jason </t>
  </si>
  <si>
    <t xml:space="preserve">Rich </t>
  </si>
  <si>
    <t xml:space="preserve">Bryson </t>
  </si>
  <si>
    <t xml:space="preserve">Andrew </t>
  </si>
  <si>
    <t xml:space="preserve">Scott </t>
  </si>
  <si>
    <t xml:space="preserve">Tyler </t>
  </si>
  <si>
    <t xml:space="preserve">Bill </t>
  </si>
  <si>
    <t xml:space="preserve">Jeff </t>
  </si>
  <si>
    <t xml:space="preserve">Chuck </t>
  </si>
  <si>
    <t xml:space="preserve">Brad </t>
  </si>
  <si>
    <t xml:space="preserve">Rollin </t>
  </si>
  <si>
    <t xml:space="preserve">John </t>
  </si>
  <si>
    <t xml:space="preserve">Tom </t>
  </si>
  <si>
    <t xml:space="preserve">Steve </t>
  </si>
  <si>
    <t xml:space="preserve">Wyatt </t>
  </si>
  <si>
    <t xml:space="preserve">Nate </t>
  </si>
  <si>
    <t xml:space="preserve">Larry </t>
  </si>
  <si>
    <t xml:space="preserve">Don </t>
  </si>
  <si>
    <t xml:space="preserve">Gail </t>
  </si>
  <si>
    <t xml:space="preserve">Rick </t>
  </si>
  <si>
    <t xml:space="preserve">Maggie </t>
  </si>
  <si>
    <t xml:space="preserve">Spencer </t>
  </si>
  <si>
    <t xml:space="preserve">Jerry </t>
  </si>
  <si>
    <t>Woeffler*</t>
  </si>
  <si>
    <t>Naleppa*</t>
  </si>
  <si>
    <r>
      <t>Class 5</t>
    </r>
    <r>
      <rPr>
        <b/>
        <sz val="24"/>
        <color theme="0"/>
        <rFont val="Calibri"/>
        <family val="2"/>
        <scheme val="minor"/>
      </rPr>
      <t xml:space="preserve">  (80.00 - 85.99)</t>
    </r>
  </si>
  <si>
    <r>
      <t>Class 6</t>
    </r>
    <r>
      <rPr>
        <b/>
        <sz val="24"/>
        <color theme="0"/>
        <rFont val="Calibri"/>
        <family val="2"/>
        <scheme val="minor"/>
      </rPr>
      <t xml:space="preserve">  (Below 80.00)</t>
    </r>
  </si>
  <si>
    <t xml:space="preserve">Ryan </t>
  </si>
  <si>
    <t xml:space="preserve">Sean </t>
  </si>
  <si>
    <t xml:space="preserve">Dave </t>
  </si>
  <si>
    <t xml:space="preserve">Mark </t>
  </si>
  <si>
    <t xml:space="preserve">Marc </t>
  </si>
  <si>
    <t>Nalappa</t>
  </si>
  <si>
    <t xml:space="preserve">Joe </t>
  </si>
  <si>
    <t>Steve Huggins</t>
  </si>
  <si>
    <t>Daniel</t>
  </si>
  <si>
    <t>Hanjos</t>
  </si>
  <si>
    <t>AAA Champ</t>
  </si>
  <si>
    <t>AA Champ</t>
  </si>
  <si>
    <t>A Handicap Champ</t>
  </si>
  <si>
    <t>B Handicap Champ</t>
  </si>
  <si>
    <t>D Handicap Champ</t>
  </si>
  <si>
    <t>C Handicap Champ</t>
  </si>
  <si>
    <t>E Handicap Champ</t>
  </si>
  <si>
    <t>A Scratch Champ</t>
  </si>
  <si>
    <t>B Scratch Champ</t>
  </si>
  <si>
    <t>D Scratch Champ</t>
  </si>
  <si>
    <t>C Scratch Champ</t>
  </si>
  <si>
    <t>E Scratch Champ</t>
  </si>
  <si>
    <t>Overall Scratch Champ</t>
  </si>
  <si>
    <t>Overall Handicap Champ</t>
  </si>
  <si>
    <t>Nate Miller</t>
  </si>
  <si>
    <t>Fran Kosmacki</t>
  </si>
  <si>
    <t>Bob Robertson</t>
  </si>
  <si>
    <t>Bill Johnston</t>
  </si>
  <si>
    <t>Phil Conner</t>
  </si>
  <si>
    <t>Daniel Hanjos</t>
  </si>
  <si>
    <t>Brian Steinert</t>
  </si>
  <si>
    <t>Bill Plunkett</t>
  </si>
  <si>
    <t>Jerry Vavro</t>
  </si>
  <si>
    <r>
      <t>44</t>
    </r>
    <r>
      <rPr>
        <sz val="5"/>
        <color theme="1"/>
        <rFont val="Calibri"/>
        <family val="2"/>
        <scheme val="minor"/>
      </rPr>
      <t xml:space="preserve"> (HC)</t>
    </r>
  </si>
  <si>
    <r>
      <t>48</t>
    </r>
    <r>
      <rPr>
        <sz val="5"/>
        <color theme="1"/>
        <rFont val="Calibri"/>
        <family val="2"/>
        <scheme val="minor"/>
      </rPr>
      <t xml:space="preserve"> (HC)</t>
    </r>
  </si>
  <si>
    <t>Mark Misiak</t>
  </si>
  <si>
    <t>Austin Stein</t>
  </si>
  <si>
    <t>Tarentum - 237</t>
  </si>
  <si>
    <t>Kenny Riddile</t>
  </si>
  <si>
    <t>Phil Miller</t>
  </si>
  <si>
    <t>Tarentum - 248</t>
  </si>
  <si>
    <t>Brad King</t>
  </si>
  <si>
    <t>Tyler Smith</t>
  </si>
  <si>
    <t>Dave McConville</t>
  </si>
  <si>
    <t>Tarentum - 245</t>
  </si>
  <si>
    <t>Mike Rykaczewski Sr.</t>
  </si>
  <si>
    <t>Joe Ostrosky</t>
  </si>
  <si>
    <t>David Ostrosky</t>
  </si>
  <si>
    <t>Mike Rykaczewski Jr.</t>
  </si>
  <si>
    <t>Don Steinert</t>
  </si>
  <si>
    <t>Ray McCardle</t>
  </si>
  <si>
    <t>Greg Brandt</t>
  </si>
  <si>
    <t>Dave Fish</t>
  </si>
  <si>
    <t>Bill Crawford</t>
  </si>
  <si>
    <t>Rich Rothrock</t>
  </si>
  <si>
    <t>Dan Saccani</t>
  </si>
  <si>
    <t>Denny Stanhagen</t>
  </si>
  <si>
    <t>Brandon Evans</t>
  </si>
  <si>
    <t>Bob Johnston</t>
  </si>
  <si>
    <t>Mark Randig</t>
  </si>
  <si>
    <t>Kevin Van Shura</t>
  </si>
  <si>
    <t>Jim McAleavy</t>
  </si>
  <si>
    <t>John Smith</t>
  </si>
  <si>
    <t>Ray Ackerman</t>
  </si>
  <si>
    <t>Rick Flaugh</t>
  </si>
  <si>
    <t>Ryan Flaugh</t>
  </si>
  <si>
    <t>Bob Gardner</t>
  </si>
  <si>
    <t>Ed Hettich</t>
  </si>
  <si>
    <t>Tyler Paul</t>
  </si>
  <si>
    <t>Don Peratin</t>
  </si>
  <si>
    <t>Don Steinart</t>
  </si>
  <si>
    <t>Marc Steinert</t>
  </si>
  <si>
    <t>Marc Steinert II</t>
  </si>
  <si>
    <t>Paul Wassel</t>
  </si>
  <si>
    <t>4 - 2</t>
  </si>
  <si>
    <t>Dan Baumbart</t>
  </si>
  <si>
    <t>+12.13</t>
  </si>
  <si>
    <t>Carl Biddle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</si>
</sst>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E2FE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0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auto="1"/>
      </bottom>
      <diagonal/>
    </border>
    <border>
      <left/>
      <right/>
      <top style="medium">
        <color rgb="FF0070C0"/>
      </top>
      <bottom style="medium">
        <color auto="1"/>
      </bottom>
      <diagonal/>
    </border>
    <border>
      <left/>
      <right style="medium">
        <color rgb="FF0070C0"/>
      </right>
      <top style="medium">
        <color rgb="FF0070C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2">
    <xf numFmtId="0" fontId="0" fillId="0" borderId="0" xfId="0"/>
    <xf numFmtId="0" fontId="0" fillId="2" borderId="0" xfId="0" applyFill="1"/>
    <xf numFmtId="0" fontId="0" fillId="4" borderId="2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" fontId="0" fillId="4" borderId="13" xfId="0" applyNumberForma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2" fontId="0" fillId="2" borderId="0" xfId="0" applyNumberFormat="1" applyFill="1"/>
    <xf numFmtId="2" fontId="2" fillId="3" borderId="18" xfId="0" applyNumberFormat="1" applyFont="1" applyFill="1" applyBorder="1" applyAlignment="1">
      <alignment horizontal="center" vertical="center" wrapText="1"/>
    </xf>
    <xf numFmtId="2" fontId="0" fillId="4" borderId="3" xfId="0" applyNumberFormat="1" applyFill="1" applyBorder="1" applyAlignment="1">
      <alignment horizontal="center"/>
    </xf>
    <xf numFmtId="2" fontId="0" fillId="8" borderId="0" xfId="0" applyNumberFormat="1" applyFill="1"/>
    <xf numFmtId="0" fontId="4" fillId="9" borderId="6" xfId="0" applyFont="1" applyFill="1" applyBorder="1" applyAlignment="1">
      <alignment vertical="center"/>
    </xf>
    <xf numFmtId="0" fontId="4" fillId="9" borderId="6" xfId="0" applyFont="1" applyFill="1" applyBorder="1" applyAlignment="1">
      <alignment horizontal="center" vertical="center"/>
    </xf>
    <xf numFmtId="2" fontId="4" fillId="9" borderId="6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4" borderId="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0" fontId="0" fillId="4" borderId="0" xfId="0" applyFill="1"/>
    <xf numFmtId="0" fontId="9" fillId="4" borderId="0" xfId="0" applyFont="1" applyFill="1"/>
    <xf numFmtId="0" fontId="10" fillId="15" borderId="23" xfId="0" applyFont="1" applyFill="1" applyBorder="1" applyAlignment="1">
      <alignment horizontal="center"/>
    </xf>
    <xf numFmtId="0" fontId="10" fillId="15" borderId="22" xfId="0" applyFont="1" applyFill="1" applyBorder="1" applyAlignment="1">
      <alignment horizontal="center"/>
    </xf>
    <xf numFmtId="0" fontId="10" fillId="16" borderId="24" xfId="0" applyFont="1" applyFill="1" applyBorder="1" applyAlignment="1">
      <alignment horizontal="center"/>
    </xf>
    <xf numFmtId="0" fontId="10" fillId="16" borderId="25" xfId="0" applyFont="1" applyFill="1" applyBorder="1" applyAlignment="1">
      <alignment horizontal="center"/>
    </xf>
    <xf numFmtId="0" fontId="9" fillId="2" borderId="0" xfId="0" applyFont="1" applyFill="1"/>
    <xf numFmtId="0" fontId="9" fillId="2" borderId="22" xfId="0" applyFont="1" applyFill="1" applyBorder="1"/>
    <xf numFmtId="0" fontId="0" fillId="10" borderId="17" xfId="0" applyFill="1" applyBorder="1"/>
    <xf numFmtId="0" fontId="0" fillId="10" borderId="19" xfId="0" applyFill="1" applyBorder="1"/>
    <xf numFmtId="0" fontId="0" fillId="10" borderId="26" xfId="0" applyFill="1" applyBorder="1"/>
    <xf numFmtId="0" fontId="0" fillId="12" borderId="27" xfId="0" applyFill="1" applyBorder="1" applyAlignment="1">
      <alignment horizontal="center" vertical="center"/>
    </xf>
    <xf numFmtId="0" fontId="0" fillId="12" borderId="31" xfId="0" applyFill="1" applyBorder="1" applyAlignment="1">
      <alignment vertical="center"/>
    </xf>
    <xf numFmtId="0" fontId="10" fillId="2" borderId="35" xfId="0" applyFont="1" applyFill="1" applyBorder="1" applyAlignment="1">
      <alignment horizontal="left"/>
    </xf>
    <xf numFmtId="0" fontId="9" fillId="15" borderId="36" xfId="0" applyFont="1" applyFill="1" applyBorder="1" applyAlignment="1">
      <alignment horizontal="center" vertical="center"/>
    </xf>
    <xf numFmtId="0" fontId="9" fillId="15" borderId="35" xfId="0" applyFont="1" applyFill="1" applyBorder="1" applyAlignment="1">
      <alignment horizontal="center" vertical="center"/>
    </xf>
    <xf numFmtId="0" fontId="9" fillId="16" borderId="37" xfId="0" applyFont="1" applyFill="1" applyBorder="1" applyAlignment="1">
      <alignment horizontal="center" vertical="center"/>
    </xf>
    <xf numFmtId="0" fontId="9" fillId="16" borderId="3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/>
    </xf>
    <xf numFmtId="0" fontId="9" fillId="15" borderId="39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9" fillId="16" borderId="40" xfId="0" applyFont="1" applyFill="1" applyBorder="1" applyAlignment="1">
      <alignment horizontal="center" vertical="center"/>
    </xf>
    <xf numFmtId="0" fontId="9" fillId="16" borderId="4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/>
    </xf>
    <xf numFmtId="0" fontId="9" fillId="15" borderId="42" xfId="0" applyFont="1" applyFill="1" applyBorder="1" applyAlignment="1">
      <alignment horizontal="center" vertical="center"/>
    </xf>
    <xf numFmtId="0" fontId="9" fillId="15" borderId="6" xfId="0" applyFont="1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4" borderId="30" xfId="0" applyFill="1" applyBorder="1" applyAlignment="1">
      <alignment vertical="center"/>
    </xf>
    <xf numFmtId="0" fontId="0" fillId="4" borderId="26" xfId="0" applyFill="1" applyBorder="1" applyAlignment="1">
      <alignment horizontal="center" vertical="center"/>
    </xf>
    <xf numFmtId="0" fontId="0" fillId="4" borderId="22" xfId="0" applyFill="1" applyBorder="1" applyAlignment="1">
      <alignment vertical="center"/>
    </xf>
    <xf numFmtId="0" fontId="0" fillId="4" borderId="22" xfId="0" applyFill="1" applyBorder="1" applyAlignment="1">
      <alignment horizontal="center" vertical="center"/>
    </xf>
    <xf numFmtId="0" fontId="0" fillId="4" borderId="29" xfId="0" applyFill="1" applyBorder="1" applyAlignment="1">
      <alignment vertical="center"/>
    </xf>
    <xf numFmtId="0" fontId="0" fillId="4" borderId="28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8" borderId="0" xfId="0" applyNumberFormat="1" applyFill="1" applyAlignment="1">
      <alignment horizontal="center"/>
    </xf>
    <xf numFmtId="0" fontId="1" fillId="17" borderId="0" xfId="0" applyFont="1" applyFill="1" applyAlignment="1">
      <alignment horizontal="center"/>
    </xf>
    <xf numFmtId="2" fontId="0" fillId="4" borderId="0" xfId="0" applyNumberFormat="1" applyFill="1"/>
    <xf numFmtId="0" fontId="2" fillId="13" borderId="18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3" fillId="19" borderId="48" xfId="0" applyFont="1" applyFill="1" applyBorder="1" applyAlignment="1">
      <alignment horizontal="center" vertical="center" wrapText="1"/>
    </xf>
    <xf numFmtId="0" fontId="13" fillId="19" borderId="32" xfId="0" applyFont="1" applyFill="1" applyBorder="1" applyAlignment="1">
      <alignment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6" fillId="2" borderId="0" xfId="0" applyFont="1" applyFill="1" applyAlignment="1">
      <alignment vertical="center"/>
    </xf>
    <xf numFmtId="0" fontId="18" fillId="4" borderId="50" xfId="0" applyFont="1" applyFill="1" applyBorder="1" applyAlignment="1">
      <alignment vertical="center"/>
    </xf>
    <xf numFmtId="0" fontId="18" fillId="4" borderId="50" xfId="0" applyFont="1" applyFill="1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/>
    </xf>
    <xf numFmtId="0" fontId="18" fillId="4" borderId="54" xfId="0" applyFont="1" applyFill="1" applyBorder="1" applyAlignment="1">
      <alignment vertic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18" borderId="1" xfId="0" applyFont="1" applyFill="1" applyBorder="1" applyAlignment="1">
      <alignment vertical="center"/>
    </xf>
    <xf numFmtId="0" fontId="9" fillId="18" borderId="0" xfId="0" applyFont="1" applyFill="1" applyBorder="1" applyAlignment="1">
      <alignment vertical="center"/>
    </xf>
    <xf numFmtId="0" fontId="9" fillId="18" borderId="0" xfId="0" applyFont="1" applyFill="1" applyBorder="1" applyAlignment="1">
      <alignment horizontal="center" vertical="center"/>
    </xf>
    <xf numFmtId="0" fontId="9" fillId="18" borderId="59" xfId="0" applyFont="1" applyFill="1" applyBorder="1" applyAlignment="1">
      <alignment vertical="center"/>
    </xf>
    <xf numFmtId="0" fontId="13" fillId="18" borderId="1" xfId="0" applyFont="1" applyFill="1" applyBorder="1" applyAlignment="1">
      <alignment vertical="center"/>
    </xf>
    <xf numFmtId="0" fontId="14" fillId="18" borderId="0" xfId="0" applyFont="1" applyFill="1" applyBorder="1" applyAlignment="1">
      <alignment vertical="center"/>
    </xf>
    <xf numFmtId="0" fontId="15" fillId="18" borderId="0" xfId="0" applyFont="1" applyFill="1" applyBorder="1" applyAlignment="1">
      <alignment vertical="center"/>
    </xf>
    <xf numFmtId="0" fontId="15" fillId="18" borderId="0" xfId="0" applyFont="1" applyFill="1" applyBorder="1" applyAlignment="1">
      <alignment horizontal="center" vertical="center"/>
    </xf>
    <xf numFmtId="0" fontId="15" fillId="18" borderId="59" xfId="0" applyFont="1" applyFill="1" applyBorder="1" applyAlignment="1">
      <alignment vertical="center"/>
    </xf>
    <xf numFmtId="0" fontId="9" fillId="18" borderId="1" xfId="0" applyFont="1" applyFill="1" applyBorder="1" applyAlignment="1">
      <alignment horizontal="center" vertical="center"/>
    </xf>
    <xf numFmtId="0" fontId="9" fillId="18" borderId="0" xfId="0" applyFont="1" applyFill="1" applyBorder="1"/>
    <xf numFmtId="0" fontId="9" fillId="18" borderId="59" xfId="0" applyFont="1" applyFill="1" applyBorder="1"/>
    <xf numFmtId="0" fontId="13" fillId="19" borderId="31" xfId="0" applyFont="1" applyFill="1" applyBorder="1" applyAlignment="1">
      <alignment vertical="center" wrapText="1"/>
    </xf>
    <xf numFmtId="0" fontId="18" fillId="4" borderId="49" xfId="0" applyFont="1" applyFill="1" applyBorder="1" applyAlignment="1">
      <alignment vertical="center"/>
    </xf>
    <xf numFmtId="0" fontId="18" fillId="4" borderId="53" xfId="0" applyFont="1" applyFill="1" applyBorder="1" applyAlignment="1">
      <alignment vertical="center"/>
    </xf>
    <xf numFmtId="0" fontId="1" fillId="9" borderId="18" xfId="0" applyFont="1" applyFill="1" applyBorder="1" applyAlignment="1">
      <alignment horizontal="center" vertical="center" wrapText="1"/>
    </xf>
    <xf numFmtId="1" fontId="0" fillId="0" borderId="8" xfId="0" applyNumberFormat="1" applyFill="1" applyBorder="1" applyAlignment="1">
      <alignment horizontal="center"/>
    </xf>
    <xf numFmtId="0" fontId="2" fillId="4" borderId="19" xfId="0" applyFont="1" applyFill="1" applyBorder="1" applyAlignment="1">
      <alignment vertical="center"/>
    </xf>
    <xf numFmtId="0" fontId="2" fillId="4" borderId="27" xfId="0" applyFont="1" applyFill="1" applyBorder="1" applyAlignment="1">
      <alignment vertical="center"/>
    </xf>
    <xf numFmtId="0" fontId="12" fillId="10" borderId="0" xfId="0" applyFont="1" applyFill="1" applyBorder="1" applyAlignment="1">
      <alignment horizontal="center" vertical="center"/>
    </xf>
    <xf numFmtId="0" fontId="12" fillId="10" borderId="59" xfId="0" applyFont="1" applyFill="1" applyBorder="1" applyAlignment="1">
      <alignment horizontal="center" vertical="center"/>
    </xf>
    <xf numFmtId="0" fontId="17" fillId="10" borderId="60" xfId="0" applyFont="1" applyFill="1" applyBorder="1" applyAlignment="1">
      <alignment horizontal="center" vertical="center"/>
    </xf>
    <xf numFmtId="0" fontId="17" fillId="10" borderId="58" xfId="0" applyFont="1" applyFill="1" applyBorder="1" applyAlignment="1">
      <alignment horizontal="center" vertical="center"/>
    </xf>
    <xf numFmtId="0" fontId="17" fillId="10" borderId="61" xfId="0" applyFont="1" applyFill="1" applyBorder="1" applyAlignment="1">
      <alignment horizontal="center" vertical="center"/>
    </xf>
    <xf numFmtId="0" fontId="9" fillId="18" borderId="0" xfId="0" applyFont="1" applyFill="1" applyBorder="1" applyAlignment="1"/>
    <xf numFmtId="0" fontId="9" fillId="18" borderId="59" xfId="0" applyFont="1" applyFill="1" applyBorder="1" applyAlignment="1"/>
    <xf numFmtId="0" fontId="0" fillId="2" borderId="0" xfId="0" applyFill="1" applyAlignment="1"/>
    <xf numFmtId="0" fontId="17" fillId="10" borderId="64" xfId="0" applyFont="1" applyFill="1" applyBorder="1" applyAlignment="1">
      <alignment horizontal="center" vertical="center"/>
    </xf>
    <xf numFmtId="0" fontId="17" fillId="10" borderId="65" xfId="0" applyFont="1" applyFill="1" applyBorder="1" applyAlignment="1">
      <alignment horizontal="center" vertical="center"/>
    </xf>
    <xf numFmtId="0" fontId="18" fillId="4" borderId="66" xfId="0" applyFont="1" applyFill="1" applyBorder="1" applyAlignment="1">
      <alignment vertical="center"/>
    </xf>
    <xf numFmtId="0" fontId="18" fillId="4" borderId="67" xfId="0" applyFont="1" applyFill="1" applyBorder="1" applyAlignment="1">
      <alignment vertical="center"/>
    </xf>
    <xf numFmtId="0" fontId="18" fillId="4" borderId="67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/>
    </xf>
    <xf numFmtId="0" fontId="18" fillId="4" borderId="69" xfId="0" applyFont="1" applyFill="1" applyBorder="1" applyAlignment="1">
      <alignment vertical="center"/>
    </xf>
    <xf numFmtId="0" fontId="18" fillId="4" borderId="70" xfId="0" applyFont="1" applyFill="1" applyBorder="1" applyAlignment="1">
      <alignment vertical="center"/>
    </xf>
    <xf numFmtId="0" fontId="18" fillId="4" borderId="70" xfId="0" applyFont="1" applyFill="1" applyBorder="1" applyAlignment="1">
      <alignment horizontal="center" vertical="center"/>
    </xf>
    <xf numFmtId="0" fontId="18" fillId="4" borderId="71" xfId="0" applyFont="1" applyFill="1" applyBorder="1" applyAlignment="1">
      <alignment horizontal="center" vertical="center"/>
    </xf>
    <xf numFmtId="1" fontId="18" fillId="4" borderId="72" xfId="0" applyNumberFormat="1" applyFont="1" applyFill="1" applyBorder="1" applyAlignment="1">
      <alignment horizontal="center" vertical="center"/>
    </xf>
    <xf numFmtId="1" fontId="18" fillId="0" borderId="73" xfId="0" applyNumberFormat="1" applyFont="1" applyBorder="1" applyAlignment="1">
      <alignment horizontal="center" vertical="center"/>
    </xf>
    <xf numFmtId="1" fontId="17" fillId="10" borderId="65" xfId="0" applyNumberFormat="1" applyFont="1" applyFill="1" applyBorder="1" applyAlignment="1">
      <alignment horizontal="center" vertical="center"/>
    </xf>
    <xf numFmtId="1" fontId="17" fillId="10" borderId="62" xfId="0" applyNumberFormat="1" applyFont="1" applyFill="1" applyBorder="1" applyAlignment="1">
      <alignment horizontal="center" vertical="center"/>
    </xf>
    <xf numFmtId="1" fontId="18" fillId="0" borderId="74" xfId="0" applyNumberFormat="1" applyFont="1" applyBorder="1" applyAlignment="1">
      <alignment horizontal="center" vertical="center"/>
    </xf>
    <xf numFmtId="1" fontId="18" fillId="0" borderId="75" xfId="0" applyNumberFormat="1" applyFont="1" applyBorder="1" applyAlignment="1">
      <alignment horizontal="center" vertical="center"/>
    </xf>
    <xf numFmtId="1" fontId="18" fillId="4" borderId="74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19" xfId="0" applyFill="1" applyBorder="1"/>
    <xf numFmtId="0" fontId="0" fillId="4" borderId="26" xfId="0" applyFill="1" applyBorder="1"/>
    <xf numFmtId="0" fontId="0" fillId="4" borderId="0" xfId="0" applyFill="1" applyBorder="1"/>
    <xf numFmtId="0" fontId="0" fillId="4" borderId="59" xfId="0" applyFill="1" applyBorder="1"/>
    <xf numFmtId="0" fontId="0" fillId="4" borderId="28" xfId="0" applyFill="1" applyBorder="1"/>
    <xf numFmtId="0" fontId="0" fillId="4" borderId="1" xfId="0" applyFill="1" applyBorder="1"/>
    <xf numFmtId="0" fontId="0" fillId="4" borderId="27" xfId="0" applyFill="1" applyBorder="1"/>
    <xf numFmtId="0" fontId="18" fillId="14" borderId="49" xfId="0" applyFont="1" applyFill="1" applyBorder="1" applyAlignment="1">
      <alignment vertical="center"/>
    </xf>
    <xf numFmtId="0" fontId="18" fillId="14" borderId="50" xfId="0" applyFont="1" applyFill="1" applyBorder="1" applyAlignment="1">
      <alignment vertical="center"/>
    </xf>
    <xf numFmtId="0" fontId="18" fillId="14" borderId="50" xfId="0" applyFont="1" applyFill="1" applyBorder="1" applyAlignment="1">
      <alignment horizontal="center" vertical="center"/>
    </xf>
    <xf numFmtId="0" fontId="18" fillId="14" borderId="66" xfId="0" applyFont="1" applyFill="1" applyBorder="1" applyAlignment="1">
      <alignment vertical="center"/>
    </xf>
    <xf numFmtId="0" fontId="18" fillId="14" borderId="67" xfId="0" applyFont="1" applyFill="1" applyBorder="1" applyAlignment="1">
      <alignment vertical="center"/>
    </xf>
    <xf numFmtId="0" fontId="18" fillId="14" borderId="67" xfId="0" applyFont="1" applyFill="1" applyBorder="1" applyAlignment="1">
      <alignment horizontal="center" vertical="center"/>
    </xf>
    <xf numFmtId="0" fontId="18" fillId="14" borderId="68" xfId="0" applyFont="1" applyFill="1" applyBorder="1" applyAlignment="1">
      <alignment horizontal="center" vertical="center"/>
    </xf>
    <xf numFmtId="1" fontId="18" fillId="14" borderId="74" xfId="0" applyNumberFormat="1" applyFont="1" applyFill="1" applyBorder="1" applyAlignment="1">
      <alignment horizontal="center" vertical="center"/>
    </xf>
    <xf numFmtId="1" fontId="18" fillId="14" borderId="75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/>
    </xf>
    <xf numFmtId="0" fontId="0" fillId="4" borderId="17" xfId="0" applyFont="1" applyFill="1" applyBorder="1" applyAlignment="1">
      <alignment horizontal="left" vertical="center"/>
    </xf>
    <xf numFmtId="1" fontId="0" fillId="4" borderId="26" xfId="0" quotePrefix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4" borderId="0" xfId="0" applyNumberFormat="1" applyFont="1" applyFill="1" applyBorder="1" applyAlignment="1">
      <alignment horizontal="left" vertical="center"/>
    </xf>
    <xf numFmtId="0" fontId="0" fillId="4" borderId="59" xfId="0" quotePrefix="1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left" vertical="center"/>
    </xf>
    <xf numFmtId="17" fontId="0" fillId="4" borderId="26" xfId="0" quotePrefix="1" applyNumberFormat="1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left" vertical="center"/>
    </xf>
    <xf numFmtId="16" fontId="0" fillId="4" borderId="28" xfId="0" quotePrefix="1" applyNumberFormat="1" applyFont="1" applyFill="1" applyBorder="1" applyAlignment="1">
      <alignment horizontal="center" vertical="center"/>
    </xf>
    <xf numFmtId="0" fontId="0" fillId="4" borderId="59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4" borderId="22" xfId="0" applyNumberFormat="1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27" xfId="0" applyFill="1" applyBorder="1" applyAlignment="1">
      <alignment vertical="center"/>
    </xf>
    <xf numFmtId="0" fontId="8" fillId="11" borderId="78" xfId="0" applyFont="1" applyFill="1" applyBorder="1" applyAlignment="1">
      <alignment horizontal="center" vertical="center"/>
    </xf>
    <xf numFmtId="0" fontId="2" fillId="12" borderId="48" xfId="0" applyFont="1" applyFill="1" applyBorder="1" applyAlignment="1">
      <alignment horizontal="center" vertical="center"/>
    </xf>
    <xf numFmtId="0" fontId="0" fillId="4" borderId="18" xfId="0" applyFill="1" applyBorder="1"/>
    <xf numFmtId="0" fontId="0" fillId="4" borderId="79" xfId="0" applyFill="1" applyBorder="1"/>
    <xf numFmtId="0" fontId="0" fillId="4" borderId="57" xfId="0" applyFill="1" applyBorder="1"/>
    <xf numFmtId="0" fontId="0" fillId="21" borderId="48" xfId="0" applyFont="1" applyFill="1" applyBorder="1" applyAlignment="1">
      <alignment horizontal="center"/>
    </xf>
    <xf numFmtId="0" fontId="17" fillId="10" borderId="60" xfId="0" applyFont="1" applyFill="1" applyBorder="1" applyAlignment="1">
      <alignment horizontal="left" vertical="center"/>
    </xf>
    <xf numFmtId="0" fontId="18" fillId="4" borderId="80" xfId="0" applyFont="1" applyFill="1" applyBorder="1" applyAlignment="1">
      <alignment vertical="center"/>
    </xf>
    <xf numFmtId="0" fontId="18" fillId="4" borderId="81" xfId="0" applyFont="1" applyFill="1" applyBorder="1" applyAlignment="1">
      <alignment vertical="center"/>
    </xf>
    <xf numFmtId="0" fontId="18" fillId="4" borderId="81" xfId="0" applyFont="1" applyFill="1" applyBorder="1" applyAlignment="1">
      <alignment horizontal="center" vertical="center"/>
    </xf>
    <xf numFmtId="0" fontId="18" fillId="4" borderId="82" xfId="0" applyFont="1" applyFill="1" applyBorder="1" applyAlignment="1">
      <alignment horizontal="center" vertical="center"/>
    </xf>
    <xf numFmtId="1" fontId="18" fillId="4" borderId="83" xfId="0" applyNumberFormat="1" applyFont="1" applyFill="1" applyBorder="1" applyAlignment="1">
      <alignment horizontal="center" vertical="center"/>
    </xf>
    <xf numFmtId="1" fontId="18" fillId="4" borderId="84" xfId="0" applyNumberFormat="1" applyFont="1" applyFill="1" applyBorder="1" applyAlignment="1">
      <alignment horizontal="center" vertical="center"/>
    </xf>
    <xf numFmtId="1" fontId="18" fillId="4" borderId="75" xfId="0" applyNumberFormat="1" applyFont="1" applyFill="1" applyBorder="1" applyAlignment="1">
      <alignment horizontal="center" vertical="center"/>
    </xf>
    <xf numFmtId="1" fontId="18" fillId="4" borderId="76" xfId="0" applyNumberFormat="1" applyFont="1" applyFill="1" applyBorder="1" applyAlignment="1">
      <alignment horizontal="center" vertical="center"/>
    </xf>
    <xf numFmtId="1" fontId="18" fillId="4" borderId="77" xfId="0" applyNumberFormat="1" applyFont="1" applyFill="1" applyBorder="1" applyAlignment="1">
      <alignment horizontal="center" vertical="center"/>
    </xf>
    <xf numFmtId="0" fontId="21" fillId="15" borderId="61" xfId="0" applyFont="1" applyFill="1" applyBorder="1" applyAlignment="1">
      <alignment horizontal="center" vertical="center"/>
    </xf>
    <xf numFmtId="1" fontId="21" fillId="15" borderId="60" xfId="0" applyNumberFormat="1" applyFont="1" applyFill="1" applyBorder="1" applyAlignment="1">
      <alignment horizontal="center" vertical="center"/>
    </xf>
    <xf numFmtId="1" fontId="21" fillId="15" borderId="61" xfId="0" applyNumberFormat="1" applyFont="1" applyFill="1" applyBorder="1" applyAlignment="1">
      <alignment horizontal="center" vertical="center"/>
    </xf>
    <xf numFmtId="0" fontId="21" fillId="15" borderId="34" xfId="0" applyFont="1" applyFill="1" applyBorder="1" applyAlignment="1">
      <alignment horizontal="center" vertical="center"/>
    </xf>
    <xf numFmtId="1" fontId="21" fillId="15" borderId="31" xfId="0" applyNumberFormat="1" applyFont="1" applyFill="1" applyBorder="1" applyAlignment="1">
      <alignment horizontal="center" vertical="center"/>
    </xf>
    <xf numFmtId="1" fontId="21" fillId="15" borderId="34" xfId="0" applyNumberFormat="1" applyFont="1" applyFill="1" applyBorder="1" applyAlignment="1">
      <alignment horizontal="center" vertical="center"/>
    </xf>
    <xf numFmtId="1" fontId="18" fillId="20" borderId="83" xfId="0" applyNumberFormat="1" applyFont="1" applyFill="1" applyBorder="1" applyAlignment="1">
      <alignment horizontal="center" vertical="center"/>
    </xf>
    <xf numFmtId="1" fontId="18" fillId="20" borderId="84" xfId="0" applyNumberFormat="1" applyFont="1" applyFill="1" applyBorder="1" applyAlignment="1">
      <alignment horizontal="center" vertical="center"/>
    </xf>
    <xf numFmtId="1" fontId="18" fillId="20" borderId="74" xfId="0" applyNumberFormat="1" applyFont="1" applyFill="1" applyBorder="1" applyAlignment="1">
      <alignment horizontal="center" vertical="center"/>
    </xf>
    <xf numFmtId="1" fontId="18" fillId="20" borderId="75" xfId="0" applyNumberFormat="1" applyFont="1" applyFill="1" applyBorder="1" applyAlignment="1">
      <alignment horizontal="center" vertical="center"/>
    </xf>
    <xf numFmtId="1" fontId="18" fillId="20" borderId="76" xfId="0" applyNumberFormat="1" applyFont="1" applyFill="1" applyBorder="1" applyAlignment="1">
      <alignment horizontal="center" vertical="center"/>
    </xf>
    <xf numFmtId="1" fontId="18" fillId="20" borderId="77" xfId="0" applyNumberFormat="1" applyFont="1" applyFill="1" applyBorder="1" applyAlignment="1">
      <alignment horizontal="center" vertical="center"/>
    </xf>
    <xf numFmtId="1" fontId="21" fillId="20" borderId="60" xfId="0" applyNumberFormat="1" applyFont="1" applyFill="1" applyBorder="1" applyAlignment="1">
      <alignment horizontal="center" vertical="center"/>
    </xf>
    <xf numFmtId="1" fontId="21" fillId="20" borderId="61" xfId="0" applyNumberFormat="1" applyFont="1" applyFill="1" applyBorder="1" applyAlignment="1">
      <alignment horizontal="center" vertical="center"/>
    </xf>
    <xf numFmtId="2" fontId="0" fillId="4" borderId="26" xfId="0" applyNumberFormat="1" applyFill="1" applyBorder="1" applyAlignment="1">
      <alignment horizontal="center" vertical="center"/>
    </xf>
    <xf numFmtId="2" fontId="0" fillId="4" borderId="59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2" fillId="3" borderId="17" xfId="0" applyNumberFormat="1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4" fillId="9" borderId="6" xfId="0" applyNumberFormat="1" applyFont="1" applyFill="1" applyBorder="1" applyAlignment="1">
      <alignment horizontal="center" vertical="center"/>
    </xf>
    <xf numFmtId="2" fontId="2" fillId="22" borderId="18" xfId="0" applyNumberFormat="1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>
      <alignment horizontal="center"/>
    </xf>
    <xf numFmtId="0" fontId="0" fillId="4" borderId="19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vertical="center"/>
    </xf>
    <xf numFmtId="2" fontId="6" fillId="4" borderId="2" xfId="0" applyNumberFormat="1" applyFont="1" applyFill="1" applyBorder="1" applyAlignment="1">
      <alignment horizontal="center"/>
    </xf>
    <xf numFmtId="2" fontId="0" fillId="4" borderId="59" xfId="0" quotePrefix="1" applyNumberForma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0" fillId="15" borderId="4" xfId="0" applyFill="1" applyBorder="1"/>
    <xf numFmtId="2" fontId="6" fillId="15" borderId="2" xfId="0" applyNumberFormat="1" applyFont="1" applyFill="1" applyBorder="1" applyAlignment="1">
      <alignment horizontal="center"/>
    </xf>
    <xf numFmtId="2" fontId="6" fillId="15" borderId="20" xfId="0" applyNumberFormat="1" applyFont="1" applyFill="1" applyBorder="1" applyAlignment="1">
      <alignment horizontal="center"/>
    </xf>
    <xf numFmtId="2" fontId="6" fillId="15" borderId="9" xfId="0" applyNumberFormat="1" applyFon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0" fillId="4" borderId="79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" fontId="0" fillId="4" borderId="79" xfId="0" applyNumberFormat="1" applyFill="1" applyBorder="1" applyAlignment="1">
      <alignment horizontal="center"/>
    </xf>
    <xf numFmtId="2" fontId="0" fillId="4" borderId="79" xfId="0" applyNumberFormat="1" applyFill="1" applyBorder="1" applyAlignment="1">
      <alignment horizontal="center"/>
    </xf>
    <xf numFmtId="0" fontId="0" fillId="15" borderId="2" xfId="0" applyFill="1" applyBorder="1"/>
    <xf numFmtId="2" fontId="6" fillId="15" borderId="21" xfId="0" applyNumberFormat="1" applyFont="1" applyFill="1" applyBorder="1" applyAlignment="1">
      <alignment horizontal="center"/>
    </xf>
    <xf numFmtId="2" fontId="6" fillId="15" borderId="8" xfId="0" applyNumberFormat="1" applyFont="1" applyFill="1" applyBorder="1" applyAlignment="1">
      <alignment horizontal="center"/>
    </xf>
    <xf numFmtId="0" fontId="0" fillId="8" borderId="87" xfId="0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9" fillId="16" borderId="43" xfId="0" applyFont="1" applyFill="1" applyBorder="1" applyAlignment="1">
      <alignment horizontal="center" vertical="center"/>
    </xf>
    <xf numFmtId="0" fontId="9" fillId="16" borderId="44" xfId="0" applyFont="1" applyFill="1" applyBorder="1" applyAlignment="1">
      <alignment horizontal="center" vertical="center"/>
    </xf>
    <xf numFmtId="1" fontId="0" fillId="4" borderId="10" xfId="0" applyNumberFormat="1" applyFill="1" applyBorder="1" applyAlignment="1">
      <alignment horizontal="center"/>
    </xf>
    <xf numFmtId="1" fontId="0" fillId="0" borderId="79" xfId="0" applyNumberFormat="1" applyFill="1" applyBorder="1" applyAlignment="1">
      <alignment horizontal="center"/>
    </xf>
    <xf numFmtId="0" fontId="0" fillId="8" borderId="87" xfId="0" applyFill="1" applyBorder="1"/>
    <xf numFmtId="2" fontId="0" fillId="8" borderId="87" xfId="0" applyNumberFormat="1" applyFill="1" applyBorder="1" applyAlignment="1">
      <alignment horizontal="center"/>
    </xf>
    <xf numFmtId="0" fontId="0" fillId="15" borderId="6" xfId="0" applyFill="1" applyBorder="1"/>
    <xf numFmtId="2" fontId="6" fillId="15" borderId="88" xfId="0" applyNumberFormat="1" applyFont="1" applyFill="1" applyBorder="1" applyAlignment="1">
      <alignment horizontal="center"/>
    </xf>
    <xf numFmtId="2" fontId="6" fillId="15" borderId="10" xfId="0" applyNumberFormat="1" applyFont="1" applyFill="1" applyBorder="1" applyAlignment="1">
      <alignment horizontal="center"/>
    </xf>
    <xf numFmtId="2" fontId="0" fillId="8" borderId="87" xfId="0" applyNumberFormat="1" applyFill="1" applyBorder="1"/>
    <xf numFmtId="0" fontId="7" fillId="21" borderId="2" xfId="0" applyFont="1" applyFill="1" applyBorder="1" applyAlignment="1">
      <alignment horizontal="center"/>
    </xf>
    <xf numFmtId="0" fontId="3" fillId="21" borderId="4" xfId="0" applyFont="1" applyFill="1" applyBorder="1" applyAlignment="1">
      <alignment horizontal="center"/>
    </xf>
    <xf numFmtId="0" fontId="7" fillId="21" borderId="4" xfId="0" applyFont="1" applyFill="1" applyBorder="1" applyAlignment="1">
      <alignment horizontal="center"/>
    </xf>
    <xf numFmtId="0" fontId="3" fillId="21" borderId="5" xfId="0" applyFont="1" applyFill="1" applyBorder="1" applyAlignment="1">
      <alignment horizontal="center"/>
    </xf>
    <xf numFmtId="0" fontId="7" fillId="21" borderId="5" xfId="0" applyFont="1" applyFill="1" applyBorder="1" applyAlignment="1">
      <alignment horizontal="center"/>
    </xf>
    <xf numFmtId="0" fontId="3" fillId="21" borderId="3" xfId="0" applyFont="1" applyFill="1" applyBorder="1" applyAlignment="1">
      <alignment horizontal="center"/>
    </xf>
    <xf numFmtId="2" fontId="6" fillId="15" borderId="6" xfId="0" applyNumberFormat="1" applyFont="1" applyFill="1" applyBorder="1" applyAlignment="1">
      <alignment horizontal="center"/>
    </xf>
    <xf numFmtId="0" fontId="3" fillId="21" borderId="7" xfId="0" applyFont="1" applyFill="1" applyBorder="1" applyAlignment="1">
      <alignment horizontal="center"/>
    </xf>
    <xf numFmtId="0" fontId="7" fillId="21" borderId="6" xfId="0" applyFon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21" borderId="2" xfId="0" applyFont="1" applyFill="1" applyBorder="1" applyAlignment="1">
      <alignment horizontal="center"/>
    </xf>
    <xf numFmtId="0" fontId="0" fillId="21" borderId="4" xfId="0" applyFont="1" applyFill="1" applyBorder="1" applyAlignment="1">
      <alignment horizontal="center"/>
    </xf>
    <xf numFmtId="0" fontId="0" fillId="21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1" fillId="23" borderId="18" xfId="0" applyNumberFormat="1" applyFont="1" applyFill="1" applyBorder="1" applyAlignment="1">
      <alignment horizontal="center" vertical="center" wrapText="1"/>
    </xf>
    <xf numFmtId="0" fontId="3" fillId="21" borderId="6" xfId="0" applyFont="1" applyFill="1" applyBorder="1" applyAlignment="1">
      <alignment horizontal="center"/>
    </xf>
    <xf numFmtId="0" fontId="3" fillId="21" borderId="2" xfId="0" applyFont="1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15" borderId="11" xfId="0" applyFill="1" applyBorder="1"/>
    <xf numFmtId="2" fontId="6" fillId="15" borderId="11" xfId="0" applyNumberFormat="1" applyFont="1" applyFill="1" applyBorder="1" applyAlignment="1">
      <alignment horizontal="center"/>
    </xf>
    <xf numFmtId="2" fontId="6" fillId="15" borderId="13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7" fillId="13" borderId="17" xfId="0" applyFont="1" applyFill="1" applyBorder="1" applyAlignment="1">
      <alignment horizontal="center" vertical="center"/>
    </xf>
    <xf numFmtId="16" fontId="7" fillId="4" borderId="6" xfId="0" quotePrefix="1" applyNumberFormat="1" applyFont="1" applyFill="1" applyBorder="1" applyAlignment="1">
      <alignment horizontal="center"/>
    </xf>
    <xf numFmtId="0" fontId="7" fillId="4" borderId="6" xfId="0" quotePrefix="1" applyFont="1" applyFill="1" applyBorder="1" applyAlignment="1">
      <alignment horizontal="center"/>
    </xf>
    <xf numFmtId="0" fontId="0" fillId="8" borderId="89" xfId="0" applyFill="1" applyBorder="1" applyAlignment="1">
      <alignment horizontal="center"/>
    </xf>
    <xf numFmtId="0" fontId="0" fillId="8" borderId="90" xfId="0" applyFill="1" applyBorder="1" applyAlignment="1">
      <alignment horizontal="center"/>
    </xf>
    <xf numFmtId="0" fontId="7" fillId="15" borderId="2" xfId="0" applyFont="1" applyFill="1" applyBorder="1" applyAlignment="1">
      <alignment horizontal="center"/>
    </xf>
    <xf numFmtId="0" fontId="0" fillId="15" borderId="4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0" fillId="24" borderId="8" xfId="0" applyFill="1" applyBorder="1" applyAlignment="1">
      <alignment horizontal="center"/>
    </xf>
    <xf numFmtId="1" fontId="0" fillId="24" borderId="8" xfId="0" applyNumberFormat="1" applyFill="1" applyBorder="1" applyAlignment="1">
      <alignment horizontal="center"/>
    </xf>
    <xf numFmtId="0" fontId="0" fillId="24" borderId="9" xfId="0" applyFill="1" applyBorder="1" applyAlignment="1">
      <alignment horizontal="center"/>
    </xf>
    <xf numFmtId="0" fontId="0" fillId="24" borderId="13" xfId="0" applyFill="1" applyBorder="1" applyAlignment="1">
      <alignment horizontal="center"/>
    </xf>
    <xf numFmtId="0" fontId="0" fillId="24" borderId="79" xfId="0" applyFill="1" applyBorder="1" applyAlignment="1">
      <alignment horizontal="center"/>
    </xf>
    <xf numFmtId="1" fontId="0" fillId="2" borderId="0" xfId="0" applyNumberFormat="1" applyFill="1"/>
    <xf numFmtId="0" fontId="19" fillId="4" borderId="51" xfId="0" applyFont="1" applyFill="1" applyBorder="1" applyAlignment="1">
      <alignment horizontal="center" vertical="center"/>
    </xf>
    <xf numFmtId="0" fontId="18" fillId="13" borderId="66" xfId="0" applyFont="1" applyFill="1" applyBorder="1" applyAlignment="1">
      <alignment vertical="center"/>
    </xf>
    <xf numFmtId="0" fontId="18" fillId="13" borderId="67" xfId="0" applyFont="1" applyFill="1" applyBorder="1" applyAlignment="1">
      <alignment vertical="center"/>
    </xf>
    <xf numFmtId="0" fontId="18" fillId="13" borderId="67" xfId="0" applyFont="1" applyFill="1" applyBorder="1" applyAlignment="1">
      <alignment horizontal="center" vertical="center"/>
    </xf>
    <xf numFmtId="0" fontId="18" fillId="13" borderId="68" xfId="0" applyFont="1" applyFill="1" applyBorder="1" applyAlignment="1">
      <alignment horizontal="center" vertical="center"/>
    </xf>
    <xf numFmtId="1" fontId="18" fillId="13" borderId="74" xfId="0" applyNumberFormat="1" applyFont="1" applyFill="1" applyBorder="1" applyAlignment="1">
      <alignment horizontal="center" vertical="center"/>
    </xf>
    <xf numFmtId="1" fontId="18" fillId="13" borderId="75" xfId="0" applyNumberFormat="1" applyFont="1" applyFill="1" applyBorder="1" applyAlignment="1">
      <alignment horizontal="center" vertical="center"/>
    </xf>
    <xf numFmtId="1" fontId="18" fillId="25" borderId="74" xfId="0" applyNumberFormat="1" applyFont="1" applyFill="1" applyBorder="1" applyAlignment="1">
      <alignment horizontal="center" vertical="center"/>
    </xf>
    <xf numFmtId="1" fontId="18" fillId="4" borderId="91" xfId="0" applyNumberFormat="1" applyFont="1" applyFill="1" applyBorder="1" applyAlignment="1">
      <alignment horizontal="center" vertical="center"/>
    </xf>
    <xf numFmtId="1" fontId="18" fillId="0" borderId="92" xfId="0" applyNumberFormat="1" applyFont="1" applyBorder="1" applyAlignment="1">
      <alignment horizontal="center" vertical="center"/>
    </xf>
    <xf numFmtId="0" fontId="18" fillId="4" borderId="93" xfId="0" applyFont="1" applyFill="1" applyBorder="1" applyAlignment="1">
      <alignment vertical="center"/>
    </xf>
    <xf numFmtId="0" fontId="18" fillId="4" borderId="94" xfId="0" applyFont="1" applyFill="1" applyBorder="1" applyAlignment="1">
      <alignment vertical="center"/>
    </xf>
    <xf numFmtId="0" fontId="18" fillId="4" borderId="94" xfId="0" applyFont="1" applyFill="1" applyBorder="1" applyAlignment="1">
      <alignment horizontal="center" vertical="center"/>
    </xf>
    <xf numFmtId="0" fontId="18" fillId="4" borderId="95" xfId="0" applyFont="1" applyFill="1" applyBorder="1" applyAlignment="1">
      <alignment horizontal="center" vertical="center"/>
    </xf>
    <xf numFmtId="1" fontId="18" fillId="4" borderId="96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1" fillId="14" borderId="0" xfId="0" applyFont="1" applyFill="1" applyAlignment="1">
      <alignment horizontal="center" vertical="center"/>
    </xf>
    <xf numFmtId="0" fontId="21" fillId="14" borderId="0" xfId="0" applyFont="1" applyFill="1" applyAlignment="1">
      <alignment horizontal="center"/>
    </xf>
    <xf numFmtId="0" fontId="18" fillId="13" borderId="93" xfId="0" applyFont="1" applyFill="1" applyBorder="1" applyAlignment="1">
      <alignment vertical="center"/>
    </xf>
    <xf numFmtId="0" fontId="18" fillId="13" borderId="94" xfId="0" applyFont="1" applyFill="1" applyBorder="1" applyAlignment="1">
      <alignment vertical="center"/>
    </xf>
    <xf numFmtId="0" fontId="18" fillId="13" borderId="94" xfId="0" applyFont="1" applyFill="1" applyBorder="1" applyAlignment="1">
      <alignment horizontal="center" vertical="center"/>
    </xf>
    <xf numFmtId="0" fontId="21" fillId="13" borderId="0" xfId="0" applyFont="1" applyFill="1" applyAlignment="1">
      <alignment horizontal="center"/>
    </xf>
    <xf numFmtId="0" fontId="18" fillId="25" borderId="93" xfId="0" applyFont="1" applyFill="1" applyBorder="1" applyAlignment="1">
      <alignment vertical="center"/>
    </xf>
    <xf numFmtId="0" fontId="18" fillId="25" borderId="94" xfId="0" applyFont="1" applyFill="1" applyBorder="1" applyAlignment="1">
      <alignment vertical="center"/>
    </xf>
    <xf numFmtId="0" fontId="21" fillId="25" borderId="0" xfId="0" applyFont="1" applyFill="1" applyAlignment="1">
      <alignment horizontal="center"/>
    </xf>
    <xf numFmtId="0" fontId="18" fillId="3" borderId="93" xfId="0" applyFont="1" applyFill="1" applyBorder="1" applyAlignment="1">
      <alignment vertical="center"/>
    </xf>
    <xf numFmtId="0" fontId="18" fillId="3" borderId="94" xfId="0" applyFont="1" applyFill="1" applyBorder="1" applyAlignment="1">
      <alignment vertical="center"/>
    </xf>
    <xf numFmtId="1" fontId="18" fillId="3" borderId="74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/>
    </xf>
    <xf numFmtId="0" fontId="19" fillId="25" borderId="68" xfId="0" applyFont="1" applyFill="1" applyBorder="1" applyAlignment="1">
      <alignment horizontal="center" vertical="center"/>
    </xf>
    <xf numFmtId="1" fontId="19" fillId="25" borderId="75" xfId="0" applyNumberFormat="1" applyFont="1" applyFill="1" applyBorder="1" applyAlignment="1">
      <alignment horizontal="center" vertical="center"/>
    </xf>
    <xf numFmtId="0" fontId="19" fillId="3" borderId="68" xfId="0" applyFont="1" applyFill="1" applyBorder="1" applyAlignment="1">
      <alignment horizontal="center" vertical="center"/>
    </xf>
    <xf numFmtId="1" fontId="19" fillId="3" borderId="75" xfId="0" applyNumberFormat="1" applyFont="1" applyFill="1" applyBorder="1" applyAlignment="1">
      <alignment horizontal="center" vertical="center"/>
    </xf>
    <xf numFmtId="1" fontId="19" fillId="13" borderId="75" xfId="0" applyNumberFormat="1" applyFont="1" applyFill="1" applyBorder="1" applyAlignment="1">
      <alignment horizontal="center" vertical="center"/>
    </xf>
    <xf numFmtId="1" fontId="19" fillId="0" borderId="75" xfId="0" applyNumberFormat="1" applyFont="1" applyBorder="1" applyAlignment="1">
      <alignment horizontal="center" vertical="center"/>
    </xf>
    <xf numFmtId="1" fontId="19" fillId="14" borderId="75" xfId="0" applyNumberFormat="1" applyFont="1" applyFill="1" applyBorder="1" applyAlignment="1">
      <alignment horizontal="center" vertical="center"/>
    </xf>
    <xf numFmtId="0" fontId="19" fillId="14" borderId="67" xfId="0" applyFont="1" applyFill="1" applyBorder="1" applyAlignment="1">
      <alignment horizontal="center" vertical="center"/>
    </xf>
    <xf numFmtId="0" fontId="19" fillId="14" borderId="50" xfId="0" applyFont="1" applyFill="1" applyBorder="1" applyAlignment="1">
      <alignment horizontal="center" vertical="center"/>
    </xf>
    <xf numFmtId="0" fontId="19" fillId="25" borderId="94" xfId="0" applyFont="1" applyFill="1" applyBorder="1" applyAlignment="1">
      <alignment horizontal="center" vertical="center"/>
    </xf>
    <xf numFmtId="0" fontId="19" fillId="3" borderId="94" xfId="0" applyFont="1" applyFill="1" applyBorder="1" applyAlignment="1">
      <alignment horizontal="center" vertical="center"/>
    </xf>
    <xf numFmtId="0" fontId="19" fillId="4" borderId="94" xfId="0" applyFont="1" applyFill="1" applyBorder="1" applyAlignment="1">
      <alignment horizontal="center" vertical="center"/>
    </xf>
    <xf numFmtId="0" fontId="19" fillId="4" borderId="67" xfId="0" applyFont="1" applyFill="1" applyBorder="1" applyAlignment="1">
      <alignment horizontal="center" vertical="center"/>
    </xf>
    <xf numFmtId="1" fontId="19" fillId="4" borderId="75" xfId="0" applyNumberFormat="1" applyFont="1" applyFill="1" applyBorder="1" applyAlignment="1">
      <alignment horizontal="center" vertical="center"/>
    </xf>
    <xf numFmtId="1" fontId="19" fillId="4" borderId="97" xfId="0" applyNumberFormat="1" applyFont="1" applyFill="1" applyBorder="1" applyAlignment="1">
      <alignment horizontal="center" vertical="center"/>
    </xf>
    <xf numFmtId="1" fontId="19" fillId="4" borderId="77" xfId="0" applyNumberFormat="1" applyFont="1" applyFill="1" applyBorder="1" applyAlignment="1">
      <alignment horizontal="center" vertical="center"/>
    </xf>
    <xf numFmtId="1" fontId="21" fillId="14" borderId="34" xfId="0" applyNumberFormat="1" applyFont="1" applyFill="1" applyBorder="1" applyAlignment="1">
      <alignment horizontal="center" vertical="center"/>
    </xf>
    <xf numFmtId="0" fontId="19" fillId="4" borderId="81" xfId="0" applyFont="1" applyFill="1" applyBorder="1" applyAlignment="1">
      <alignment horizontal="center" vertical="center"/>
    </xf>
    <xf numFmtId="0" fontId="21" fillId="14" borderId="34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/>
    </xf>
    <xf numFmtId="0" fontId="0" fillId="4" borderId="28" xfId="0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/>
    </xf>
    <xf numFmtId="0" fontId="2" fillId="4" borderId="27" xfId="0" applyFont="1" applyFill="1" applyBorder="1" applyAlignment="1">
      <alignment vertical="center"/>
    </xf>
    <xf numFmtId="0" fontId="11" fillId="14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8" fillId="11" borderId="0" xfId="0" applyFont="1" applyFill="1" applyAlignment="1">
      <alignment horizontal="center" vertical="center"/>
    </xf>
    <xf numFmtId="0" fontId="2" fillId="8" borderId="31" xfId="0" applyFont="1" applyFill="1" applyBorder="1" applyAlignment="1">
      <alignment vertical="center"/>
    </xf>
    <xf numFmtId="0" fontId="2" fillId="8" borderId="32" xfId="0" applyFont="1" applyFill="1" applyBorder="1" applyAlignment="1">
      <alignment vertical="center"/>
    </xf>
    <xf numFmtId="0" fontId="2" fillId="8" borderId="34" xfId="0" applyFont="1" applyFill="1" applyBorder="1" applyAlignment="1">
      <alignment vertical="center"/>
    </xf>
    <xf numFmtId="0" fontId="8" fillId="11" borderId="45" xfId="0" applyFont="1" applyFill="1" applyBorder="1" applyAlignment="1">
      <alignment horizontal="center" vertical="center"/>
    </xf>
    <xf numFmtId="0" fontId="8" fillId="11" borderId="46" xfId="0" applyFont="1" applyFill="1" applyBorder="1" applyAlignment="1">
      <alignment horizontal="center" vertical="center"/>
    </xf>
    <xf numFmtId="0" fontId="8" fillId="11" borderId="47" xfId="0" applyFont="1" applyFill="1" applyBorder="1" applyAlignment="1">
      <alignment horizontal="center" vertical="center"/>
    </xf>
    <xf numFmtId="0" fontId="2" fillId="12" borderId="32" xfId="0" applyFont="1" applyFill="1" applyBorder="1" applyAlignment="1">
      <alignment horizontal="center" vertical="center"/>
    </xf>
    <xf numFmtId="0" fontId="2" fillId="12" borderId="33" xfId="0" applyFont="1" applyFill="1" applyBorder="1" applyAlignment="1">
      <alignment horizontal="center" vertical="center"/>
    </xf>
    <xf numFmtId="0" fontId="2" fillId="12" borderId="34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vertical="center"/>
    </xf>
    <xf numFmtId="0" fontId="2" fillId="8" borderId="22" xfId="0" applyFont="1" applyFill="1" applyBorder="1" applyAlignment="1">
      <alignment vertical="center"/>
    </xf>
    <xf numFmtId="0" fontId="2" fillId="8" borderId="28" xfId="0" applyFont="1" applyFill="1" applyBorder="1" applyAlignment="1">
      <alignment vertical="center"/>
    </xf>
    <xf numFmtId="0" fontId="2" fillId="12" borderId="22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center" vertical="center"/>
    </xf>
    <xf numFmtId="0" fontId="2" fillId="12" borderId="28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/>
    </xf>
    <xf numFmtId="0" fontId="12" fillId="10" borderId="59" xfId="0" applyFont="1" applyFill="1" applyBorder="1" applyAlignment="1">
      <alignment horizontal="center" vertical="center"/>
    </xf>
    <xf numFmtId="0" fontId="13" fillId="19" borderId="31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7" fillId="10" borderId="60" xfId="0" applyFont="1" applyFill="1" applyBorder="1" applyAlignment="1">
      <alignment horizontal="left" vertical="center"/>
    </xf>
    <xf numFmtId="0" fontId="17" fillId="10" borderId="58" xfId="0" applyFont="1" applyFill="1" applyBorder="1" applyAlignment="1">
      <alignment horizontal="left" vertical="center"/>
    </xf>
    <xf numFmtId="0" fontId="17" fillId="10" borderId="61" xfId="0" applyFont="1" applyFill="1" applyBorder="1" applyAlignment="1">
      <alignment horizontal="left" vertical="center"/>
    </xf>
    <xf numFmtId="0" fontId="18" fillId="4" borderId="5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8" fillId="14" borderId="52" xfId="0" applyFont="1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4" borderId="56" xfId="0" applyFill="1" applyBorder="1" applyAlignment="1">
      <alignment horizontal="center" vertical="center"/>
    </xf>
    <xf numFmtId="0" fontId="0" fillId="14" borderId="62" xfId="0" applyFill="1" applyBorder="1" applyAlignment="1">
      <alignment horizontal="center" vertical="center"/>
    </xf>
    <xf numFmtId="0" fontId="17" fillId="10" borderId="31" xfId="0" applyFont="1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8" fillId="13" borderId="52" xfId="0" applyFont="1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0" fillId="13" borderId="56" xfId="0" applyFill="1" applyBorder="1" applyAlignment="1">
      <alignment horizontal="center" vertical="center"/>
    </xf>
    <xf numFmtId="0" fontId="0" fillId="13" borderId="62" xfId="0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left" vertical="center"/>
    </xf>
    <xf numFmtId="0" fontId="17" fillId="10" borderId="11" xfId="0" applyFont="1" applyFill="1" applyBorder="1" applyAlignment="1">
      <alignment horizontal="left" vertical="center"/>
    </xf>
    <xf numFmtId="0" fontId="17" fillId="10" borderId="63" xfId="0" applyFont="1" applyFill="1" applyBorder="1" applyAlignment="1">
      <alignment horizontal="left" vertical="center"/>
    </xf>
    <xf numFmtId="0" fontId="22" fillId="21" borderId="14" xfId="0" applyFont="1" applyFill="1" applyBorder="1" applyAlignment="1">
      <alignment vertical="center"/>
    </xf>
    <xf numFmtId="0" fontId="22" fillId="21" borderId="15" xfId="0" applyFont="1" applyFill="1" applyBorder="1" applyAlignment="1">
      <alignment vertical="center"/>
    </xf>
    <xf numFmtId="0" fontId="22" fillId="21" borderId="16" xfId="0" applyFont="1" applyFill="1" applyBorder="1" applyAlignment="1">
      <alignment vertical="center"/>
    </xf>
    <xf numFmtId="0" fontId="21" fillId="15" borderId="31" xfId="0" applyFont="1" applyFill="1" applyBorder="1" applyAlignment="1">
      <alignment vertical="center"/>
    </xf>
    <xf numFmtId="0" fontId="2" fillId="15" borderId="32" xfId="0" applyFont="1" applyFill="1" applyBorder="1" applyAlignment="1">
      <alignment vertical="center"/>
    </xf>
    <xf numFmtId="0" fontId="21" fillId="15" borderId="60" xfId="0" applyFont="1" applyFill="1" applyBorder="1" applyAlignment="1">
      <alignment vertical="center"/>
    </xf>
    <xf numFmtId="0" fontId="2" fillId="15" borderId="58" xfId="0" applyFont="1" applyFill="1" applyBorder="1" applyAlignment="1">
      <alignment vertical="center"/>
    </xf>
    <xf numFmtId="0" fontId="22" fillId="21" borderId="98" xfId="0" applyFont="1" applyFill="1" applyBorder="1" applyAlignment="1">
      <alignment vertical="center"/>
    </xf>
    <xf numFmtId="0" fontId="22" fillId="21" borderId="99" xfId="0" applyFont="1" applyFill="1" applyBorder="1" applyAlignment="1">
      <alignment vertical="center"/>
    </xf>
    <xf numFmtId="0" fontId="22" fillId="21" borderId="100" xfId="0" applyFont="1" applyFill="1" applyBorder="1" applyAlignment="1">
      <alignment vertical="center"/>
    </xf>
    <xf numFmtId="0" fontId="2" fillId="12" borderId="31" xfId="0" applyFont="1" applyFill="1" applyBorder="1" applyAlignment="1">
      <alignment horizontal="center" vertical="center"/>
    </xf>
    <xf numFmtId="0" fontId="8" fillId="11" borderId="85" xfId="0" applyFont="1" applyFill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7E2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0</xdr:row>
      <xdr:rowOff>104775</xdr:rowOff>
    </xdr:from>
    <xdr:to>
      <xdr:col>11</xdr:col>
      <xdr:colOff>104504</xdr:colOff>
      <xdr:row>9</xdr:row>
      <xdr:rowOff>190275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75" y="104775"/>
          <a:ext cx="2171429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3"/>
  <sheetViews>
    <sheetView zoomScaleNormal="100" workbookViewId="0">
      <selection activeCell="L30" sqref="L30"/>
    </sheetView>
  </sheetViews>
  <sheetFormatPr defaultColWidth="9.1796875" defaultRowHeight="14.5" x14ac:dyDescent="0.35"/>
  <cols>
    <col min="1" max="1" width="9.1796875" style="36"/>
    <col min="2" max="2" width="21.54296875" style="36" customWidth="1"/>
    <col min="3" max="7" width="9.1796875" style="36"/>
    <col min="8" max="8" width="25.81640625" style="36" customWidth="1"/>
    <col min="9" max="9" width="14" style="36" customWidth="1"/>
    <col min="10" max="10" width="9.1796875" style="36" customWidth="1"/>
    <col min="11" max="11" width="14" style="36" customWidth="1"/>
    <col min="12" max="14" width="9.1796875" style="36"/>
    <col min="15" max="15" width="12.81640625" style="36" customWidth="1"/>
    <col min="16" max="17" width="9.1796875" style="99"/>
    <col min="18" max="16384" width="9.1796875" style="36"/>
  </cols>
  <sheetData>
    <row r="2" spans="2:17" ht="15" thickBot="1" x14ac:dyDescent="0.4"/>
    <row r="3" spans="2:17" ht="31.5" customHeight="1" thickBot="1" x14ac:dyDescent="0.4">
      <c r="B3" s="360" t="s">
        <v>191</v>
      </c>
      <c r="C3" s="360"/>
      <c r="D3" s="360"/>
      <c r="E3" s="360"/>
      <c r="F3" s="360"/>
      <c r="H3" s="364" t="s">
        <v>198</v>
      </c>
      <c r="I3" s="365"/>
      <c r="J3" s="365"/>
      <c r="K3" s="365"/>
      <c r="L3" s="366"/>
      <c r="N3" s="377"/>
      <c r="O3" s="377"/>
      <c r="P3" s="377"/>
      <c r="Q3" s="377"/>
    </row>
    <row r="4" spans="2:17" ht="19" thickBot="1" x14ac:dyDescent="0.5">
      <c r="B4" s="42"/>
      <c r="C4" s="358" t="s">
        <v>69</v>
      </c>
      <c r="D4" s="358"/>
      <c r="E4" s="359" t="s">
        <v>70</v>
      </c>
      <c r="F4" s="359"/>
      <c r="H4" s="361" t="s">
        <v>303</v>
      </c>
      <c r="I4" s="362"/>
      <c r="J4" s="362"/>
      <c r="K4" s="362"/>
      <c r="L4" s="363"/>
      <c r="N4" s="145"/>
      <c r="O4" s="146"/>
      <c r="P4" s="147"/>
      <c r="Q4" s="376"/>
    </row>
    <row r="5" spans="2:17" ht="19" thickBot="1" x14ac:dyDescent="0.5">
      <c r="B5" s="43"/>
      <c r="C5" s="38" t="s">
        <v>192</v>
      </c>
      <c r="D5" s="39" t="s">
        <v>193</v>
      </c>
      <c r="E5" s="40" t="s">
        <v>192</v>
      </c>
      <c r="F5" s="41" t="s">
        <v>193</v>
      </c>
      <c r="H5" s="48"/>
      <c r="I5" s="367" t="s">
        <v>69</v>
      </c>
      <c r="J5" s="367"/>
      <c r="K5" s="368" t="s">
        <v>70</v>
      </c>
      <c r="L5" s="369"/>
      <c r="N5" s="145"/>
      <c r="O5" s="146"/>
      <c r="P5" s="147"/>
      <c r="Q5" s="376"/>
    </row>
    <row r="6" spans="2:17" ht="19.5" customHeight="1" x14ac:dyDescent="0.45">
      <c r="B6" s="49" t="s">
        <v>307</v>
      </c>
      <c r="C6" s="50">
        <v>2</v>
      </c>
      <c r="D6" s="51">
        <v>4</v>
      </c>
      <c r="E6" s="52">
        <v>3</v>
      </c>
      <c r="F6" s="53">
        <v>3</v>
      </c>
      <c r="H6" s="356" t="s">
        <v>196</v>
      </c>
      <c r="I6" s="62" t="s">
        <v>190</v>
      </c>
      <c r="J6" s="70">
        <v>240</v>
      </c>
      <c r="K6" s="64" t="s">
        <v>190</v>
      </c>
      <c r="L6" s="72">
        <v>500</v>
      </c>
      <c r="N6" s="145"/>
      <c r="O6" s="146"/>
      <c r="P6" s="147"/>
      <c r="Q6" s="376"/>
    </row>
    <row r="7" spans="2:17" ht="19" thickBot="1" x14ac:dyDescent="0.5">
      <c r="B7" s="54" t="s">
        <v>194</v>
      </c>
      <c r="C7" s="55">
        <v>1</v>
      </c>
      <c r="D7" s="56">
        <v>5</v>
      </c>
      <c r="E7" s="57">
        <v>1</v>
      </c>
      <c r="F7" s="58">
        <v>5</v>
      </c>
      <c r="H7" s="357"/>
      <c r="I7" s="66" t="s">
        <v>194</v>
      </c>
      <c r="J7" s="67">
        <v>238</v>
      </c>
      <c r="K7" s="68" t="s">
        <v>194</v>
      </c>
      <c r="L7" s="69">
        <v>499</v>
      </c>
      <c r="M7" s="36" t="s">
        <v>305</v>
      </c>
      <c r="N7" s="145"/>
      <c r="O7" s="146"/>
      <c r="P7" s="147"/>
      <c r="Q7" s="376"/>
    </row>
    <row r="8" spans="2:17" ht="19.5" customHeight="1" x14ac:dyDescent="0.45">
      <c r="B8" s="54" t="s">
        <v>190</v>
      </c>
      <c r="C8" s="55">
        <v>3</v>
      </c>
      <c r="D8" s="56">
        <v>3</v>
      </c>
      <c r="E8" s="57">
        <v>4</v>
      </c>
      <c r="F8" s="58">
        <v>2</v>
      </c>
      <c r="H8" s="356" t="s">
        <v>304</v>
      </c>
      <c r="I8" s="62" t="s">
        <v>307</v>
      </c>
      <c r="J8" s="63">
        <v>240</v>
      </c>
      <c r="K8" s="64" t="s">
        <v>307</v>
      </c>
      <c r="L8" s="65">
        <v>549</v>
      </c>
      <c r="N8" s="145"/>
      <c r="O8" s="146"/>
      <c r="P8" s="147"/>
      <c r="Q8" s="376"/>
    </row>
    <row r="9" spans="2:17" ht="19" thickBot="1" x14ac:dyDescent="0.5">
      <c r="B9" s="59" t="s">
        <v>195</v>
      </c>
      <c r="C9" s="60">
        <v>6</v>
      </c>
      <c r="D9" s="61">
        <v>0</v>
      </c>
      <c r="E9" s="251">
        <v>4</v>
      </c>
      <c r="F9" s="252">
        <v>2</v>
      </c>
      <c r="H9" s="357"/>
      <c r="I9" s="66" t="s">
        <v>195</v>
      </c>
      <c r="J9" s="73">
        <v>241</v>
      </c>
      <c r="K9" s="68" t="s">
        <v>195</v>
      </c>
      <c r="L9" s="71">
        <v>550</v>
      </c>
      <c r="N9" s="145"/>
      <c r="O9" s="146"/>
      <c r="P9" s="147"/>
      <c r="Q9" s="376"/>
    </row>
    <row r="10" spans="2:17" ht="19.5" customHeight="1" x14ac:dyDescent="0.45">
      <c r="B10" s="37"/>
      <c r="C10" s="37"/>
      <c r="D10" s="37"/>
      <c r="E10" s="37"/>
      <c r="F10" s="37"/>
      <c r="H10" s="45"/>
      <c r="I10" s="44"/>
      <c r="J10" s="44"/>
      <c r="K10" s="44"/>
      <c r="L10" s="46"/>
      <c r="N10" s="145"/>
      <c r="O10" s="146"/>
      <c r="P10" s="147"/>
      <c r="Q10" s="376"/>
    </row>
    <row r="11" spans="2:17" ht="15" thickBot="1" x14ac:dyDescent="0.4">
      <c r="H11" s="370" t="s">
        <v>306</v>
      </c>
      <c r="I11" s="371"/>
      <c r="J11" s="371"/>
      <c r="K11" s="371"/>
      <c r="L11" s="372"/>
      <c r="N11" s="145"/>
      <c r="O11" s="146"/>
      <c r="P11" s="147"/>
      <c r="Q11" s="376"/>
    </row>
    <row r="12" spans="2:17" ht="19.5" customHeight="1" thickBot="1" x14ac:dyDescent="0.4">
      <c r="H12" s="47"/>
      <c r="I12" s="373" t="s">
        <v>69</v>
      </c>
      <c r="J12" s="373"/>
      <c r="K12" s="374" t="s">
        <v>70</v>
      </c>
      <c r="L12" s="375"/>
      <c r="N12" s="145"/>
      <c r="O12" s="146"/>
      <c r="P12" s="147"/>
      <c r="Q12" s="376"/>
    </row>
    <row r="13" spans="2:17" ht="19.5" customHeight="1" x14ac:dyDescent="0.35">
      <c r="H13" s="356" t="s">
        <v>313</v>
      </c>
      <c r="I13" s="62" t="s">
        <v>190</v>
      </c>
      <c r="J13" s="70">
        <v>245</v>
      </c>
      <c r="K13" s="64" t="s">
        <v>190</v>
      </c>
      <c r="L13" s="72">
        <v>450</v>
      </c>
      <c r="N13" s="145"/>
      <c r="O13" s="146"/>
      <c r="P13" s="147"/>
      <c r="Q13" s="376"/>
    </row>
    <row r="14" spans="2:17" ht="19.5" customHeight="1" thickBot="1" x14ac:dyDescent="0.4">
      <c r="H14" s="357"/>
      <c r="I14" s="66" t="s">
        <v>307</v>
      </c>
      <c r="J14" s="67">
        <v>244</v>
      </c>
      <c r="K14" s="68" t="s">
        <v>307</v>
      </c>
      <c r="L14" s="69">
        <v>448</v>
      </c>
      <c r="N14" s="145"/>
      <c r="O14" s="146"/>
      <c r="P14" s="147"/>
      <c r="Q14" s="376"/>
    </row>
    <row r="15" spans="2:17" ht="19.5" customHeight="1" x14ac:dyDescent="0.35">
      <c r="H15" s="356" t="s">
        <v>202</v>
      </c>
      <c r="I15" s="62" t="s">
        <v>195</v>
      </c>
      <c r="J15" s="70">
        <v>241</v>
      </c>
      <c r="K15" s="64" t="s">
        <v>195</v>
      </c>
      <c r="L15" s="72">
        <v>400</v>
      </c>
      <c r="N15" s="145"/>
      <c r="O15" s="146"/>
      <c r="P15" s="147"/>
      <c r="Q15" s="376"/>
    </row>
    <row r="16" spans="2:17" ht="19.5" customHeight="1" thickBot="1" x14ac:dyDescent="0.4">
      <c r="H16" s="357"/>
      <c r="I16" s="66" t="s">
        <v>194</v>
      </c>
      <c r="J16" s="67">
        <v>231</v>
      </c>
      <c r="K16" s="68" t="s">
        <v>194</v>
      </c>
      <c r="L16" s="69">
        <v>399</v>
      </c>
      <c r="N16" s="98"/>
      <c r="O16" s="98"/>
    </row>
    <row r="17" spans="8:12" ht="19.5" customHeight="1" x14ac:dyDescent="0.35">
      <c r="H17" s="45"/>
      <c r="I17" s="44"/>
      <c r="J17" s="44"/>
      <c r="K17" s="44"/>
      <c r="L17" s="46"/>
    </row>
    <row r="18" spans="8:12" ht="15" thickBot="1" x14ac:dyDescent="0.4">
      <c r="H18" s="370" t="s">
        <v>308</v>
      </c>
      <c r="I18" s="371"/>
      <c r="J18" s="371"/>
      <c r="K18" s="371"/>
      <c r="L18" s="372"/>
    </row>
    <row r="19" spans="8:12" ht="19.5" customHeight="1" thickBot="1" x14ac:dyDescent="0.4">
      <c r="H19" s="47"/>
      <c r="I19" s="373" t="s">
        <v>69</v>
      </c>
      <c r="J19" s="373"/>
      <c r="K19" s="374" t="s">
        <v>70</v>
      </c>
      <c r="L19" s="375"/>
    </row>
    <row r="20" spans="8:12" ht="19.5" customHeight="1" x14ac:dyDescent="0.35">
      <c r="H20" s="356" t="s">
        <v>197</v>
      </c>
      <c r="I20" s="62" t="s">
        <v>190</v>
      </c>
      <c r="J20" s="63">
        <v>291</v>
      </c>
      <c r="K20" s="64" t="s">
        <v>190</v>
      </c>
      <c r="L20" s="72">
        <v>646</v>
      </c>
    </row>
    <row r="21" spans="8:12" ht="19.5" customHeight="1" thickBot="1" x14ac:dyDescent="0.4">
      <c r="H21" s="357"/>
      <c r="I21" s="66" t="s">
        <v>195</v>
      </c>
      <c r="J21" s="73">
        <v>292</v>
      </c>
      <c r="K21" s="68" t="s">
        <v>195</v>
      </c>
      <c r="L21" s="69">
        <v>645</v>
      </c>
    </row>
    <row r="22" spans="8:12" ht="19.5" customHeight="1" x14ac:dyDescent="0.35">
      <c r="H22" s="356" t="s">
        <v>312</v>
      </c>
      <c r="I22" s="62" t="s">
        <v>307</v>
      </c>
      <c r="J22" s="70">
        <v>238</v>
      </c>
      <c r="K22" s="64" t="s">
        <v>307</v>
      </c>
      <c r="L22" s="65">
        <v>399</v>
      </c>
    </row>
    <row r="23" spans="8:12" ht="19.5" customHeight="1" thickBot="1" x14ac:dyDescent="0.4">
      <c r="H23" s="357"/>
      <c r="I23" s="66" t="s">
        <v>194</v>
      </c>
      <c r="J23" s="67">
        <v>230</v>
      </c>
      <c r="K23" s="68" t="s">
        <v>194</v>
      </c>
      <c r="L23" s="71">
        <v>400</v>
      </c>
    </row>
    <row r="24" spans="8:12" ht="19.5" customHeight="1" x14ac:dyDescent="0.35">
      <c r="H24" s="45"/>
      <c r="I24" s="44"/>
      <c r="J24" s="44"/>
      <c r="K24" s="44"/>
      <c r="L24" s="46"/>
    </row>
    <row r="25" spans="8:12" ht="19.5" customHeight="1" thickBot="1" x14ac:dyDescent="0.4">
      <c r="H25" s="370" t="s">
        <v>309</v>
      </c>
      <c r="I25" s="371"/>
      <c r="J25" s="371"/>
      <c r="K25" s="371"/>
      <c r="L25" s="372"/>
    </row>
    <row r="26" spans="8:12" ht="19.5" customHeight="1" thickBot="1" x14ac:dyDescent="0.4">
      <c r="H26" s="47"/>
      <c r="I26" s="373" t="s">
        <v>69</v>
      </c>
      <c r="J26" s="373"/>
      <c r="K26" s="374" t="s">
        <v>70</v>
      </c>
      <c r="L26" s="375"/>
    </row>
    <row r="27" spans="8:12" ht="19.5" customHeight="1" x14ac:dyDescent="0.35">
      <c r="H27" s="356" t="s">
        <v>200</v>
      </c>
      <c r="I27" s="62" t="s">
        <v>195</v>
      </c>
      <c r="J27" s="70">
        <v>243</v>
      </c>
      <c r="K27" s="64" t="s">
        <v>195</v>
      </c>
      <c r="L27" s="72">
        <v>350</v>
      </c>
    </row>
    <row r="28" spans="8:12" ht="19.5" customHeight="1" thickBot="1" x14ac:dyDescent="0.4">
      <c r="H28" s="357"/>
      <c r="I28" s="66" t="s">
        <v>190</v>
      </c>
      <c r="J28" s="67">
        <v>242</v>
      </c>
      <c r="K28" s="68" t="s">
        <v>190</v>
      </c>
      <c r="L28" s="69">
        <v>349</v>
      </c>
    </row>
    <row r="29" spans="8:12" ht="19.5" customHeight="1" x14ac:dyDescent="0.35">
      <c r="H29" s="356" t="s">
        <v>314</v>
      </c>
      <c r="I29" s="62" t="s">
        <v>194</v>
      </c>
      <c r="J29" s="290">
        <v>237</v>
      </c>
      <c r="K29" s="64" t="s">
        <v>194</v>
      </c>
      <c r="L29" s="65">
        <v>447</v>
      </c>
    </row>
    <row r="30" spans="8:12" ht="19.5" customHeight="1" thickBot="1" x14ac:dyDescent="0.4">
      <c r="H30" s="357"/>
      <c r="I30" s="66" t="s">
        <v>307</v>
      </c>
      <c r="J30" s="67">
        <v>232</v>
      </c>
      <c r="K30" s="68" t="s">
        <v>307</v>
      </c>
      <c r="L30" s="71">
        <v>448</v>
      </c>
    </row>
    <row r="31" spans="8:12" ht="19.5" customHeight="1" x14ac:dyDescent="0.35">
      <c r="H31" s="45"/>
      <c r="I31" s="44"/>
      <c r="J31" s="44"/>
      <c r="K31" s="44"/>
      <c r="L31" s="46"/>
    </row>
    <row r="32" spans="8:12" ht="19.5" customHeight="1" thickBot="1" x14ac:dyDescent="0.4">
      <c r="H32" s="370" t="s">
        <v>310</v>
      </c>
      <c r="I32" s="371"/>
      <c r="J32" s="371"/>
      <c r="K32" s="371"/>
      <c r="L32" s="372"/>
    </row>
    <row r="33" spans="8:12" ht="19.5" customHeight="1" thickBot="1" x14ac:dyDescent="0.4">
      <c r="H33" s="47"/>
      <c r="I33" s="373" t="s">
        <v>69</v>
      </c>
      <c r="J33" s="373"/>
      <c r="K33" s="374" t="s">
        <v>70</v>
      </c>
      <c r="L33" s="375"/>
    </row>
    <row r="34" spans="8:12" ht="19.5" customHeight="1" x14ac:dyDescent="0.35">
      <c r="H34" s="356" t="s">
        <v>315</v>
      </c>
      <c r="I34" s="62" t="s">
        <v>195</v>
      </c>
      <c r="J34" s="70">
        <v>244</v>
      </c>
      <c r="K34" s="64" t="s">
        <v>195</v>
      </c>
      <c r="L34" s="65">
        <v>549</v>
      </c>
    </row>
    <row r="35" spans="8:12" ht="19.5" customHeight="1" thickBot="1" x14ac:dyDescent="0.4">
      <c r="H35" s="357"/>
      <c r="I35" s="66" t="s">
        <v>307</v>
      </c>
      <c r="J35" s="67">
        <v>230</v>
      </c>
      <c r="K35" s="68" t="s">
        <v>307</v>
      </c>
      <c r="L35" s="71">
        <v>550</v>
      </c>
    </row>
    <row r="36" spans="8:12" ht="19.5" customHeight="1" x14ac:dyDescent="0.35">
      <c r="H36" s="356" t="s">
        <v>201</v>
      </c>
      <c r="I36" s="62" t="s">
        <v>194</v>
      </c>
      <c r="J36" s="63">
        <v>240</v>
      </c>
      <c r="K36" s="64" t="s">
        <v>194</v>
      </c>
      <c r="L36" s="65">
        <v>648</v>
      </c>
    </row>
    <row r="37" spans="8:12" ht="19.5" customHeight="1" thickBot="1" x14ac:dyDescent="0.4">
      <c r="H37" s="357"/>
      <c r="I37" s="66" t="s">
        <v>190</v>
      </c>
      <c r="J37" s="73">
        <v>244</v>
      </c>
      <c r="K37" s="68" t="s">
        <v>190</v>
      </c>
      <c r="L37" s="71">
        <v>650</v>
      </c>
    </row>
    <row r="38" spans="8:12" ht="19.5" customHeight="1" x14ac:dyDescent="0.35">
      <c r="H38" s="45"/>
      <c r="I38" s="44"/>
      <c r="J38" s="44"/>
      <c r="K38" s="44"/>
      <c r="L38" s="46"/>
    </row>
    <row r="39" spans="8:12" ht="19.5" customHeight="1" thickBot="1" x14ac:dyDescent="0.4">
      <c r="H39" s="370" t="s">
        <v>311</v>
      </c>
      <c r="I39" s="371"/>
      <c r="J39" s="371"/>
      <c r="K39" s="371"/>
      <c r="L39" s="372"/>
    </row>
    <row r="40" spans="8:12" ht="19.5" customHeight="1" thickBot="1" x14ac:dyDescent="0.4">
      <c r="H40" s="47"/>
      <c r="I40" s="373" t="s">
        <v>69</v>
      </c>
      <c r="J40" s="373"/>
      <c r="K40" s="374" t="s">
        <v>70</v>
      </c>
      <c r="L40" s="375"/>
    </row>
    <row r="41" spans="8:12" ht="19.5" customHeight="1" x14ac:dyDescent="0.35">
      <c r="H41" s="356" t="s">
        <v>316</v>
      </c>
      <c r="I41" s="62" t="s">
        <v>307</v>
      </c>
      <c r="J41" s="70">
        <v>238</v>
      </c>
      <c r="K41" s="64" t="s">
        <v>307</v>
      </c>
      <c r="L41" s="72">
        <v>250</v>
      </c>
    </row>
    <row r="42" spans="8:12" ht="19.5" customHeight="1" thickBot="1" x14ac:dyDescent="0.4">
      <c r="H42" s="357"/>
      <c r="I42" s="66" t="s">
        <v>190</v>
      </c>
      <c r="J42" s="67">
        <v>232</v>
      </c>
      <c r="K42" s="68" t="s">
        <v>190</v>
      </c>
      <c r="L42" s="69">
        <v>245</v>
      </c>
    </row>
    <row r="43" spans="8:12" ht="19.5" customHeight="1" x14ac:dyDescent="0.35">
      <c r="H43" s="356" t="s">
        <v>199</v>
      </c>
      <c r="I43" s="62" t="s">
        <v>194</v>
      </c>
      <c r="J43" s="63">
        <v>234</v>
      </c>
      <c r="K43" s="64" t="s">
        <v>194</v>
      </c>
      <c r="L43" s="65">
        <v>249</v>
      </c>
    </row>
    <row r="44" spans="8:12" ht="19.5" customHeight="1" thickBot="1" x14ac:dyDescent="0.4">
      <c r="H44" s="357"/>
      <c r="I44" s="66" t="s">
        <v>195</v>
      </c>
      <c r="J44" s="73">
        <v>245</v>
      </c>
      <c r="K44" s="68" t="s">
        <v>195</v>
      </c>
      <c r="L44" s="71">
        <v>250</v>
      </c>
    </row>
    <row r="45" spans="8:12" ht="26.15" customHeight="1" x14ac:dyDescent="0.35"/>
    <row r="46" spans="8:12" ht="26.15" customHeight="1" x14ac:dyDescent="0.35"/>
    <row r="47" spans="8:12" ht="26.15" customHeight="1" x14ac:dyDescent="0.35"/>
    <row r="48" spans="8:12" ht="26.15" customHeight="1" x14ac:dyDescent="0.35"/>
    <row r="49" ht="26.15" customHeight="1" x14ac:dyDescent="0.35"/>
    <row r="50" ht="26.15" customHeight="1" x14ac:dyDescent="0.35"/>
    <row r="51" ht="26.15" customHeight="1" x14ac:dyDescent="0.35"/>
    <row r="52" ht="26.15" customHeight="1" x14ac:dyDescent="0.35"/>
    <row r="53" ht="26.15" customHeight="1" x14ac:dyDescent="0.35"/>
  </sheetData>
  <mergeCells count="41">
    <mergeCell ref="Q12:Q13"/>
    <mergeCell ref="Q14:Q15"/>
    <mergeCell ref="Q4:Q5"/>
    <mergeCell ref="N3:Q3"/>
    <mergeCell ref="Q6:Q7"/>
    <mergeCell ref="Q8:Q9"/>
    <mergeCell ref="Q10:Q11"/>
    <mergeCell ref="H41:H42"/>
    <mergeCell ref="H43:H44"/>
    <mergeCell ref="I33:J33"/>
    <mergeCell ref="K33:L33"/>
    <mergeCell ref="H34:H35"/>
    <mergeCell ref="H36:H37"/>
    <mergeCell ref="H39:L39"/>
    <mergeCell ref="I40:J40"/>
    <mergeCell ref="K40:L40"/>
    <mergeCell ref="H32:L32"/>
    <mergeCell ref="H15:H16"/>
    <mergeCell ref="H18:L18"/>
    <mergeCell ref="I19:J19"/>
    <mergeCell ref="K19:L19"/>
    <mergeCell ref="H20:H21"/>
    <mergeCell ref="H22:H23"/>
    <mergeCell ref="H25:L25"/>
    <mergeCell ref="I26:J26"/>
    <mergeCell ref="K26:L26"/>
    <mergeCell ref="H27:H28"/>
    <mergeCell ref="H29:H30"/>
    <mergeCell ref="H13:H14"/>
    <mergeCell ref="C4:D4"/>
    <mergeCell ref="E4:F4"/>
    <mergeCell ref="B3:F3"/>
    <mergeCell ref="H4:L4"/>
    <mergeCell ref="H3:L3"/>
    <mergeCell ref="I5:J5"/>
    <mergeCell ref="K5:L5"/>
    <mergeCell ref="H6:H7"/>
    <mergeCell ref="H8:H9"/>
    <mergeCell ref="H11:L11"/>
    <mergeCell ref="I12:J12"/>
    <mergeCell ref="K12:L12"/>
  </mergeCells>
  <pageMargins left="0.7" right="0.7" top="0.75" bottom="0.75" header="0.3" footer="0.3"/>
  <pageSetup scale="54" orientation="landscape" r:id="rId1"/>
  <headerFooter>
    <oddHeader>&amp;L&amp;"-,Bold"&amp;18 2019 - 2020 Golden Triangle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0"/>
  <sheetViews>
    <sheetView workbookViewId="0">
      <selection activeCell="C7" sqref="C7"/>
    </sheetView>
  </sheetViews>
  <sheetFormatPr defaultColWidth="9.1796875" defaultRowHeight="14.5" x14ac:dyDescent="0.35"/>
  <cols>
    <col min="1" max="16384" width="9.1796875" style="36"/>
  </cols>
  <sheetData>
    <row r="3" spans="2:6" x14ac:dyDescent="0.35">
      <c r="B3" s="77" t="s">
        <v>213</v>
      </c>
      <c r="C3" s="77" t="s">
        <v>214</v>
      </c>
      <c r="D3" s="77" t="s">
        <v>71</v>
      </c>
      <c r="E3" s="75"/>
    </row>
    <row r="4" spans="2:6" x14ac:dyDescent="0.35">
      <c r="B4" s="76">
        <v>0</v>
      </c>
      <c r="C4" s="76">
        <v>30.4</v>
      </c>
      <c r="D4" s="18" t="s">
        <v>212</v>
      </c>
      <c r="E4" s="75"/>
      <c r="F4" s="78"/>
    </row>
    <row r="5" spans="2:6" x14ac:dyDescent="0.35">
      <c r="B5" s="76">
        <v>30.41</v>
      </c>
      <c r="C5" s="76">
        <v>35.4</v>
      </c>
      <c r="D5" s="18" t="s">
        <v>211</v>
      </c>
      <c r="E5" s="75"/>
      <c r="F5" s="78"/>
    </row>
    <row r="6" spans="2:6" x14ac:dyDescent="0.35">
      <c r="B6" s="76">
        <v>35.409999999999997</v>
      </c>
      <c r="C6" s="76">
        <v>41.4</v>
      </c>
      <c r="D6" s="18" t="s">
        <v>210</v>
      </c>
      <c r="E6" s="75"/>
      <c r="F6" s="78"/>
    </row>
    <row r="7" spans="2:6" x14ac:dyDescent="0.35">
      <c r="B7" s="76">
        <v>41.41</v>
      </c>
      <c r="C7" s="76">
        <v>45.4</v>
      </c>
      <c r="D7" s="18" t="s">
        <v>209</v>
      </c>
      <c r="F7" s="78"/>
    </row>
    <row r="8" spans="2:6" x14ac:dyDescent="0.35">
      <c r="B8" s="76">
        <v>45.41</v>
      </c>
      <c r="C8" s="76">
        <v>47.4</v>
      </c>
      <c r="D8" s="18" t="s">
        <v>208</v>
      </c>
      <c r="F8" s="78"/>
    </row>
    <row r="9" spans="2:6" x14ac:dyDescent="0.35">
      <c r="B9" s="76">
        <v>47.41</v>
      </c>
      <c r="C9" s="76">
        <v>48.4</v>
      </c>
      <c r="D9" s="18" t="s">
        <v>207</v>
      </c>
      <c r="F9" s="78"/>
    </row>
    <row r="10" spans="2:6" x14ac:dyDescent="0.35">
      <c r="B10" s="76">
        <v>48.41</v>
      </c>
      <c r="C10" s="76">
        <v>50</v>
      </c>
      <c r="D10" s="18" t="s">
        <v>206</v>
      </c>
      <c r="F10" s="7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A3:AA48"/>
    </sheetView>
  </sheetViews>
  <sheetFormatPr defaultColWidth="9.1796875" defaultRowHeight="14.5" x14ac:dyDescent="0.35"/>
  <cols>
    <col min="1" max="2" width="16" style="1" customWidth="1"/>
    <col min="3" max="3" width="11.26953125" style="213" customWidth="1"/>
    <col min="4" max="5" width="12.7265625" style="1" customWidth="1"/>
    <col min="6" max="6" width="12.7265625" style="7" customWidth="1"/>
    <col min="7" max="8" width="14.7265625" style="24" customWidth="1"/>
    <col min="9" max="20" width="9.1796875" style="1"/>
    <col min="21" max="22" width="12.7265625" style="1" customWidth="1"/>
    <col min="23" max="24" width="12.7265625" style="24" customWidth="1"/>
    <col min="25" max="16384" width="9.1796875" style="1"/>
  </cols>
  <sheetData>
    <row r="1" spans="1:27" ht="15" thickBot="1" x14ac:dyDescent="0.4">
      <c r="A1" s="36"/>
      <c r="B1" s="36"/>
      <c r="C1" s="270"/>
      <c r="D1" s="36"/>
      <c r="E1" s="36"/>
      <c r="F1" s="75"/>
      <c r="G1" s="78"/>
      <c r="H1" s="78"/>
      <c r="I1" s="378" t="s">
        <v>69</v>
      </c>
      <c r="J1" s="378"/>
      <c r="K1" s="378"/>
      <c r="L1" s="378"/>
      <c r="M1" s="378"/>
      <c r="N1" s="378"/>
      <c r="O1" s="379" t="s">
        <v>70</v>
      </c>
      <c r="P1" s="380"/>
      <c r="Q1" s="380"/>
      <c r="R1" s="380"/>
      <c r="S1" s="380"/>
      <c r="T1" s="380"/>
      <c r="U1" s="36"/>
      <c r="V1" s="36"/>
      <c r="W1" s="78"/>
      <c r="X1" s="78"/>
    </row>
    <row r="2" spans="1:27" ht="63" customHeight="1" x14ac:dyDescent="0.35">
      <c r="A2" s="19" t="s">
        <v>353</v>
      </c>
      <c r="B2" s="19" t="s">
        <v>8</v>
      </c>
      <c r="C2" s="214" t="s">
        <v>291</v>
      </c>
      <c r="D2" s="20" t="s">
        <v>0</v>
      </c>
      <c r="E2" s="20" t="s">
        <v>68</v>
      </c>
      <c r="F2" s="20" t="s">
        <v>5</v>
      </c>
      <c r="G2" s="25" t="s">
        <v>6</v>
      </c>
      <c r="H2" s="20" t="s">
        <v>71</v>
      </c>
      <c r="I2" s="21">
        <v>1</v>
      </c>
      <c r="J2" s="21">
        <v>2</v>
      </c>
      <c r="K2" s="21">
        <v>3</v>
      </c>
      <c r="L2" s="21">
        <v>4</v>
      </c>
      <c r="M2" s="21">
        <v>5</v>
      </c>
      <c r="N2" s="21">
        <v>6</v>
      </c>
      <c r="O2" s="22">
        <v>1</v>
      </c>
      <c r="P2" s="23">
        <v>2</v>
      </c>
      <c r="Q2" s="23">
        <v>3</v>
      </c>
      <c r="R2" s="23">
        <v>4</v>
      </c>
      <c r="S2" s="23">
        <v>5</v>
      </c>
      <c r="T2" s="23">
        <v>6</v>
      </c>
      <c r="U2" s="115" t="s">
        <v>296</v>
      </c>
      <c r="V2" s="79" t="s">
        <v>297</v>
      </c>
      <c r="W2" s="218" t="s">
        <v>289</v>
      </c>
      <c r="X2" s="281" t="s">
        <v>354</v>
      </c>
    </row>
    <row r="3" spans="1:27" x14ac:dyDescent="0.35">
      <c r="A3" s="237" t="s">
        <v>292</v>
      </c>
      <c r="B3" s="237" t="s">
        <v>390</v>
      </c>
      <c r="C3" s="238" t="s">
        <v>181</v>
      </c>
      <c r="D3" s="239" t="s">
        <v>181</v>
      </c>
      <c r="E3" s="298">
        <f t="shared" ref="E3:E46" si="0">(IF(COUNT($I3:$N3)=0,D3,MIN(IF(48-LOOKUP(100,$I3:$N3)&lt;0,0,MIN($D3,48-LOOKUP(100,$I3:$N3))),25)))</f>
        <v>5</v>
      </c>
      <c r="F3" s="5">
        <f t="shared" ref="F3:F46" si="1">COUNTA(I3:N3)</f>
        <v>5</v>
      </c>
      <c r="G3" s="26">
        <f t="shared" ref="G3:G46" si="2">IF(COUNT($I3:$N3)=0,"",AVERAGE($I3:$N3))</f>
        <v>42.2</v>
      </c>
      <c r="H3" s="14" t="str">
        <f>IF(F3=0,"",VLOOKUP(G3,'Class Table'!$B$4:$D$10,3,TRUE))</f>
        <v>B</v>
      </c>
      <c r="I3" s="225">
        <v>39</v>
      </c>
      <c r="J3" s="277"/>
      <c r="K3" s="261">
        <v>45</v>
      </c>
      <c r="L3" s="225">
        <v>42</v>
      </c>
      <c r="M3" s="225">
        <v>42</v>
      </c>
      <c r="N3" s="225">
        <v>43</v>
      </c>
      <c r="O3" s="266">
        <v>50</v>
      </c>
      <c r="P3" s="277"/>
      <c r="Q3" s="283">
        <v>50</v>
      </c>
      <c r="R3" s="225">
        <v>45</v>
      </c>
      <c r="S3" s="261">
        <v>48</v>
      </c>
      <c r="T3" s="261">
        <v>49</v>
      </c>
      <c r="U3" s="14">
        <f t="shared" ref="U3:U46" si="3">V3</f>
        <v>6</v>
      </c>
      <c r="V3" s="14">
        <f t="shared" ref="V3:V46" si="4">IF(G3="","",MAX(MIN(48-ROUND(G3,0),25),0))</f>
        <v>6</v>
      </c>
      <c r="W3" s="219" t="e">
        <f t="shared" ref="W3:W46" si="5">G3-C3</f>
        <v>#VALUE!</v>
      </c>
      <c r="X3" s="219" t="s">
        <v>355</v>
      </c>
      <c r="Y3" s="24"/>
      <c r="Z3" s="24"/>
      <c r="AA3" s="24"/>
    </row>
    <row r="4" spans="1:27" x14ac:dyDescent="0.35">
      <c r="A4" s="237" t="s">
        <v>293</v>
      </c>
      <c r="B4" s="237" t="s">
        <v>390</v>
      </c>
      <c r="C4" s="230" t="s">
        <v>181</v>
      </c>
      <c r="D4" s="231" t="s">
        <v>181</v>
      </c>
      <c r="E4" s="298">
        <f t="shared" si="0"/>
        <v>7</v>
      </c>
      <c r="F4" s="5">
        <f t="shared" si="1"/>
        <v>2</v>
      </c>
      <c r="G4" s="26">
        <f t="shared" si="2"/>
        <v>42.5</v>
      </c>
      <c r="H4" s="14" t="str">
        <f>IF(F4=0,"",VLOOKUP(G4,'Class Table'!$B$4:$D$10,3,TRUE))</f>
        <v>B</v>
      </c>
      <c r="I4" s="225">
        <v>44</v>
      </c>
      <c r="J4" s="277"/>
      <c r="K4" s="225">
        <v>41</v>
      </c>
      <c r="L4" s="225"/>
      <c r="M4" s="225"/>
      <c r="N4" s="225"/>
      <c r="O4" s="226">
        <v>46</v>
      </c>
      <c r="P4" s="277"/>
      <c r="Q4" s="225">
        <v>45</v>
      </c>
      <c r="R4" s="225"/>
      <c r="S4" s="225"/>
      <c r="T4" s="225"/>
      <c r="U4" s="14">
        <f t="shared" si="3"/>
        <v>5</v>
      </c>
      <c r="V4" s="14">
        <f t="shared" si="4"/>
        <v>5</v>
      </c>
      <c r="W4" s="219" t="e">
        <f t="shared" si="5"/>
        <v>#VALUE!</v>
      </c>
      <c r="X4" s="219" t="s">
        <v>355</v>
      </c>
      <c r="Y4" s="24"/>
      <c r="Z4" s="24"/>
      <c r="AA4" s="24"/>
    </row>
    <row r="5" spans="1:27" x14ac:dyDescent="0.35">
      <c r="A5" s="2" t="s">
        <v>28</v>
      </c>
      <c r="B5" s="2" t="s">
        <v>129</v>
      </c>
      <c r="C5" s="12">
        <v>44.833333333333336</v>
      </c>
      <c r="D5" s="8">
        <v>3</v>
      </c>
      <c r="E5" s="298">
        <f t="shared" si="0"/>
        <v>2</v>
      </c>
      <c r="F5" s="5">
        <f t="shared" si="1"/>
        <v>3</v>
      </c>
      <c r="G5" s="26">
        <f t="shared" si="2"/>
        <v>46</v>
      </c>
      <c r="H5" s="14" t="str">
        <f>IF(F5=0,"",VLOOKUP(G5,'Class Table'!$B$4:$D$10,3,TRUE))</f>
        <v>A</v>
      </c>
      <c r="I5" s="225"/>
      <c r="J5" s="261">
        <v>46</v>
      </c>
      <c r="K5" s="225"/>
      <c r="L5" s="225">
        <v>46</v>
      </c>
      <c r="M5" s="225">
        <v>46</v>
      </c>
      <c r="N5" s="225"/>
      <c r="O5" s="226"/>
      <c r="P5" s="283">
        <v>49</v>
      </c>
      <c r="Q5" s="225"/>
      <c r="R5" s="261">
        <v>48</v>
      </c>
      <c r="S5" s="225">
        <v>48</v>
      </c>
      <c r="T5" s="225"/>
      <c r="U5" s="14">
        <f t="shared" si="3"/>
        <v>2</v>
      </c>
      <c r="V5" s="14">
        <f t="shared" si="4"/>
        <v>2</v>
      </c>
      <c r="W5" s="219">
        <f t="shared" si="5"/>
        <v>1.1666666666666643</v>
      </c>
      <c r="X5" s="219"/>
      <c r="Y5" s="24"/>
      <c r="Z5" s="24"/>
      <c r="AA5" s="24"/>
    </row>
    <row r="6" spans="1:27" x14ac:dyDescent="0.35">
      <c r="A6" s="3" t="s">
        <v>74</v>
      </c>
      <c r="B6" s="3" t="s">
        <v>130</v>
      </c>
      <c r="C6" s="12">
        <v>49.333333333333336</v>
      </c>
      <c r="D6" s="8">
        <v>0</v>
      </c>
      <c r="E6" s="298">
        <f t="shared" si="0"/>
        <v>0</v>
      </c>
      <c r="F6" s="5">
        <f t="shared" si="1"/>
        <v>6</v>
      </c>
      <c r="G6" s="26">
        <f t="shared" si="2"/>
        <v>48.166666666666664</v>
      </c>
      <c r="H6" s="14" t="str">
        <f>IF(F6=0,"",VLOOKUP(G6,'Class Table'!$B$4:$D$10,3,TRUE))</f>
        <v>AA</v>
      </c>
      <c r="I6" s="261">
        <v>48</v>
      </c>
      <c r="J6" s="261">
        <v>47</v>
      </c>
      <c r="K6" s="261">
        <v>49</v>
      </c>
      <c r="L6" s="261">
        <v>48</v>
      </c>
      <c r="M6" s="261">
        <v>48</v>
      </c>
      <c r="N6" s="261">
        <v>49</v>
      </c>
      <c r="O6" s="226">
        <v>48</v>
      </c>
      <c r="P6" s="277">
        <v>47</v>
      </c>
      <c r="Q6" s="225">
        <v>49</v>
      </c>
      <c r="R6" s="225">
        <v>48</v>
      </c>
      <c r="S6" s="225">
        <v>48</v>
      </c>
      <c r="T6" s="225">
        <v>49</v>
      </c>
      <c r="U6" s="14">
        <f t="shared" si="3"/>
        <v>0</v>
      </c>
      <c r="V6" s="14">
        <f t="shared" si="4"/>
        <v>0</v>
      </c>
      <c r="W6" s="219">
        <f t="shared" si="5"/>
        <v>-1.1666666666666714</v>
      </c>
      <c r="X6" s="219" t="s">
        <v>355</v>
      </c>
      <c r="Y6" s="24"/>
      <c r="Z6" s="24"/>
      <c r="AA6" s="24"/>
    </row>
    <row r="7" spans="1:27" x14ac:dyDescent="0.35">
      <c r="A7" s="3" t="s">
        <v>2</v>
      </c>
      <c r="B7" s="3" t="s">
        <v>130</v>
      </c>
      <c r="C7" s="215">
        <v>42.166666666666664</v>
      </c>
      <c r="D7" s="9">
        <v>6</v>
      </c>
      <c r="E7" s="298">
        <f t="shared" si="0"/>
        <v>6</v>
      </c>
      <c r="F7" s="5">
        <f t="shared" si="1"/>
        <v>5</v>
      </c>
      <c r="G7" s="12">
        <f t="shared" si="2"/>
        <v>43.2</v>
      </c>
      <c r="H7" s="14" t="str">
        <f>IF(F7=0,"",VLOOKUP(G7,'Class Table'!$B$4:$D$10,3,TRUE))</f>
        <v>B</v>
      </c>
      <c r="I7" s="227"/>
      <c r="J7" s="278">
        <v>44</v>
      </c>
      <c r="K7" s="227">
        <v>43</v>
      </c>
      <c r="L7" s="227">
        <v>42</v>
      </c>
      <c r="M7" s="263">
        <v>48</v>
      </c>
      <c r="N7" s="227">
        <v>39</v>
      </c>
      <c r="O7" s="34"/>
      <c r="P7" s="262">
        <v>50</v>
      </c>
      <c r="Q7" s="227">
        <v>47</v>
      </c>
      <c r="R7" s="227">
        <v>47</v>
      </c>
      <c r="S7" s="262">
        <v>50</v>
      </c>
      <c r="T7" s="227">
        <v>39</v>
      </c>
      <c r="U7" s="14">
        <f t="shared" si="3"/>
        <v>5</v>
      </c>
      <c r="V7" s="14">
        <f t="shared" si="4"/>
        <v>5</v>
      </c>
      <c r="W7" s="219">
        <f t="shared" si="5"/>
        <v>1.0333333333333385</v>
      </c>
      <c r="X7" s="219"/>
      <c r="Y7" s="24"/>
      <c r="Z7" s="24"/>
      <c r="AA7" s="24"/>
    </row>
    <row r="8" spans="1:27" x14ac:dyDescent="0.35">
      <c r="A8" s="3" t="s">
        <v>203</v>
      </c>
      <c r="B8" s="3" t="s">
        <v>130</v>
      </c>
      <c r="C8" s="12">
        <v>38</v>
      </c>
      <c r="D8" s="9">
        <v>10</v>
      </c>
      <c r="E8" s="298">
        <f t="shared" si="0"/>
        <v>4</v>
      </c>
      <c r="F8" s="5">
        <f t="shared" si="1"/>
        <v>2</v>
      </c>
      <c r="G8" s="12">
        <f t="shared" si="2"/>
        <v>45</v>
      </c>
      <c r="H8" s="14" t="str">
        <f>IF(F8=0,"",VLOOKUP(G8,'Class Table'!$B$4:$D$10,3,TRUE))</f>
        <v>B</v>
      </c>
      <c r="I8" s="227"/>
      <c r="J8" s="263">
        <v>46</v>
      </c>
      <c r="K8" s="227"/>
      <c r="L8" s="227">
        <v>44</v>
      </c>
      <c r="M8" s="227"/>
      <c r="N8" s="227"/>
      <c r="O8" s="34"/>
      <c r="P8" s="262">
        <v>50</v>
      </c>
      <c r="Q8" s="227"/>
      <c r="R8" s="227">
        <v>46</v>
      </c>
      <c r="S8" s="227"/>
      <c r="T8" s="227"/>
      <c r="U8" s="14">
        <f t="shared" si="3"/>
        <v>3</v>
      </c>
      <c r="V8" s="14">
        <f t="shared" si="4"/>
        <v>3</v>
      </c>
      <c r="W8" s="219">
        <f t="shared" si="5"/>
        <v>7</v>
      </c>
      <c r="X8" s="219"/>
      <c r="Y8" s="24"/>
      <c r="Z8" s="24"/>
      <c r="AA8" s="24"/>
    </row>
    <row r="9" spans="1:27" x14ac:dyDescent="0.35">
      <c r="A9" s="3" t="s">
        <v>131</v>
      </c>
      <c r="B9" s="3" t="s">
        <v>130</v>
      </c>
      <c r="C9" s="12">
        <v>44</v>
      </c>
      <c r="D9" s="9">
        <v>4</v>
      </c>
      <c r="E9" s="298">
        <f t="shared" si="0"/>
        <v>3</v>
      </c>
      <c r="F9" s="5">
        <f t="shared" si="1"/>
        <v>3</v>
      </c>
      <c r="G9" s="12">
        <f t="shared" si="2"/>
        <v>44.333333333333336</v>
      </c>
      <c r="H9" s="14" t="str">
        <f>IF(F9=0,"",VLOOKUP(G9,'Class Table'!$B$4:$D$10,3,TRUE))</f>
        <v>B</v>
      </c>
      <c r="I9" s="227">
        <v>43</v>
      </c>
      <c r="J9" s="278">
        <v>45</v>
      </c>
      <c r="K9" s="227"/>
      <c r="L9" s="227"/>
      <c r="M9" s="227"/>
      <c r="N9" s="263">
        <v>45</v>
      </c>
      <c r="O9" s="34">
        <v>47</v>
      </c>
      <c r="P9" s="278">
        <v>49</v>
      </c>
      <c r="Q9" s="227"/>
      <c r="R9" s="227"/>
      <c r="S9" s="227"/>
      <c r="T9" s="227">
        <v>48</v>
      </c>
      <c r="U9" s="14">
        <f t="shared" si="3"/>
        <v>4</v>
      </c>
      <c r="V9" s="14">
        <f t="shared" si="4"/>
        <v>4</v>
      </c>
      <c r="W9" s="219">
        <f t="shared" si="5"/>
        <v>0.3333333333333357</v>
      </c>
      <c r="X9" s="219" t="s">
        <v>355</v>
      </c>
      <c r="Y9" s="24"/>
      <c r="Z9" s="24"/>
      <c r="AA9" s="24"/>
    </row>
    <row r="10" spans="1:27" x14ac:dyDescent="0.35">
      <c r="A10" s="237" t="s">
        <v>78</v>
      </c>
      <c r="B10" s="237" t="s">
        <v>382</v>
      </c>
      <c r="C10" s="230" t="s">
        <v>181</v>
      </c>
      <c r="D10" s="231" t="s">
        <v>181</v>
      </c>
      <c r="E10" s="298">
        <f t="shared" si="0"/>
        <v>2</v>
      </c>
      <c r="F10" s="5">
        <f t="shared" si="1"/>
        <v>3</v>
      </c>
      <c r="G10" s="12">
        <f t="shared" si="2"/>
        <v>45.333333333333336</v>
      </c>
      <c r="H10" s="14" t="str">
        <f>IF(F10=0,"",VLOOKUP(G10,'Class Table'!$B$4:$D$10,3,TRUE))</f>
        <v>B</v>
      </c>
      <c r="I10" s="227"/>
      <c r="J10" s="278"/>
      <c r="K10" s="227"/>
      <c r="L10" s="263">
        <v>47</v>
      </c>
      <c r="M10" s="227">
        <v>43</v>
      </c>
      <c r="N10" s="263">
        <v>46</v>
      </c>
      <c r="O10" s="34"/>
      <c r="P10" s="278"/>
      <c r="Q10" s="227"/>
      <c r="R10" s="227">
        <v>47</v>
      </c>
      <c r="S10" s="227">
        <v>44</v>
      </c>
      <c r="T10" s="262">
        <v>50</v>
      </c>
      <c r="U10" s="14">
        <f t="shared" si="3"/>
        <v>3</v>
      </c>
      <c r="V10" s="116">
        <f t="shared" si="4"/>
        <v>3</v>
      </c>
      <c r="W10" s="219" t="e">
        <f t="shared" si="5"/>
        <v>#VALUE!</v>
      </c>
      <c r="X10" s="219" t="s">
        <v>383</v>
      </c>
      <c r="Y10" s="24"/>
      <c r="Z10" s="24"/>
      <c r="AA10" s="24"/>
    </row>
    <row r="11" spans="1:27" x14ac:dyDescent="0.35">
      <c r="A11" s="3" t="s">
        <v>132</v>
      </c>
      <c r="B11" s="3" t="s">
        <v>133</v>
      </c>
      <c r="C11" s="12">
        <v>34.833333333333336</v>
      </c>
      <c r="D11" s="9">
        <v>13</v>
      </c>
      <c r="E11" s="298">
        <f t="shared" si="0"/>
        <v>4</v>
      </c>
      <c r="F11" s="5">
        <f t="shared" si="1"/>
        <v>6</v>
      </c>
      <c r="G11" s="12">
        <f t="shared" si="2"/>
        <v>39.166666666666664</v>
      </c>
      <c r="H11" s="14" t="str">
        <f>IF(F11=0,"",VLOOKUP(G11,'Class Table'!$B$4:$D$10,3,TRUE))</f>
        <v>C</v>
      </c>
      <c r="I11" s="227">
        <v>43</v>
      </c>
      <c r="J11" s="278">
        <v>32</v>
      </c>
      <c r="K11" s="227">
        <v>36</v>
      </c>
      <c r="L11" s="227">
        <v>40</v>
      </c>
      <c r="M11" s="227">
        <v>40</v>
      </c>
      <c r="N11" s="227">
        <v>44</v>
      </c>
      <c r="O11" s="264">
        <v>50</v>
      </c>
      <c r="P11" s="278">
        <v>37</v>
      </c>
      <c r="Q11" s="227">
        <v>49</v>
      </c>
      <c r="R11" s="262">
        <v>50</v>
      </c>
      <c r="S11" s="227">
        <v>48</v>
      </c>
      <c r="T11" s="262">
        <v>50</v>
      </c>
      <c r="U11" s="14">
        <f t="shared" si="3"/>
        <v>9</v>
      </c>
      <c r="V11" s="14">
        <f t="shared" si="4"/>
        <v>9</v>
      </c>
      <c r="W11" s="219">
        <f t="shared" si="5"/>
        <v>4.3333333333333286</v>
      </c>
      <c r="X11" s="219"/>
      <c r="Y11" s="24"/>
      <c r="Z11" s="24"/>
      <c r="AA11" s="24"/>
    </row>
    <row r="12" spans="1:27" x14ac:dyDescent="0.35">
      <c r="A12" s="3" t="s">
        <v>37</v>
      </c>
      <c r="B12" s="3" t="s">
        <v>159</v>
      </c>
      <c r="C12" s="12">
        <v>27.5</v>
      </c>
      <c r="D12" s="9">
        <v>20</v>
      </c>
      <c r="E12" s="298">
        <f t="shared" si="0"/>
        <v>20</v>
      </c>
      <c r="F12" s="5">
        <f t="shared" si="1"/>
        <v>6</v>
      </c>
      <c r="G12" s="12">
        <f t="shared" si="2"/>
        <v>27.833333333333332</v>
      </c>
      <c r="H12" s="14" t="str">
        <f>IF(F12=0,"",VLOOKUP(G12,'Class Table'!$B$4:$D$10,3,TRUE))</f>
        <v>E</v>
      </c>
      <c r="I12" s="227">
        <v>32</v>
      </c>
      <c r="J12" s="278">
        <v>28</v>
      </c>
      <c r="K12" s="227">
        <v>30</v>
      </c>
      <c r="L12" s="227">
        <v>29</v>
      </c>
      <c r="M12" s="227">
        <v>27</v>
      </c>
      <c r="N12" s="227">
        <v>21</v>
      </c>
      <c r="O12" s="264">
        <v>50</v>
      </c>
      <c r="P12" s="278">
        <v>44</v>
      </c>
      <c r="Q12" s="262">
        <v>50</v>
      </c>
      <c r="R12" s="227">
        <v>47</v>
      </c>
      <c r="S12" s="227">
        <v>46</v>
      </c>
      <c r="T12" s="227">
        <v>41</v>
      </c>
      <c r="U12" s="14">
        <f t="shared" si="3"/>
        <v>20</v>
      </c>
      <c r="V12" s="116">
        <f t="shared" si="4"/>
        <v>20</v>
      </c>
      <c r="W12" s="219">
        <f t="shared" si="5"/>
        <v>0.33333333333333215</v>
      </c>
      <c r="X12" s="219" t="s">
        <v>355</v>
      </c>
      <c r="Y12" s="24"/>
      <c r="Z12" s="24"/>
      <c r="AA12" s="24"/>
    </row>
    <row r="13" spans="1:27" x14ac:dyDescent="0.35">
      <c r="A13" s="237" t="s">
        <v>376</v>
      </c>
      <c r="B13" s="237" t="s">
        <v>377</v>
      </c>
      <c r="C13" s="230" t="s">
        <v>181</v>
      </c>
      <c r="D13" s="231" t="s">
        <v>181</v>
      </c>
      <c r="E13" s="298">
        <f t="shared" si="0"/>
        <v>1</v>
      </c>
      <c r="F13" s="5">
        <f t="shared" si="1"/>
        <v>3</v>
      </c>
      <c r="G13" s="12">
        <f t="shared" si="2"/>
        <v>45</v>
      </c>
      <c r="H13" s="14" t="str">
        <f>IF(F13=0,"",VLOOKUP(G13,'Class Table'!$B$4:$D$10,3,TRUE))</f>
        <v>B</v>
      </c>
      <c r="I13" s="227"/>
      <c r="J13" s="278"/>
      <c r="K13" s="263">
        <v>46</v>
      </c>
      <c r="L13" s="227">
        <v>42</v>
      </c>
      <c r="M13" s="263">
        <v>47</v>
      </c>
      <c r="N13" s="227"/>
      <c r="O13" s="34"/>
      <c r="P13" s="278"/>
      <c r="Q13" s="262">
        <v>50</v>
      </c>
      <c r="R13" s="227">
        <v>44</v>
      </c>
      <c r="S13" s="262">
        <v>50</v>
      </c>
      <c r="T13" s="227"/>
      <c r="U13" s="14">
        <f t="shared" si="3"/>
        <v>3</v>
      </c>
      <c r="V13" s="116">
        <f t="shared" si="4"/>
        <v>3</v>
      </c>
      <c r="W13" s="219" t="e">
        <f t="shared" si="5"/>
        <v>#VALUE!</v>
      </c>
      <c r="X13" s="219"/>
      <c r="Y13" s="24"/>
      <c r="Z13" s="24"/>
      <c r="AA13" s="24"/>
    </row>
    <row r="14" spans="1:27" x14ac:dyDescent="0.35">
      <c r="A14" s="3" t="s">
        <v>33</v>
      </c>
      <c r="B14" s="3" t="s">
        <v>134</v>
      </c>
      <c r="C14" s="12">
        <v>32</v>
      </c>
      <c r="D14" s="9">
        <v>16</v>
      </c>
      <c r="E14" s="298">
        <f t="shared" si="0"/>
        <v>16</v>
      </c>
      <c r="F14" s="5">
        <f t="shared" si="1"/>
        <v>0</v>
      </c>
      <c r="G14" s="12" t="str">
        <f t="shared" si="2"/>
        <v/>
      </c>
      <c r="H14" s="14" t="str">
        <f>IF(F14=0,"",VLOOKUP(G14,'Class Table'!$B$4:$D$10,3,TRUE))</f>
        <v/>
      </c>
      <c r="I14" s="227"/>
      <c r="J14" s="278"/>
      <c r="K14" s="227"/>
      <c r="L14" s="227"/>
      <c r="M14" s="227"/>
      <c r="N14" s="227"/>
      <c r="O14" s="34"/>
      <c r="P14" s="278"/>
      <c r="Q14" s="227"/>
      <c r="R14" s="227"/>
      <c r="S14" s="227"/>
      <c r="T14" s="227"/>
      <c r="U14" s="14" t="str">
        <f t="shared" si="3"/>
        <v/>
      </c>
      <c r="V14" s="116" t="str">
        <f t="shared" si="4"/>
        <v/>
      </c>
      <c r="W14" s="219" t="e">
        <f t="shared" si="5"/>
        <v>#VALUE!</v>
      </c>
      <c r="X14" s="219"/>
      <c r="Y14" s="24"/>
      <c r="Z14" s="24"/>
      <c r="AA14" s="24"/>
    </row>
    <row r="15" spans="1:27" x14ac:dyDescent="0.35">
      <c r="A15" s="237" t="s">
        <v>380</v>
      </c>
      <c r="B15" s="237" t="s">
        <v>381</v>
      </c>
      <c r="C15" s="230" t="s">
        <v>181</v>
      </c>
      <c r="D15" s="231" t="s">
        <v>181</v>
      </c>
      <c r="E15" s="298">
        <f t="shared" si="0"/>
        <v>11</v>
      </c>
      <c r="F15" s="5">
        <f t="shared" si="1"/>
        <v>3</v>
      </c>
      <c r="G15" s="12">
        <f t="shared" si="2"/>
        <v>38.333333333333336</v>
      </c>
      <c r="H15" s="14" t="str">
        <f>IF(F15=0,"",VLOOKUP(G15,'Class Table'!$B$4:$D$10,3,TRUE))</f>
        <v>C</v>
      </c>
      <c r="I15" s="227"/>
      <c r="J15" s="278"/>
      <c r="K15" s="227"/>
      <c r="L15" s="227">
        <v>38</v>
      </c>
      <c r="M15" s="227">
        <v>40</v>
      </c>
      <c r="N15" s="227">
        <v>37</v>
      </c>
      <c r="O15" s="34"/>
      <c r="P15" s="278"/>
      <c r="Q15" s="227"/>
      <c r="R15" s="227">
        <v>48</v>
      </c>
      <c r="S15" s="227">
        <v>50</v>
      </c>
      <c r="T15" s="227">
        <v>45</v>
      </c>
      <c r="U15" s="14">
        <f t="shared" si="3"/>
        <v>10</v>
      </c>
      <c r="V15" s="116">
        <f t="shared" si="4"/>
        <v>10</v>
      </c>
      <c r="W15" s="219" t="e">
        <f t="shared" si="5"/>
        <v>#VALUE!</v>
      </c>
      <c r="X15" s="219" t="s">
        <v>355</v>
      </c>
      <c r="Y15" s="24"/>
      <c r="Z15" s="24"/>
      <c r="AA15" s="24"/>
    </row>
    <row r="16" spans="1:27" x14ac:dyDescent="0.35">
      <c r="A16" s="237" t="s">
        <v>78</v>
      </c>
      <c r="B16" s="237" t="s">
        <v>356</v>
      </c>
      <c r="C16" s="230" t="s">
        <v>181</v>
      </c>
      <c r="D16" s="231" t="s">
        <v>181</v>
      </c>
      <c r="E16" s="298">
        <f t="shared" si="0"/>
        <v>17</v>
      </c>
      <c r="F16" s="5">
        <f t="shared" si="1"/>
        <v>5</v>
      </c>
      <c r="G16" s="12">
        <f t="shared" si="2"/>
        <v>29.8</v>
      </c>
      <c r="H16" s="14" t="str">
        <f>IF(F16=0,"",VLOOKUP(G16,'Class Table'!$B$4:$D$10,3,TRUE))</f>
        <v>E</v>
      </c>
      <c r="I16" s="227">
        <v>22</v>
      </c>
      <c r="J16" s="278"/>
      <c r="K16" s="227">
        <v>33</v>
      </c>
      <c r="L16" s="227">
        <v>33</v>
      </c>
      <c r="M16" s="227">
        <v>30</v>
      </c>
      <c r="N16" s="227">
        <v>31</v>
      </c>
      <c r="O16" s="34">
        <v>47</v>
      </c>
      <c r="P16" s="278"/>
      <c r="Q16" s="262">
        <v>50</v>
      </c>
      <c r="R16" s="227">
        <v>48</v>
      </c>
      <c r="S16" s="227">
        <v>45</v>
      </c>
      <c r="T16" s="227">
        <v>49</v>
      </c>
      <c r="U16" s="14">
        <f t="shared" si="3"/>
        <v>18</v>
      </c>
      <c r="V16" s="116">
        <f t="shared" si="4"/>
        <v>18</v>
      </c>
      <c r="W16" s="219" t="e">
        <f t="shared" si="5"/>
        <v>#VALUE!</v>
      </c>
      <c r="X16" s="219" t="s">
        <v>355</v>
      </c>
      <c r="Y16" s="24"/>
      <c r="Z16" s="24"/>
      <c r="AA16" s="24"/>
    </row>
    <row r="17" spans="1:27" x14ac:dyDescent="0.35">
      <c r="A17" s="3" t="s">
        <v>205</v>
      </c>
      <c r="B17" s="3" t="s">
        <v>135</v>
      </c>
      <c r="C17" s="12">
        <v>40</v>
      </c>
      <c r="D17" s="9">
        <v>8</v>
      </c>
      <c r="E17" s="298">
        <f t="shared" si="0"/>
        <v>8</v>
      </c>
      <c r="F17" s="5">
        <f t="shared" si="1"/>
        <v>0</v>
      </c>
      <c r="G17" s="12" t="str">
        <f t="shared" si="2"/>
        <v/>
      </c>
      <c r="H17" s="14" t="str">
        <f>IF(F17=0,"",VLOOKUP(G17,'Class Table'!$B$4:$D$10,3,TRUE))</f>
        <v/>
      </c>
      <c r="I17" s="227"/>
      <c r="J17" s="278"/>
      <c r="K17" s="227"/>
      <c r="L17" s="227"/>
      <c r="M17" s="227"/>
      <c r="N17" s="227"/>
      <c r="O17" s="34"/>
      <c r="P17" s="278"/>
      <c r="Q17" s="227"/>
      <c r="R17" s="227"/>
      <c r="S17" s="227"/>
      <c r="T17" s="227"/>
      <c r="U17" s="14" t="str">
        <f t="shared" si="3"/>
        <v/>
      </c>
      <c r="V17" s="116" t="str">
        <f t="shared" si="4"/>
        <v/>
      </c>
      <c r="W17" s="219" t="e">
        <f t="shared" si="5"/>
        <v>#VALUE!</v>
      </c>
      <c r="X17" s="219"/>
      <c r="Y17" s="24"/>
      <c r="Z17" s="24"/>
      <c r="AA17" s="24"/>
    </row>
    <row r="18" spans="1:27" x14ac:dyDescent="0.35">
      <c r="A18" s="3" t="s">
        <v>204</v>
      </c>
      <c r="B18" s="3" t="s">
        <v>135</v>
      </c>
      <c r="C18" s="12">
        <v>37.666666666666664</v>
      </c>
      <c r="D18" s="9">
        <v>10</v>
      </c>
      <c r="E18" s="298">
        <f t="shared" si="0"/>
        <v>5</v>
      </c>
      <c r="F18" s="5">
        <f t="shared" si="1"/>
        <v>5</v>
      </c>
      <c r="G18" s="12">
        <f t="shared" si="2"/>
        <v>43.6</v>
      </c>
      <c r="H18" s="14" t="str">
        <f>IF(F18=0,"",VLOOKUP(G18,'Class Table'!$B$4:$D$10,3,TRUE))</f>
        <v>B</v>
      </c>
      <c r="I18" s="227">
        <v>46</v>
      </c>
      <c r="J18" s="278">
        <v>41</v>
      </c>
      <c r="K18" s="227">
        <v>44</v>
      </c>
      <c r="L18" s="227">
        <v>44</v>
      </c>
      <c r="M18" s="227">
        <v>43</v>
      </c>
      <c r="N18" s="227"/>
      <c r="O18" s="264">
        <v>50</v>
      </c>
      <c r="P18" s="278">
        <v>43</v>
      </c>
      <c r="Q18" s="262">
        <v>50</v>
      </c>
      <c r="R18" s="227">
        <v>48</v>
      </c>
      <c r="S18" s="227">
        <v>47</v>
      </c>
      <c r="T18" s="227"/>
      <c r="U18" s="14">
        <f t="shared" si="3"/>
        <v>4</v>
      </c>
      <c r="V18" s="116">
        <f t="shared" si="4"/>
        <v>4</v>
      </c>
      <c r="W18" s="219">
        <f t="shared" si="5"/>
        <v>5.9333333333333371</v>
      </c>
      <c r="X18" s="219" t="s">
        <v>355</v>
      </c>
      <c r="Y18" s="24"/>
      <c r="Z18" s="24"/>
      <c r="AA18" s="24"/>
    </row>
    <row r="19" spans="1:27" x14ac:dyDescent="0.35">
      <c r="A19" s="3" t="s">
        <v>58</v>
      </c>
      <c r="B19" s="3" t="s">
        <v>135</v>
      </c>
      <c r="C19" s="12">
        <v>44.25</v>
      </c>
      <c r="D19" s="9">
        <v>4</v>
      </c>
      <c r="E19" s="298">
        <f t="shared" si="0"/>
        <v>4</v>
      </c>
      <c r="F19" s="5">
        <f t="shared" si="1"/>
        <v>5</v>
      </c>
      <c r="G19" s="12">
        <f t="shared" si="2"/>
        <v>44.6</v>
      </c>
      <c r="H19" s="14" t="str">
        <f>IF(F19=0,"",VLOOKUP(G19,'Class Table'!$B$4:$D$10,3,TRUE))</f>
        <v>B</v>
      </c>
      <c r="I19" s="263">
        <v>47</v>
      </c>
      <c r="J19" s="278"/>
      <c r="K19" s="227">
        <v>41</v>
      </c>
      <c r="L19" s="263">
        <v>47</v>
      </c>
      <c r="M19" s="227">
        <v>46</v>
      </c>
      <c r="N19" s="227">
        <v>42</v>
      </c>
      <c r="O19" s="264">
        <v>50</v>
      </c>
      <c r="P19" s="278"/>
      <c r="Q19" s="227">
        <v>42</v>
      </c>
      <c r="R19" s="262">
        <v>50</v>
      </c>
      <c r="S19" s="227">
        <v>47</v>
      </c>
      <c r="T19" s="227">
        <v>44</v>
      </c>
      <c r="U19" s="14">
        <f t="shared" si="3"/>
        <v>3</v>
      </c>
      <c r="V19" s="116">
        <f t="shared" si="4"/>
        <v>3</v>
      </c>
      <c r="W19" s="219">
        <f t="shared" si="5"/>
        <v>0.35000000000000142</v>
      </c>
      <c r="X19" s="219" t="s">
        <v>355</v>
      </c>
      <c r="Y19" s="24"/>
      <c r="Z19" s="24"/>
      <c r="AA19" s="24"/>
    </row>
    <row r="20" spans="1:27" x14ac:dyDescent="0.35">
      <c r="A20" s="3" t="s">
        <v>102</v>
      </c>
      <c r="B20" s="3" t="s">
        <v>136</v>
      </c>
      <c r="C20" s="12">
        <v>45.25</v>
      </c>
      <c r="D20" s="9">
        <v>3</v>
      </c>
      <c r="E20" s="298">
        <f t="shared" si="0"/>
        <v>3</v>
      </c>
      <c r="F20" s="5">
        <f t="shared" si="1"/>
        <v>5</v>
      </c>
      <c r="G20" s="12">
        <f t="shared" si="2"/>
        <v>42</v>
      </c>
      <c r="H20" s="14" t="str">
        <f>IF(F20=0,"",VLOOKUP(G20,'Class Table'!$B$4:$D$10,3,TRUE))</f>
        <v>B</v>
      </c>
      <c r="I20" s="227">
        <v>42</v>
      </c>
      <c r="J20" s="278">
        <v>42</v>
      </c>
      <c r="K20" s="227">
        <v>39</v>
      </c>
      <c r="L20" s="227">
        <v>45</v>
      </c>
      <c r="M20" s="227">
        <v>42</v>
      </c>
      <c r="N20" s="227"/>
      <c r="O20" s="34">
        <v>45</v>
      </c>
      <c r="P20" s="278">
        <v>45</v>
      </c>
      <c r="Q20" s="227">
        <v>42</v>
      </c>
      <c r="R20" s="227">
        <v>48</v>
      </c>
      <c r="S20" s="227">
        <v>45</v>
      </c>
      <c r="T20" s="227"/>
      <c r="U20" s="14">
        <f t="shared" si="3"/>
        <v>6</v>
      </c>
      <c r="V20" s="116">
        <f t="shared" si="4"/>
        <v>6</v>
      </c>
      <c r="W20" s="219">
        <f t="shared" si="5"/>
        <v>-3.25</v>
      </c>
      <c r="X20" s="219" t="s">
        <v>355</v>
      </c>
      <c r="Y20" s="24"/>
      <c r="Z20" s="24"/>
      <c r="AA20" s="24"/>
    </row>
    <row r="21" spans="1:27" x14ac:dyDescent="0.35">
      <c r="A21" s="3" t="s">
        <v>167</v>
      </c>
      <c r="B21" s="3" t="s">
        <v>168</v>
      </c>
      <c r="C21" s="12">
        <v>45.2</v>
      </c>
      <c r="D21" s="9">
        <v>3</v>
      </c>
      <c r="E21" s="298">
        <f t="shared" si="0"/>
        <v>3</v>
      </c>
      <c r="F21" s="5">
        <f t="shared" si="1"/>
        <v>4</v>
      </c>
      <c r="G21" s="12">
        <f t="shared" si="2"/>
        <v>45</v>
      </c>
      <c r="H21" s="14" t="str">
        <f>IF(F21=0,"",VLOOKUP(G21,'Class Table'!$B$4:$D$10,3,TRUE))</f>
        <v>B</v>
      </c>
      <c r="I21" s="227"/>
      <c r="J21" s="278"/>
      <c r="K21" s="227">
        <v>44</v>
      </c>
      <c r="L21" s="227">
        <v>46</v>
      </c>
      <c r="M21" s="227">
        <v>45</v>
      </c>
      <c r="N21" s="227">
        <v>45</v>
      </c>
      <c r="O21" s="34"/>
      <c r="P21" s="278"/>
      <c r="Q21" s="227">
        <v>47</v>
      </c>
      <c r="R21" s="263">
        <v>49</v>
      </c>
      <c r="S21" s="227">
        <v>47</v>
      </c>
      <c r="T21" s="227">
        <v>48</v>
      </c>
      <c r="U21" s="14">
        <f t="shared" si="3"/>
        <v>3</v>
      </c>
      <c r="V21" s="116">
        <f t="shared" si="4"/>
        <v>3</v>
      </c>
      <c r="W21" s="219">
        <f t="shared" si="5"/>
        <v>-0.20000000000000284</v>
      </c>
      <c r="X21" s="219"/>
      <c r="Y21" s="24"/>
      <c r="Z21" s="24"/>
      <c r="AA21" s="24"/>
    </row>
    <row r="22" spans="1:27" x14ac:dyDescent="0.35">
      <c r="A22" s="3" t="s">
        <v>44</v>
      </c>
      <c r="B22" s="3" t="s">
        <v>137</v>
      </c>
      <c r="C22" s="12">
        <v>39.799999999999997</v>
      </c>
      <c r="D22" s="9">
        <v>8</v>
      </c>
      <c r="E22" s="298">
        <f t="shared" si="0"/>
        <v>8</v>
      </c>
      <c r="F22" s="5">
        <f t="shared" si="1"/>
        <v>4</v>
      </c>
      <c r="G22" s="12">
        <f t="shared" si="2"/>
        <v>35.75</v>
      </c>
      <c r="H22" s="14" t="str">
        <f>IF(F22=0,"",VLOOKUP(G22,'Class Table'!$B$4:$D$10,3,TRUE))</f>
        <v>C</v>
      </c>
      <c r="I22" s="227"/>
      <c r="J22" s="278"/>
      <c r="K22" s="227">
        <v>30</v>
      </c>
      <c r="L22" s="227">
        <v>39</v>
      </c>
      <c r="M22" s="227">
        <v>38</v>
      </c>
      <c r="N22" s="227">
        <v>36</v>
      </c>
      <c r="O22" s="34"/>
      <c r="P22" s="278"/>
      <c r="Q22" s="227">
        <v>38</v>
      </c>
      <c r="R22" s="227">
        <v>47</v>
      </c>
      <c r="S22" s="227">
        <v>46</v>
      </c>
      <c r="T22" s="227">
        <v>44</v>
      </c>
      <c r="U22" s="14">
        <f t="shared" si="3"/>
        <v>12</v>
      </c>
      <c r="V22" s="116">
        <f t="shared" si="4"/>
        <v>12</v>
      </c>
      <c r="W22" s="219">
        <f t="shared" si="5"/>
        <v>-4.0499999999999972</v>
      </c>
      <c r="X22" s="219"/>
      <c r="Y22" s="24"/>
      <c r="Z22" s="24"/>
      <c r="AA22" s="24"/>
    </row>
    <row r="23" spans="1:27" x14ac:dyDescent="0.35">
      <c r="A23" s="3" t="s">
        <v>138</v>
      </c>
      <c r="B23" s="3" t="s">
        <v>139</v>
      </c>
      <c r="C23" s="12">
        <v>44.666666666666664</v>
      </c>
      <c r="D23" s="9">
        <v>3</v>
      </c>
      <c r="E23" s="298">
        <f t="shared" si="0"/>
        <v>0</v>
      </c>
      <c r="F23" s="5">
        <f t="shared" si="1"/>
        <v>5</v>
      </c>
      <c r="G23" s="12">
        <f t="shared" si="2"/>
        <v>45.6</v>
      </c>
      <c r="H23" s="14" t="str">
        <f>IF(F23=0,"",VLOOKUP(G23,'Class Table'!$B$4:$D$10,3,TRUE))</f>
        <v>A</v>
      </c>
      <c r="I23" s="263">
        <v>49</v>
      </c>
      <c r="J23" s="263">
        <v>46</v>
      </c>
      <c r="K23" s="263">
        <v>45</v>
      </c>
      <c r="L23" s="227">
        <v>39</v>
      </c>
      <c r="M23" s="263">
        <v>49</v>
      </c>
      <c r="N23" s="227"/>
      <c r="O23" s="264">
        <v>50</v>
      </c>
      <c r="P23" s="278">
        <v>46</v>
      </c>
      <c r="Q23" s="227">
        <v>47</v>
      </c>
      <c r="R23" s="227">
        <v>42</v>
      </c>
      <c r="S23" s="262">
        <v>50</v>
      </c>
      <c r="T23" s="227"/>
      <c r="U23" s="14">
        <f t="shared" si="3"/>
        <v>2</v>
      </c>
      <c r="V23" s="116">
        <f t="shared" si="4"/>
        <v>2</v>
      </c>
      <c r="W23" s="219">
        <f t="shared" si="5"/>
        <v>0.93333333333333712</v>
      </c>
      <c r="X23" s="219" t="s">
        <v>355</v>
      </c>
      <c r="Y23" s="24"/>
      <c r="Z23" s="24"/>
      <c r="AA23" s="24"/>
    </row>
    <row r="24" spans="1:27" x14ac:dyDescent="0.35">
      <c r="A24" s="3" t="s">
        <v>46</v>
      </c>
      <c r="B24" s="3" t="s">
        <v>163</v>
      </c>
      <c r="C24" s="12">
        <v>24.333333333333332</v>
      </c>
      <c r="D24" s="9">
        <v>24</v>
      </c>
      <c r="E24" s="298">
        <f t="shared" si="0"/>
        <v>16</v>
      </c>
      <c r="F24" s="5">
        <f t="shared" si="1"/>
        <v>2</v>
      </c>
      <c r="G24" s="12">
        <f t="shared" si="2"/>
        <v>30</v>
      </c>
      <c r="H24" s="14" t="str">
        <f>IF(F24=0,"",VLOOKUP(G24,'Class Table'!$B$4:$D$10,3,TRUE))</f>
        <v>E</v>
      </c>
      <c r="I24" s="227"/>
      <c r="J24" s="278"/>
      <c r="K24" s="227"/>
      <c r="L24" s="227">
        <v>28</v>
      </c>
      <c r="M24" s="227">
        <v>32</v>
      </c>
      <c r="N24" s="227"/>
      <c r="O24" s="34"/>
      <c r="P24" s="278"/>
      <c r="Q24" s="227"/>
      <c r="R24" s="262">
        <v>50</v>
      </c>
      <c r="S24" s="262">
        <v>50</v>
      </c>
      <c r="T24" s="227"/>
      <c r="U24" s="14">
        <f t="shared" si="3"/>
        <v>18</v>
      </c>
      <c r="V24" s="116">
        <f t="shared" si="4"/>
        <v>18</v>
      </c>
      <c r="W24" s="219">
        <f t="shared" si="5"/>
        <v>5.6666666666666679</v>
      </c>
      <c r="X24" s="219"/>
      <c r="Y24" s="24"/>
      <c r="Z24" s="24"/>
      <c r="AA24" s="24"/>
    </row>
    <row r="25" spans="1:27" x14ac:dyDescent="0.35">
      <c r="A25" s="3" t="s">
        <v>140</v>
      </c>
      <c r="B25" s="3" t="s">
        <v>141</v>
      </c>
      <c r="C25" s="12">
        <v>43.666666666666664</v>
      </c>
      <c r="D25" s="9">
        <v>4</v>
      </c>
      <c r="E25" s="298">
        <f t="shared" si="0"/>
        <v>2</v>
      </c>
      <c r="F25" s="5">
        <f t="shared" si="1"/>
        <v>5</v>
      </c>
      <c r="G25" s="12">
        <f t="shared" si="2"/>
        <v>44.4</v>
      </c>
      <c r="H25" s="14" t="str">
        <f>IF(F25=0,"",VLOOKUP(G25,'Class Table'!$B$4:$D$10,3,TRUE))</f>
        <v>B</v>
      </c>
      <c r="I25" s="227">
        <v>44</v>
      </c>
      <c r="J25" s="278">
        <v>45</v>
      </c>
      <c r="K25" s="227">
        <v>44</v>
      </c>
      <c r="L25" s="227">
        <v>43</v>
      </c>
      <c r="M25" s="227">
        <v>46</v>
      </c>
      <c r="N25" s="227"/>
      <c r="O25" s="34">
        <v>48</v>
      </c>
      <c r="P25" s="278">
        <v>49</v>
      </c>
      <c r="Q25" s="227">
        <v>47</v>
      </c>
      <c r="R25" s="227">
        <v>47</v>
      </c>
      <c r="S25" s="262">
        <v>50</v>
      </c>
      <c r="T25" s="227"/>
      <c r="U25" s="14">
        <f t="shared" si="3"/>
        <v>4</v>
      </c>
      <c r="V25" s="116">
        <f t="shared" si="4"/>
        <v>4</v>
      </c>
      <c r="W25" s="219">
        <f t="shared" si="5"/>
        <v>0.73333333333333428</v>
      </c>
      <c r="X25" s="219"/>
      <c r="Y25" s="24"/>
      <c r="Z25" s="24"/>
      <c r="AA25" s="24"/>
    </row>
    <row r="26" spans="1:27" x14ac:dyDescent="0.35">
      <c r="A26" s="228" t="s">
        <v>47</v>
      </c>
      <c r="B26" s="228" t="s">
        <v>50</v>
      </c>
      <c r="C26" s="230" t="s">
        <v>181</v>
      </c>
      <c r="D26" s="231" t="s">
        <v>181</v>
      </c>
      <c r="E26" s="298">
        <f t="shared" si="0"/>
        <v>8</v>
      </c>
      <c r="F26" s="5">
        <f t="shared" si="1"/>
        <v>1</v>
      </c>
      <c r="G26" s="12">
        <f t="shared" si="2"/>
        <v>40</v>
      </c>
      <c r="H26" s="14" t="str">
        <f>IF(F26=0,"",VLOOKUP(G26,'Class Table'!$B$4:$D$10,3,TRUE))</f>
        <v>C</v>
      </c>
      <c r="I26" s="227"/>
      <c r="J26" s="278">
        <v>40</v>
      </c>
      <c r="K26" s="227"/>
      <c r="L26" s="227"/>
      <c r="M26" s="227"/>
      <c r="N26" s="227"/>
      <c r="O26" s="34"/>
      <c r="P26" s="262">
        <v>50</v>
      </c>
      <c r="Q26" s="227"/>
      <c r="R26" s="227"/>
      <c r="S26" s="227"/>
      <c r="T26" s="227"/>
      <c r="U26" s="14">
        <f t="shared" si="3"/>
        <v>8</v>
      </c>
      <c r="V26" s="116">
        <f t="shared" si="4"/>
        <v>8</v>
      </c>
      <c r="W26" s="219" t="e">
        <f t="shared" si="5"/>
        <v>#VALUE!</v>
      </c>
      <c r="X26" s="219"/>
      <c r="Y26" s="24"/>
      <c r="Z26" s="24"/>
      <c r="AA26" s="24"/>
    </row>
    <row r="27" spans="1:27" x14ac:dyDescent="0.35">
      <c r="A27" s="3" t="s">
        <v>96</v>
      </c>
      <c r="B27" s="3" t="s">
        <v>143</v>
      </c>
      <c r="C27" s="12">
        <v>33.200000000000003</v>
      </c>
      <c r="D27" s="9">
        <v>15</v>
      </c>
      <c r="E27" s="298">
        <f t="shared" si="0"/>
        <v>10</v>
      </c>
      <c r="F27" s="5">
        <f t="shared" si="1"/>
        <v>4</v>
      </c>
      <c r="G27" s="12">
        <f t="shared" si="2"/>
        <v>39</v>
      </c>
      <c r="H27" s="14" t="str">
        <f>IF(F27=0,"",VLOOKUP(G27,'Class Table'!$B$4:$D$10,3,TRUE))</f>
        <v>C</v>
      </c>
      <c r="I27" s="227">
        <v>38</v>
      </c>
      <c r="J27" s="278"/>
      <c r="K27" s="227">
        <v>40</v>
      </c>
      <c r="L27" s="227">
        <v>40</v>
      </c>
      <c r="M27" s="227">
        <v>38</v>
      </c>
      <c r="N27" s="227"/>
      <c r="O27" s="264">
        <v>50</v>
      </c>
      <c r="P27" s="278"/>
      <c r="Q27" s="262">
        <v>50</v>
      </c>
      <c r="R27" s="227">
        <v>48</v>
      </c>
      <c r="S27" s="227">
        <v>46</v>
      </c>
      <c r="T27" s="227"/>
      <c r="U27" s="14">
        <f t="shared" si="3"/>
        <v>9</v>
      </c>
      <c r="V27" s="116">
        <f t="shared" si="4"/>
        <v>9</v>
      </c>
      <c r="W27" s="219">
        <f t="shared" si="5"/>
        <v>5.7999999999999972</v>
      </c>
      <c r="X27" s="219" t="s">
        <v>355</v>
      </c>
      <c r="Y27" s="24"/>
      <c r="Z27" s="24"/>
      <c r="AA27" s="24"/>
    </row>
    <row r="28" spans="1:27" x14ac:dyDescent="0.35">
      <c r="A28" s="228" t="s">
        <v>3</v>
      </c>
      <c r="B28" s="228" t="s">
        <v>391</v>
      </c>
      <c r="C28" s="230" t="s">
        <v>181</v>
      </c>
      <c r="D28" s="231" t="s">
        <v>181</v>
      </c>
      <c r="E28" s="298">
        <f t="shared" si="0"/>
        <v>6</v>
      </c>
      <c r="F28" s="5">
        <f t="shared" si="1"/>
        <v>4</v>
      </c>
      <c r="G28" s="12">
        <f t="shared" si="2"/>
        <v>46</v>
      </c>
      <c r="H28" s="14" t="str">
        <f>IF(F28=0,"",VLOOKUP(G28,'Class Table'!$B$4:$D$10,3,TRUE))</f>
        <v>A</v>
      </c>
      <c r="I28" s="227">
        <v>46</v>
      </c>
      <c r="J28" s="278"/>
      <c r="K28" s="227"/>
      <c r="L28" s="263">
        <v>48</v>
      </c>
      <c r="M28" s="263">
        <v>48</v>
      </c>
      <c r="N28" s="227">
        <v>42</v>
      </c>
      <c r="O28" s="34">
        <v>46</v>
      </c>
      <c r="P28" s="278"/>
      <c r="Q28" s="227"/>
      <c r="R28" s="262">
        <v>50</v>
      </c>
      <c r="S28" s="227">
        <v>48</v>
      </c>
      <c r="T28" s="227">
        <v>42</v>
      </c>
      <c r="U28" s="14">
        <f t="shared" si="3"/>
        <v>2</v>
      </c>
      <c r="V28" s="116">
        <f t="shared" si="4"/>
        <v>2</v>
      </c>
      <c r="W28" s="219" t="e">
        <f t="shared" si="5"/>
        <v>#VALUE!</v>
      </c>
      <c r="X28" s="219"/>
      <c r="Y28" s="24"/>
      <c r="Z28" s="24"/>
      <c r="AA28" s="24"/>
    </row>
    <row r="29" spans="1:27" x14ac:dyDescent="0.35">
      <c r="A29" s="228" t="s">
        <v>387</v>
      </c>
      <c r="B29" s="228" t="s">
        <v>391</v>
      </c>
      <c r="C29" s="230" t="s">
        <v>181</v>
      </c>
      <c r="D29" s="231" t="s">
        <v>181</v>
      </c>
      <c r="E29" s="298">
        <f t="shared" si="0"/>
        <v>10</v>
      </c>
      <c r="F29" s="5">
        <f t="shared" si="1"/>
        <v>1</v>
      </c>
      <c r="G29" s="12">
        <f t="shared" si="2"/>
        <v>38</v>
      </c>
      <c r="H29" s="14" t="str">
        <f>IF(F29=0,"",VLOOKUP(G29,'Class Table'!$B$4:$D$10,3,TRUE))</f>
        <v>C</v>
      </c>
      <c r="I29" s="227"/>
      <c r="J29" s="227"/>
      <c r="K29" s="227"/>
      <c r="L29" s="227"/>
      <c r="M29" s="227">
        <v>38</v>
      </c>
      <c r="N29" s="227"/>
      <c r="O29" s="34"/>
      <c r="P29" s="227"/>
      <c r="Q29" s="227"/>
      <c r="R29" s="74"/>
      <c r="S29" s="262">
        <v>50</v>
      </c>
      <c r="T29" s="227"/>
      <c r="U29" s="14">
        <f t="shared" si="3"/>
        <v>10</v>
      </c>
      <c r="V29" s="116">
        <f t="shared" si="4"/>
        <v>10</v>
      </c>
      <c r="W29" s="219" t="e">
        <f t="shared" si="5"/>
        <v>#VALUE!</v>
      </c>
      <c r="X29" s="219"/>
      <c r="Y29" s="24"/>
      <c r="Z29" s="24"/>
      <c r="AA29" s="24"/>
    </row>
    <row r="30" spans="1:27" x14ac:dyDescent="0.35">
      <c r="A30" s="228" t="s">
        <v>33</v>
      </c>
      <c r="B30" s="228" t="s">
        <v>386</v>
      </c>
      <c r="C30" s="230" t="s">
        <v>181</v>
      </c>
      <c r="D30" s="231" t="s">
        <v>181</v>
      </c>
      <c r="E30" s="298">
        <f t="shared" si="0"/>
        <v>11</v>
      </c>
      <c r="F30" s="5">
        <f t="shared" si="1"/>
        <v>1</v>
      </c>
      <c r="G30" s="12">
        <f t="shared" si="2"/>
        <v>37</v>
      </c>
      <c r="H30" s="14" t="str">
        <f>IF(F30=0,"",VLOOKUP(G30,'Class Table'!$B$4:$D$10,3,TRUE))</f>
        <v>C</v>
      </c>
      <c r="I30" s="227"/>
      <c r="J30" s="227"/>
      <c r="K30" s="227"/>
      <c r="L30" s="227"/>
      <c r="M30" s="227">
        <v>37</v>
      </c>
      <c r="N30" s="227"/>
      <c r="O30" s="34"/>
      <c r="P30" s="227"/>
      <c r="Q30" s="227"/>
      <c r="R30" s="74"/>
      <c r="S30" s="262">
        <v>50</v>
      </c>
      <c r="T30" s="227"/>
      <c r="U30" s="14">
        <f t="shared" si="3"/>
        <v>11</v>
      </c>
      <c r="V30" s="116">
        <f t="shared" si="4"/>
        <v>11</v>
      </c>
      <c r="W30" s="219" t="e">
        <f t="shared" si="5"/>
        <v>#VALUE!</v>
      </c>
      <c r="X30" s="219"/>
      <c r="Y30" s="24"/>
      <c r="Z30" s="24"/>
      <c r="AA30" s="24"/>
    </row>
    <row r="31" spans="1:27" x14ac:dyDescent="0.35">
      <c r="A31" s="228" t="s">
        <v>102</v>
      </c>
      <c r="B31" s="228" t="s">
        <v>370</v>
      </c>
      <c r="C31" s="230" t="s">
        <v>181</v>
      </c>
      <c r="D31" s="231" t="s">
        <v>181</v>
      </c>
      <c r="E31" s="298">
        <f t="shared" si="0"/>
        <v>5</v>
      </c>
      <c r="F31" s="5">
        <f t="shared" si="1"/>
        <v>5</v>
      </c>
      <c r="G31" s="12">
        <f t="shared" si="2"/>
        <v>40.799999999999997</v>
      </c>
      <c r="H31" s="14" t="str">
        <f>IF(F31=0,"",VLOOKUP(G31,'Class Table'!$B$4:$D$10,3,TRUE))</f>
        <v>C</v>
      </c>
      <c r="I31" s="227"/>
      <c r="J31" s="278">
        <v>36</v>
      </c>
      <c r="K31" s="227">
        <v>38</v>
      </c>
      <c r="L31" s="227">
        <v>41</v>
      </c>
      <c r="M31" s="227">
        <v>46</v>
      </c>
      <c r="N31" s="227">
        <v>43</v>
      </c>
      <c r="O31" s="34"/>
      <c r="P31" s="262">
        <v>50</v>
      </c>
      <c r="Q31" s="262">
        <v>50</v>
      </c>
      <c r="R31" s="262">
        <v>50</v>
      </c>
      <c r="S31" s="262">
        <v>50</v>
      </c>
      <c r="T31" s="227">
        <v>45</v>
      </c>
      <c r="U31" s="14">
        <f t="shared" si="3"/>
        <v>7</v>
      </c>
      <c r="V31" s="116">
        <f t="shared" si="4"/>
        <v>7</v>
      </c>
      <c r="W31" s="219" t="e">
        <f t="shared" si="5"/>
        <v>#VALUE!</v>
      </c>
      <c r="X31" s="219"/>
      <c r="Y31" s="24"/>
      <c r="Z31" s="24"/>
      <c r="AA31" s="24"/>
    </row>
    <row r="32" spans="1:27" x14ac:dyDescent="0.35">
      <c r="A32" s="3" t="s">
        <v>3</v>
      </c>
      <c r="B32" s="3" t="s">
        <v>144</v>
      </c>
      <c r="C32" s="12">
        <v>32</v>
      </c>
      <c r="D32" s="9">
        <v>16</v>
      </c>
      <c r="E32" s="298">
        <f t="shared" si="0"/>
        <v>16</v>
      </c>
      <c r="F32" s="5">
        <f t="shared" si="1"/>
        <v>1</v>
      </c>
      <c r="G32" s="12">
        <f t="shared" si="2"/>
        <v>32</v>
      </c>
      <c r="H32" s="14" t="str">
        <f>IF(F32=0,"",VLOOKUP(G32,'Class Table'!$B$4:$D$10,3,TRUE))</f>
        <v>D</v>
      </c>
      <c r="I32" s="227"/>
      <c r="J32" s="278"/>
      <c r="K32" s="227"/>
      <c r="L32" s="227">
        <v>32</v>
      </c>
      <c r="M32" s="227"/>
      <c r="N32" s="227"/>
      <c r="O32" s="34"/>
      <c r="P32" s="278"/>
      <c r="Q32" s="227"/>
      <c r="R32" s="227">
        <v>48</v>
      </c>
      <c r="S32" s="227"/>
      <c r="T32" s="227"/>
      <c r="U32" s="14">
        <f t="shared" si="3"/>
        <v>16</v>
      </c>
      <c r="V32" s="116">
        <f t="shared" si="4"/>
        <v>16</v>
      </c>
      <c r="W32" s="219">
        <f t="shared" si="5"/>
        <v>0</v>
      </c>
      <c r="X32" s="219"/>
      <c r="Y32" s="24"/>
      <c r="Z32" s="24"/>
      <c r="AA32" s="24"/>
    </row>
    <row r="33" spans="1:27" x14ac:dyDescent="0.35">
      <c r="A33" s="3" t="s">
        <v>64</v>
      </c>
      <c r="B33" s="3" t="s">
        <v>144</v>
      </c>
      <c r="C33" s="12">
        <v>27.666666666666668</v>
      </c>
      <c r="D33" s="9">
        <v>20</v>
      </c>
      <c r="E33" s="298">
        <f t="shared" si="0"/>
        <v>9</v>
      </c>
      <c r="F33" s="5">
        <f t="shared" si="1"/>
        <v>2</v>
      </c>
      <c r="G33" s="12">
        <f t="shared" si="2"/>
        <v>36.5</v>
      </c>
      <c r="H33" s="14" t="str">
        <f>IF(F33=0,"",VLOOKUP(G33,'Class Table'!$B$4:$D$10,3,TRUE))</f>
        <v>C</v>
      </c>
      <c r="I33" s="227"/>
      <c r="J33" s="278"/>
      <c r="K33" s="227"/>
      <c r="L33" s="227">
        <v>34</v>
      </c>
      <c r="M33" s="227">
        <v>39</v>
      </c>
      <c r="N33" s="227"/>
      <c r="O33" s="34"/>
      <c r="P33" s="278"/>
      <c r="Q33" s="227"/>
      <c r="R33" s="262">
        <v>50</v>
      </c>
      <c r="S33" s="262">
        <v>50</v>
      </c>
      <c r="T33" s="227"/>
      <c r="U33" s="14">
        <f t="shared" si="3"/>
        <v>11</v>
      </c>
      <c r="V33" s="116">
        <f t="shared" si="4"/>
        <v>11</v>
      </c>
      <c r="W33" s="219">
        <f t="shared" si="5"/>
        <v>8.8333333333333321</v>
      </c>
      <c r="X33" s="219"/>
      <c r="Y33" s="24"/>
      <c r="Z33" s="24"/>
      <c r="AA33" s="24"/>
    </row>
    <row r="34" spans="1:27" x14ac:dyDescent="0.35">
      <c r="A34" s="3" t="s">
        <v>142</v>
      </c>
      <c r="B34" s="3" t="s">
        <v>145</v>
      </c>
      <c r="C34" s="12">
        <v>36</v>
      </c>
      <c r="D34" s="9">
        <v>12</v>
      </c>
      <c r="E34" s="298">
        <f t="shared" si="0"/>
        <v>12</v>
      </c>
      <c r="F34" s="5">
        <f t="shared" si="1"/>
        <v>0</v>
      </c>
      <c r="G34" s="12" t="str">
        <f t="shared" si="2"/>
        <v/>
      </c>
      <c r="H34" s="14" t="str">
        <f>IF(F34=0,"",VLOOKUP(G34,'Class Table'!$B$4:$D$10,3,TRUE))</f>
        <v/>
      </c>
      <c r="I34" s="227"/>
      <c r="J34" s="278"/>
      <c r="K34" s="227"/>
      <c r="L34" s="227"/>
      <c r="M34" s="227"/>
      <c r="N34" s="227"/>
      <c r="O34" s="34"/>
      <c r="P34" s="278"/>
      <c r="Q34" s="227"/>
      <c r="R34" s="227"/>
      <c r="S34" s="227"/>
      <c r="T34" s="227"/>
      <c r="U34" s="14" t="str">
        <f t="shared" si="3"/>
        <v/>
      </c>
      <c r="V34" s="116" t="str">
        <f t="shared" si="4"/>
        <v/>
      </c>
      <c r="W34" s="219" t="e">
        <f t="shared" si="5"/>
        <v>#VALUE!</v>
      </c>
      <c r="X34" s="219"/>
      <c r="Y34" s="24"/>
      <c r="Z34" s="24"/>
      <c r="AA34" s="24"/>
    </row>
    <row r="35" spans="1:27" x14ac:dyDescent="0.35">
      <c r="A35" s="3" t="s">
        <v>19</v>
      </c>
      <c r="B35" s="3" t="s">
        <v>146</v>
      </c>
      <c r="C35" s="12">
        <v>42</v>
      </c>
      <c r="D35" s="9">
        <v>6</v>
      </c>
      <c r="E35" s="298">
        <f t="shared" si="0"/>
        <v>6</v>
      </c>
      <c r="F35" s="5">
        <f t="shared" si="1"/>
        <v>6</v>
      </c>
      <c r="G35" s="12">
        <f t="shared" si="2"/>
        <v>43</v>
      </c>
      <c r="H35" s="14" t="str">
        <f>IF(F35=0,"",VLOOKUP(G35,'Class Table'!$B$4:$D$10,3,TRUE))</f>
        <v>B</v>
      </c>
      <c r="I35" s="227">
        <v>43</v>
      </c>
      <c r="J35" s="263">
        <v>46</v>
      </c>
      <c r="K35" s="227">
        <v>44</v>
      </c>
      <c r="L35" s="227">
        <v>44</v>
      </c>
      <c r="M35" s="227">
        <v>40</v>
      </c>
      <c r="N35" s="227">
        <v>41</v>
      </c>
      <c r="O35" s="265">
        <v>49</v>
      </c>
      <c r="P35" s="262">
        <v>50</v>
      </c>
      <c r="Q35" s="227">
        <v>46</v>
      </c>
      <c r="R35" s="227">
        <v>48</v>
      </c>
      <c r="S35" s="227">
        <v>44</v>
      </c>
      <c r="T35" s="227">
        <v>47</v>
      </c>
      <c r="U35" s="14">
        <f t="shared" si="3"/>
        <v>5</v>
      </c>
      <c r="V35" s="116">
        <f t="shared" si="4"/>
        <v>5</v>
      </c>
      <c r="W35" s="219">
        <f t="shared" si="5"/>
        <v>1</v>
      </c>
      <c r="X35" s="219" t="s">
        <v>355</v>
      </c>
      <c r="Y35" s="24"/>
      <c r="Z35" s="24"/>
      <c r="AA35" s="24"/>
    </row>
    <row r="36" spans="1:27" x14ac:dyDescent="0.35">
      <c r="A36" s="3" t="s">
        <v>172</v>
      </c>
      <c r="B36" s="3" t="s">
        <v>173</v>
      </c>
      <c r="C36" s="12">
        <v>48</v>
      </c>
      <c r="D36" s="9">
        <v>0</v>
      </c>
      <c r="E36" s="298">
        <f t="shared" si="0"/>
        <v>0</v>
      </c>
      <c r="F36" s="5">
        <f t="shared" si="1"/>
        <v>4</v>
      </c>
      <c r="G36" s="12">
        <f t="shared" si="2"/>
        <v>46.75</v>
      </c>
      <c r="H36" s="14" t="str">
        <f>IF(F36=0,"",VLOOKUP(G36,'Class Table'!$B$4:$D$10,3,TRUE))</f>
        <v>A</v>
      </c>
      <c r="I36" s="263">
        <v>47</v>
      </c>
      <c r="J36" s="278"/>
      <c r="K36" s="227"/>
      <c r="L36" s="263">
        <v>47</v>
      </c>
      <c r="M36" s="227">
        <v>45</v>
      </c>
      <c r="N36" s="263">
        <v>48</v>
      </c>
      <c r="O36" s="34">
        <v>47</v>
      </c>
      <c r="P36" s="227"/>
      <c r="Q36" s="227"/>
      <c r="R36" s="227">
        <v>47</v>
      </c>
      <c r="S36" s="227">
        <v>45</v>
      </c>
      <c r="T36" s="227">
        <v>48</v>
      </c>
      <c r="U36" s="14">
        <f t="shared" si="3"/>
        <v>1</v>
      </c>
      <c r="V36" s="116">
        <f t="shared" si="4"/>
        <v>1</v>
      </c>
      <c r="W36" s="219">
        <f t="shared" si="5"/>
        <v>-1.25</v>
      </c>
      <c r="X36" s="219" t="s">
        <v>355</v>
      </c>
      <c r="Y36" s="24"/>
      <c r="Z36" s="24"/>
      <c r="AA36" s="24"/>
    </row>
    <row r="37" spans="1:27" x14ac:dyDescent="0.35">
      <c r="A37" s="3" t="s">
        <v>147</v>
      </c>
      <c r="B37" s="3" t="s">
        <v>148</v>
      </c>
      <c r="C37" s="12">
        <v>27.5</v>
      </c>
      <c r="D37" s="9">
        <v>20</v>
      </c>
      <c r="E37" s="298">
        <f t="shared" si="0"/>
        <v>20</v>
      </c>
      <c r="F37" s="5">
        <f t="shared" si="1"/>
        <v>0</v>
      </c>
      <c r="G37" s="12" t="str">
        <f t="shared" si="2"/>
        <v/>
      </c>
      <c r="H37" s="14" t="str">
        <f>IF(F37=0,"",VLOOKUP(G37,'Class Table'!$B$4:$D$10,3,TRUE))</f>
        <v/>
      </c>
      <c r="I37" s="227"/>
      <c r="J37" s="278"/>
      <c r="K37" s="227"/>
      <c r="L37" s="227"/>
      <c r="M37" s="227"/>
      <c r="N37" s="227"/>
      <c r="O37" s="34"/>
      <c r="P37" s="227"/>
      <c r="Q37" s="227"/>
      <c r="R37" s="227"/>
      <c r="S37" s="227"/>
      <c r="T37" s="227"/>
      <c r="U37" s="14" t="str">
        <f t="shared" si="3"/>
        <v/>
      </c>
      <c r="V37" s="116" t="str">
        <f t="shared" si="4"/>
        <v/>
      </c>
      <c r="W37" s="219" t="e">
        <f t="shared" si="5"/>
        <v>#VALUE!</v>
      </c>
      <c r="X37" s="219"/>
      <c r="Y37" s="24"/>
      <c r="Z37" s="24"/>
      <c r="AA37" s="24"/>
    </row>
    <row r="38" spans="1:27" x14ac:dyDescent="0.35">
      <c r="A38" s="3" t="s">
        <v>142</v>
      </c>
      <c r="B38" s="3" t="s">
        <v>149</v>
      </c>
      <c r="C38" s="12">
        <v>43</v>
      </c>
      <c r="D38" s="9">
        <v>5</v>
      </c>
      <c r="E38" s="298">
        <f t="shared" si="0"/>
        <v>5</v>
      </c>
      <c r="F38" s="5">
        <f t="shared" si="1"/>
        <v>6</v>
      </c>
      <c r="G38" s="12">
        <f t="shared" si="2"/>
        <v>43.666666666666664</v>
      </c>
      <c r="H38" s="14" t="str">
        <f>IF(F38=0,"",VLOOKUP(G38,'Class Table'!$B$4:$D$10,3,TRUE))</f>
        <v>B</v>
      </c>
      <c r="I38" s="263">
        <v>47</v>
      </c>
      <c r="J38" s="278">
        <v>39</v>
      </c>
      <c r="K38" s="263">
        <v>45</v>
      </c>
      <c r="L38" s="227">
        <v>43</v>
      </c>
      <c r="M38" s="227">
        <v>47</v>
      </c>
      <c r="N38" s="227">
        <v>41</v>
      </c>
      <c r="O38" s="264">
        <v>50</v>
      </c>
      <c r="P38" s="227">
        <v>40</v>
      </c>
      <c r="Q38" s="262">
        <v>50</v>
      </c>
      <c r="R38" s="227">
        <v>46</v>
      </c>
      <c r="S38" s="262">
        <v>50</v>
      </c>
      <c r="T38" s="227">
        <v>42</v>
      </c>
      <c r="U38" s="14">
        <f t="shared" si="3"/>
        <v>4</v>
      </c>
      <c r="V38" s="116">
        <f t="shared" si="4"/>
        <v>4</v>
      </c>
      <c r="W38" s="219">
        <f t="shared" si="5"/>
        <v>0.6666666666666643</v>
      </c>
      <c r="X38" s="219"/>
      <c r="Y38" s="24"/>
      <c r="Z38" s="24"/>
      <c r="AA38" s="24"/>
    </row>
    <row r="39" spans="1:27" x14ac:dyDescent="0.35">
      <c r="A39" s="3" t="s">
        <v>78</v>
      </c>
      <c r="B39" s="3" t="s">
        <v>150</v>
      </c>
      <c r="C39" s="12">
        <v>41.25</v>
      </c>
      <c r="D39" s="9">
        <v>7</v>
      </c>
      <c r="E39" s="298">
        <f t="shared" si="0"/>
        <v>4</v>
      </c>
      <c r="F39" s="5">
        <f t="shared" si="1"/>
        <v>6</v>
      </c>
      <c r="G39" s="12">
        <f t="shared" si="2"/>
        <v>43</v>
      </c>
      <c r="H39" s="14" t="str">
        <f>IF(F39=0,"",VLOOKUP(G39,'Class Table'!$B$4:$D$10,3,TRUE))</f>
        <v>B</v>
      </c>
      <c r="I39" s="227">
        <v>42</v>
      </c>
      <c r="J39" s="278">
        <v>46</v>
      </c>
      <c r="K39" s="227">
        <v>40</v>
      </c>
      <c r="L39" s="227">
        <v>44</v>
      </c>
      <c r="M39" s="227">
        <v>42</v>
      </c>
      <c r="N39" s="227">
        <v>44</v>
      </c>
      <c r="O39" s="34">
        <v>49</v>
      </c>
      <c r="P39" s="262">
        <v>50</v>
      </c>
      <c r="Q39" s="227">
        <v>42</v>
      </c>
      <c r="R39" s="262">
        <v>50</v>
      </c>
      <c r="S39" s="227">
        <v>46</v>
      </c>
      <c r="T39" s="262">
        <v>50</v>
      </c>
      <c r="U39" s="14">
        <f t="shared" si="3"/>
        <v>5</v>
      </c>
      <c r="V39" s="116">
        <f t="shared" si="4"/>
        <v>5</v>
      </c>
      <c r="W39" s="219">
        <f t="shared" si="5"/>
        <v>1.75</v>
      </c>
      <c r="X39" s="219" t="s">
        <v>355</v>
      </c>
      <c r="Y39" s="24"/>
      <c r="Z39" s="24"/>
      <c r="AA39" s="24"/>
    </row>
    <row r="40" spans="1:27" x14ac:dyDescent="0.35">
      <c r="A40" s="3" t="s">
        <v>151</v>
      </c>
      <c r="B40" s="3" t="s">
        <v>152</v>
      </c>
      <c r="C40" s="12">
        <v>40.25</v>
      </c>
      <c r="D40" s="9">
        <v>8</v>
      </c>
      <c r="E40" s="298">
        <f t="shared" si="0"/>
        <v>8</v>
      </c>
      <c r="F40" s="5">
        <f t="shared" si="1"/>
        <v>0</v>
      </c>
      <c r="G40" s="12" t="str">
        <f t="shared" si="2"/>
        <v/>
      </c>
      <c r="H40" s="14" t="str">
        <f>IF(F40=0,"",VLOOKUP(G40,'Class Table'!$B$4:$D$10,3,TRUE))</f>
        <v/>
      </c>
      <c r="I40" s="227"/>
      <c r="J40" s="278"/>
      <c r="K40" s="227"/>
      <c r="L40" s="227"/>
      <c r="M40" s="227"/>
      <c r="N40" s="227"/>
      <c r="O40" s="34"/>
      <c r="P40" s="227"/>
      <c r="Q40" s="227"/>
      <c r="R40" s="227"/>
      <c r="S40" s="227"/>
      <c r="T40" s="227"/>
      <c r="U40" s="14" t="str">
        <f t="shared" si="3"/>
        <v/>
      </c>
      <c r="V40" s="116" t="str">
        <f t="shared" si="4"/>
        <v/>
      </c>
      <c r="W40" s="219" t="e">
        <f t="shared" si="5"/>
        <v>#VALUE!</v>
      </c>
      <c r="X40" s="219"/>
      <c r="Y40" s="24"/>
      <c r="Z40" s="24"/>
      <c r="AA40" s="24"/>
    </row>
    <row r="41" spans="1:27" ht="15" x14ac:dyDescent="0.25">
      <c r="A41" s="3" t="s">
        <v>153</v>
      </c>
      <c r="B41" s="3" t="s">
        <v>154</v>
      </c>
      <c r="C41" s="12">
        <v>39.5</v>
      </c>
      <c r="D41" s="9">
        <v>8</v>
      </c>
      <c r="E41" s="298">
        <f t="shared" si="0"/>
        <v>8</v>
      </c>
      <c r="F41" s="5">
        <f t="shared" si="1"/>
        <v>6</v>
      </c>
      <c r="G41" s="12">
        <f t="shared" si="2"/>
        <v>37.833333333333336</v>
      </c>
      <c r="H41" s="14" t="str">
        <f>IF(F41=0,"",VLOOKUP(G41,'Class Table'!$B$4:$D$10,3,TRUE))</f>
        <v>C</v>
      </c>
      <c r="I41" s="227">
        <v>40</v>
      </c>
      <c r="J41" s="278">
        <v>34</v>
      </c>
      <c r="K41" s="227">
        <v>36</v>
      </c>
      <c r="L41" s="227">
        <v>34</v>
      </c>
      <c r="M41" s="227">
        <v>43</v>
      </c>
      <c r="N41" s="227">
        <v>40</v>
      </c>
      <c r="O41" s="34">
        <v>48</v>
      </c>
      <c r="P41" s="227">
        <v>42</v>
      </c>
      <c r="Q41" s="227">
        <v>44</v>
      </c>
      <c r="R41" s="227">
        <v>42</v>
      </c>
      <c r="S41" s="262">
        <v>50</v>
      </c>
      <c r="T41" s="227">
        <v>45</v>
      </c>
      <c r="U41" s="14">
        <f t="shared" si="3"/>
        <v>10</v>
      </c>
      <c r="V41" s="116">
        <f t="shared" si="4"/>
        <v>10</v>
      </c>
      <c r="W41" s="219">
        <f t="shared" si="5"/>
        <v>-1.6666666666666643</v>
      </c>
      <c r="X41" s="219" t="s">
        <v>355</v>
      </c>
      <c r="Y41" s="24"/>
      <c r="Z41" s="24"/>
      <c r="AA41" s="24"/>
    </row>
    <row r="42" spans="1:27" ht="15" x14ac:dyDescent="0.25">
      <c r="A42" s="3" t="s">
        <v>160</v>
      </c>
      <c r="B42" s="3" t="s">
        <v>156</v>
      </c>
      <c r="C42" s="12">
        <v>11.75</v>
      </c>
      <c r="D42" s="9">
        <v>25</v>
      </c>
      <c r="E42" s="298">
        <f t="shared" si="0"/>
        <v>22</v>
      </c>
      <c r="F42" s="5">
        <f t="shared" si="1"/>
        <v>4</v>
      </c>
      <c r="G42" s="12">
        <f t="shared" si="2"/>
        <v>19</v>
      </c>
      <c r="H42" s="14" t="str">
        <f>IF(F42=0,"",VLOOKUP(G42,'Class Table'!$B$4:$D$10,3,TRUE))</f>
        <v>E</v>
      </c>
      <c r="I42" s="227"/>
      <c r="J42" s="278"/>
      <c r="K42" s="227">
        <v>13</v>
      </c>
      <c r="L42" s="227">
        <v>15</v>
      </c>
      <c r="M42" s="227">
        <v>22</v>
      </c>
      <c r="N42" s="227">
        <v>26</v>
      </c>
      <c r="O42" s="34"/>
      <c r="P42" s="227"/>
      <c r="Q42" s="227">
        <v>37</v>
      </c>
      <c r="R42" s="227">
        <v>40</v>
      </c>
      <c r="S42" s="227">
        <v>47</v>
      </c>
      <c r="T42" s="262">
        <v>50</v>
      </c>
      <c r="U42" s="14">
        <f t="shared" si="3"/>
        <v>25</v>
      </c>
      <c r="V42" s="116">
        <f t="shared" si="4"/>
        <v>25</v>
      </c>
      <c r="W42" s="219">
        <f t="shared" si="5"/>
        <v>7.25</v>
      </c>
      <c r="X42" s="219"/>
      <c r="Y42" s="24"/>
      <c r="Z42" s="24"/>
      <c r="AA42" s="24"/>
    </row>
    <row r="43" spans="1:27" ht="15" x14ac:dyDescent="0.25">
      <c r="A43" s="3" t="s">
        <v>155</v>
      </c>
      <c r="B43" s="3" t="s">
        <v>156</v>
      </c>
      <c r="C43" s="12">
        <v>43.25</v>
      </c>
      <c r="D43" s="9">
        <v>5</v>
      </c>
      <c r="E43" s="298">
        <f t="shared" si="0"/>
        <v>2</v>
      </c>
      <c r="F43" s="5">
        <f t="shared" si="1"/>
        <v>5</v>
      </c>
      <c r="G43" s="12">
        <f t="shared" si="2"/>
        <v>42.6</v>
      </c>
      <c r="H43" s="14" t="str">
        <f>IF(F43=0,"",VLOOKUP(G43,'Class Table'!$B$4:$D$10,3,TRUE))</f>
        <v>B</v>
      </c>
      <c r="I43" s="227"/>
      <c r="J43" s="278">
        <v>44</v>
      </c>
      <c r="K43" s="227">
        <v>43</v>
      </c>
      <c r="L43" s="227">
        <v>35</v>
      </c>
      <c r="M43" s="227">
        <v>45</v>
      </c>
      <c r="N43" s="263">
        <v>46</v>
      </c>
      <c r="O43" s="34"/>
      <c r="P43" s="227">
        <v>49</v>
      </c>
      <c r="Q43" s="227">
        <v>47</v>
      </c>
      <c r="R43" s="227">
        <v>40</v>
      </c>
      <c r="S43" s="262">
        <v>50</v>
      </c>
      <c r="T43" s="227">
        <v>49</v>
      </c>
      <c r="U43" s="14">
        <f t="shared" si="3"/>
        <v>5</v>
      </c>
      <c r="V43" s="116">
        <f t="shared" si="4"/>
        <v>5</v>
      </c>
      <c r="W43" s="219">
        <f t="shared" si="5"/>
        <v>-0.64999999999999858</v>
      </c>
      <c r="X43" s="219"/>
      <c r="Y43" s="24"/>
      <c r="Z43" s="24"/>
      <c r="AA43" s="24"/>
    </row>
    <row r="44" spans="1:27" ht="15" x14ac:dyDescent="0.25">
      <c r="A44" s="228" t="s">
        <v>157</v>
      </c>
      <c r="B44" s="228" t="s">
        <v>295</v>
      </c>
      <c r="C44" s="230" t="s">
        <v>181</v>
      </c>
      <c r="D44" s="231" t="s">
        <v>181</v>
      </c>
      <c r="E44" s="298">
        <f t="shared" si="0"/>
        <v>7</v>
      </c>
      <c r="F44" s="5">
        <f t="shared" si="1"/>
        <v>2</v>
      </c>
      <c r="G44" s="12">
        <f t="shared" si="2"/>
        <v>42</v>
      </c>
      <c r="H44" s="14" t="str">
        <f>IF(F44=0,"",VLOOKUP(G44,'Class Table'!$B$4:$D$10,3,TRUE))</f>
        <v>B</v>
      </c>
      <c r="I44" s="227">
        <v>43</v>
      </c>
      <c r="J44" s="278">
        <v>41</v>
      </c>
      <c r="K44" s="227"/>
      <c r="L44" s="227"/>
      <c r="M44" s="227"/>
      <c r="N44" s="227"/>
      <c r="O44" s="34">
        <v>47</v>
      </c>
      <c r="P44" s="227">
        <v>46</v>
      </c>
      <c r="Q44" s="227"/>
      <c r="R44" s="227"/>
      <c r="S44" s="227"/>
      <c r="T44" s="227"/>
      <c r="U44" s="14">
        <f t="shared" si="3"/>
        <v>6</v>
      </c>
      <c r="V44" s="116">
        <f t="shared" si="4"/>
        <v>6</v>
      </c>
      <c r="W44" s="219" t="e">
        <f t="shared" si="5"/>
        <v>#VALUE!</v>
      </c>
      <c r="X44" s="219" t="s">
        <v>355</v>
      </c>
      <c r="Y44" s="24"/>
      <c r="Z44" s="24"/>
      <c r="AA44" s="24"/>
    </row>
    <row r="45" spans="1:27" ht="15" x14ac:dyDescent="0.25">
      <c r="A45" s="3" t="s">
        <v>109</v>
      </c>
      <c r="B45" s="3" t="s">
        <v>158</v>
      </c>
      <c r="C45" s="215">
        <v>44</v>
      </c>
      <c r="D45" s="9">
        <v>4</v>
      </c>
      <c r="E45" s="298">
        <f t="shared" si="0"/>
        <v>4</v>
      </c>
      <c r="F45" s="5">
        <f t="shared" si="1"/>
        <v>2</v>
      </c>
      <c r="G45" s="12">
        <f t="shared" si="2"/>
        <v>38</v>
      </c>
      <c r="H45" s="14" t="str">
        <f>IF(F45=0,"",VLOOKUP(G45,'Class Table'!$B$4:$D$10,3,TRUE))</f>
        <v>C</v>
      </c>
      <c r="I45" s="10"/>
      <c r="J45" s="279">
        <v>38</v>
      </c>
      <c r="K45" s="10"/>
      <c r="L45" s="10"/>
      <c r="M45" s="10">
        <v>38</v>
      </c>
      <c r="N45" s="10"/>
      <c r="O45" s="9"/>
      <c r="P45" s="10">
        <v>42</v>
      </c>
      <c r="Q45" s="74"/>
      <c r="R45" s="10"/>
      <c r="S45" s="10">
        <v>42</v>
      </c>
      <c r="T45" s="10"/>
      <c r="U45" s="14">
        <f t="shared" si="3"/>
        <v>10</v>
      </c>
      <c r="V45" s="116">
        <f t="shared" si="4"/>
        <v>10</v>
      </c>
      <c r="W45" s="219">
        <f t="shared" si="5"/>
        <v>-6</v>
      </c>
      <c r="X45" s="219"/>
      <c r="Y45" s="24"/>
      <c r="Z45" s="24"/>
      <c r="AA45" s="24"/>
    </row>
    <row r="46" spans="1:27" ht="15.75" thickBot="1" x14ac:dyDescent="0.3">
      <c r="A46" s="257" t="s">
        <v>27</v>
      </c>
      <c r="B46" s="257" t="s">
        <v>294</v>
      </c>
      <c r="C46" s="258" t="s">
        <v>181</v>
      </c>
      <c r="D46" s="259" t="s">
        <v>181</v>
      </c>
      <c r="E46" s="298">
        <f t="shared" si="0"/>
        <v>3</v>
      </c>
      <c r="F46" s="5">
        <f t="shared" si="1"/>
        <v>2</v>
      </c>
      <c r="G46" s="232">
        <f t="shared" si="2"/>
        <v>42.5</v>
      </c>
      <c r="H46" s="235" t="str">
        <f>IF(F46=0,"",VLOOKUP(G46,'Class Table'!$B$4:$D$10,3,TRUE))</f>
        <v>B</v>
      </c>
      <c r="I46" s="11">
        <v>40</v>
      </c>
      <c r="J46" s="280">
        <v>45</v>
      </c>
      <c r="K46" s="11"/>
      <c r="L46" s="11"/>
      <c r="M46" s="11"/>
      <c r="N46" s="11"/>
      <c r="O46" s="268">
        <v>50</v>
      </c>
      <c r="P46" s="282">
        <v>50</v>
      </c>
      <c r="Q46" s="241"/>
      <c r="R46" s="11"/>
      <c r="S46" s="11"/>
      <c r="T46" s="11"/>
      <c r="U46" s="235">
        <f t="shared" si="3"/>
        <v>5</v>
      </c>
      <c r="V46" s="254">
        <f t="shared" si="4"/>
        <v>5</v>
      </c>
      <c r="W46" s="219" t="e">
        <f t="shared" si="5"/>
        <v>#VALUE!</v>
      </c>
      <c r="X46" s="236"/>
      <c r="Y46" s="24"/>
      <c r="Z46" s="24"/>
      <c r="AA46" s="24"/>
    </row>
    <row r="47" spans="1:27" ht="15" thickTop="1" x14ac:dyDescent="0.35">
      <c r="A47" s="255" t="s">
        <v>180</v>
      </c>
      <c r="B47" s="255"/>
      <c r="C47" s="256"/>
      <c r="D47" s="255"/>
      <c r="E47" s="255"/>
      <c r="F47" s="240"/>
      <c r="G47" s="260"/>
      <c r="H47" s="260"/>
      <c r="I47" s="294">
        <f t="shared" ref="I47:T47" si="6">COUNTA(I3:I46)</f>
        <v>21</v>
      </c>
      <c r="J47" s="240">
        <f t="shared" si="6"/>
        <v>21</v>
      </c>
      <c r="K47" s="240">
        <f t="shared" si="6"/>
        <v>23</v>
      </c>
      <c r="L47" s="240">
        <f t="shared" si="6"/>
        <v>31</v>
      </c>
      <c r="M47" s="240">
        <f t="shared" si="6"/>
        <v>32</v>
      </c>
      <c r="N47" s="293">
        <f t="shared" si="6"/>
        <v>21</v>
      </c>
      <c r="O47" s="240">
        <f t="shared" si="6"/>
        <v>21</v>
      </c>
      <c r="P47" s="240">
        <f t="shared" si="6"/>
        <v>21</v>
      </c>
      <c r="Q47" s="240">
        <f t="shared" si="6"/>
        <v>23</v>
      </c>
      <c r="R47" s="240">
        <f t="shared" si="6"/>
        <v>31</v>
      </c>
      <c r="S47" s="240">
        <f t="shared" si="6"/>
        <v>32</v>
      </c>
      <c r="T47" s="293">
        <f t="shared" si="6"/>
        <v>21</v>
      </c>
      <c r="U47" s="240"/>
      <c r="V47" s="240"/>
      <c r="W47" s="256"/>
      <c r="X47" s="256"/>
    </row>
    <row r="48" spans="1:27" s="31" customFormat="1" ht="30.75" customHeight="1" x14ac:dyDescent="0.35">
      <c r="A48" s="28" t="s">
        <v>179</v>
      </c>
      <c r="B48" s="28"/>
      <c r="C48" s="217"/>
      <c r="D48" s="28"/>
      <c r="E48" s="28"/>
      <c r="F48" s="29"/>
      <c r="G48" s="30"/>
      <c r="H48" s="30"/>
      <c r="I48" s="29">
        <f>I6+I19+I23+I36+I38</f>
        <v>238</v>
      </c>
      <c r="J48" s="29">
        <f>J5+J6+J8+J23+J35</f>
        <v>231</v>
      </c>
      <c r="K48" s="29">
        <f>K3+K6+K13+K23+K38</f>
        <v>230</v>
      </c>
      <c r="L48" s="29">
        <f>L6+L10+L19+L28+L36</f>
        <v>237</v>
      </c>
      <c r="M48" s="29">
        <f>M6+M7+M13+M23+M28</f>
        <v>240</v>
      </c>
      <c r="N48" s="29">
        <f>N6+N9+N10+N36+N43</f>
        <v>234</v>
      </c>
      <c r="O48" s="29">
        <f>O3+O11+O12+O18+O19+O23+O27+O35+O38+O46</f>
        <v>499</v>
      </c>
      <c r="P48" s="29">
        <f>P5+P7+P8+P26+P31+P35+P39+P46</f>
        <v>399</v>
      </c>
      <c r="Q48" s="29">
        <f>Q3+Q12+Q16+Q18+Q27+Q13+Q31+Q38</f>
        <v>400</v>
      </c>
      <c r="R48" s="29">
        <f>R11+R19+R24+R28+R31+R33+R39+R21+R5</f>
        <v>447</v>
      </c>
      <c r="S48" s="29">
        <f>S3+S7+S13+S23+S24+S25+S29+S30+S31+S33+S38+S41+S43</f>
        <v>648</v>
      </c>
      <c r="T48" s="29">
        <f>T3+T10+T11+T39+T42</f>
        <v>249</v>
      </c>
      <c r="U48" s="29"/>
      <c r="V48" s="29"/>
      <c r="W48" s="217"/>
      <c r="X48" s="217"/>
    </row>
  </sheetData>
  <autoFilter ref="A2:AA48"/>
  <mergeCells count="2">
    <mergeCell ref="I1:N1"/>
    <mergeCell ref="O1:T1"/>
  </mergeCells>
  <pageMargins left="0.7" right="0.7" top="0.75" bottom="0.75" header="0.3" footer="0.3"/>
  <pageSetup scale="52" orientation="landscape" r:id="rId1"/>
  <headerFooter>
    <oddHeader>&amp;L&amp;14 2019 - 2020 Golden Triangle&amp;C&amp;"-,Bold"&amp;28Library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4" sqref="G4:G60"/>
    </sheetView>
  </sheetViews>
  <sheetFormatPr defaultColWidth="9.1796875" defaultRowHeight="14.5" x14ac:dyDescent="0.35"/>
  <cols>
    <col min="1" max="2" width="16" style="1" customWidth="1"/>
    <col min="3" max="3" width="12.7265625" style="213" customWidth="1"/>
    <col min="4" max="5" width="12.7265625" style="1" customWidth="1"/>
    <col min="6" max="6" width="12.7265625" style="7" customWidth="1"/>
    <col min="7" max="8" width="14.7265625" style="1" customWidth="1"/>
    <col min="9" max="20" width="9.1796875" style="1"/>
    <col min="21" max="22" width="12.7265625" style="1" customWidth="1"/>
    <col min="23" max="24" width="12.7265625" style="24" customWidth="1"/>
    <col min="25" max="16384" width="9.1796875" style="1"/>
  </cols>
  <sheetData>
    <row r="1" spans="1:26" ht="15" thickBot="1" x14ac:dyDescent="0.4">
      <c r="A1" s="36"/>
      <c r="B1" s="36"/>
      <c r="C1" s="270"/>
      <c r="D1" s="36"/>
      <c r="E1" s="36"/>
      <c r="F1" s="75"/>
      <c r="G1" s="36"/>
      <c r="H1" s="36"/>
      <c r="I1" s="378" t="s">
        <v>69</v>
      </c>
      <c r="J1" s="378"/>
      <c r="K1" s="378"/>
      <c r="L1" s="378"/>
      <c r="M1" s="378"/>
      <c r="N1" s="378"/>
      <c r="O1" s="379" t="s">
        <v>70</v>
      </c>
      <c r="P1" s="380"/>
      <c r="Q1" s="380"/>
      <c r="R1" s="380"/>
      <c r="S1" s="380"/>
      <c r="T1" s="380"/>
      <c r="U1" s="36"/>
      <c r="V1" s="36"/>
      <c r="X1" s="78"/>
    </row>
    <row r="2" spans="1:26" ht="63" customHeight="1" x14ac:dyDescent="0.35">
      <c r="A2" s="19" t="s">
        <v>7</v>
      </c>
      <c r="B2" s="19" t="s">
        <v>8</v>
      </c>
      <c r="C2" s="214" t="s">
        <v>291</v>
      </c>
      <c r="D2" s="20" t="s">
        <v>0</v>
      </c>
      <c r="E2" s="20" t="s">
        <v>68</v>
      </c>
      <c r="F2" s="20" t="s">
        <v>5</v>
      </c>
      <c r="G2" s="25" t="s">
        <v>6</v>
      </c>
      <c r="H2" s="20" t="s">
        <v>71</v>
      </c>
      <c r="I2" s="21">
        <v>1</v>
      </c>
      <c r="J2" s="21">
        <v>2</v>
      </c>
      <c r="K2" s="21">
        <v>3</v>
      </c>
      <c r="L2" s="21">
        <v>4</v>
      </c>
      <c r="M2" s="21">
        <v>5</v>
      </c>
      <c r="N2" s="21">
        <v>6</v>
      </c>
      <c r="O2" s="22">
        <v>1</v>
      </c>
      <c r="P2" s="23">
        <v>2</v>
      </c>
      <c r="Q2" s="23">
        <v>3</v>
      </c>
      <c r="R2" s="23">
        <v>4</v>
      </c>
      <c r="S2" s="23">
        <v>5</v>
      </c>
      <c r="T2" s="23">
        <v>6</v>
      </c>
      <c r="U2" s="115" t="s">
        <v>296</v>
      </c>
      <c r="V2" s="79" t="s">
        <v>297</v>
      </c>
      <c r="W2" s="218" t="s">
        <v>289</v>
      </c>
      <c r="X2" s="281" t="s">
        <v>354</v>
      </c>
    </row>
    <row r="3" spans="1:26" x14ac:dyDescent="0.35">
      <c r="A3" s="2" t="s">
        <v>160</v>
      </c>
      <c r="B3" s="2" t="s">
        <v>178</v>
      </c>
      <c r="C3" s="12">
        <v>47.833333333333336</v>
      </c>
      <c r="D3" s="14">
        <v>0</v>
      </c>
      <c r="E3" s="299">
        <f t="shared" ref="E3:E34" si="0">(IF(COUNT($I3:$N3)=0,D3,MIN(IF(48-LOOKUP(100,$I3:$N3)&lt;0,0,MIN($D3,48-LOOKUP(100,$I3:$N3))),25)))</f>
        <v>0</v>
      </c>
      <c r="F3" s="5">
        <f t="shared" ref="F3:F34" si="1">COUNTA(I3:N3)</f>
        <v>3</v>
      </c>
      <c r="G3" s="12">
        <f t="shared" ref="G3:G34" si="2">IF(COUNT($I3:$N3)=0,"",AVERAGE($I3:$N3))</f>
        <v>49</v>
      </c>
      <c r="H3" s="14" t="str">
        <f>IF(F3=0,"",VLOOKUP(G3,'Class Table'!$B$4:$D$10,3,TRUE))</f>
        <v>AAA</v>
      </c>
      <c r="I3" s="245"/>
      <c r="J3" s="261">
        <v>49</v>
      </c>
      <c r="K3" s="245"/>
      <c r="L3" s="271">
        <v>49</v>
      </c>
      <c r="M3" s="271">
        <v>49</v>
      </c>
      <c r="N3" s="245"/>
      <c r="O3" s="246"/>
      <c r="P3" s="245">
        <v>49</v>
      </c>
      <c r="Q3" s="245"/>
      <c r="R3" s="271">
        <v>49</v>
      </c>
      <c r="S3" s="245">
        <v>49</v>
      </c>
      <c r="T3" s="245"/>
      <c r="U3" s="14">
        <f t="shared" ref="U3:U34" si="3">V3</f>
        <v>0</v>
      </c>
      <c r="V3" s="14">
        <f t="shared" ref="V3:V34" si="4">IF(G3="","",MAX(MIN(48-ROUND(G3,0),25),0))</f>
        <v>0</v>
      </c>
      <c r="W3" s="219">
        <f t="shared" ref="W3:W34" si="5">G3-C3</f>
        <v>1.1666666666666643</v>
      </c>
      <c r="X3" s="219"/>
      <c r="Z3" s="303"/>
    </row>
    <row r="4" spans="1:26" x14ac:dyDescent="0.35">
      <c r="A4" s="237" t="s">
        <v>46</v>
      </c>
      <c r="B4" s="237" t="s">
        <v>178</v>
      </c>
      <c r="C4" s="229" t="s">
        <v>181</v>
      </c>
      <c r="D4" s="231" t="s">
        <v>181</v>
      </c>
      <c r="E4" s="299">
        <f t="shared" si="0"/>
        <v>4</v>
      </c>
      <c r="F4" s="5">
        <f t="shared" si="1"/>
        <v>1</v>
      </c>
      <c r="G4" s="12">
        <f t="shared" si="2"/>
        <v>44</v>
      </c>
      <c r="H4" s="14" t="str">
        <f>IF(F4=0,"",VLOOKUP(G4,'Class Table'!$B$4:$D$10,3,TRUE))</f>
        <v>B</v>
      </c>
      <c r="I4" s="245"/>
      <c r="J4" s="225">
        <v>44</v>
      </c>
      <c r="K4" s="245"/>
      <c r="L4" s="245"/>
      <c r="M4" s="245"/>
      <c r="N4" s="245"/>
      <c r="O4" s="246"/>
      <c r="P4" s="245">
        <v>44</v>
      </c>
      <c r="Q4" s="245"/>
      <c r="R4" s="245"/>
      <c r="S4" s="245"/>
      <c r="T4" s="245"/>
      <c r="U4" s="14">
        <f t="shared" si="3"/>
        <v>4</v>
      </c>
      <c r="V4" s="14">
        <f t="shared" si="4"/>
        <v>4</v>
      </c>
      <c r="W4" s="219" t="e">
        <f t="shared" si="5"/>
        <v>#VALUE!</v>
      </c>
      <c r="X4" s="219"/>
      <c r="Z4" s="303"/>
    </row>
    <row r="5" spans="1:26" x14ac:dyDescent="0.35">
      <c r="A5" s="2" t="s">
        <v>122</v>
      </c>
      <c r="B5" s="2" t="s">
        <v>123</v>
      </c>
      <c r="C5" s="12">
        <v>34</v>
      </c>
      <c r="D5" s="13">
        <v>14</v>
      </c>
      <c r="E5" s="299">
        <f t="shared" si="0"/>
        <v>14</v>
      </c>
      <c r="F5" s="5">
        <f t="shared" si="1"/>
        <v>0</v>
      </c>
      <c r="G5" s="12" t="str">
        <f t="shared" si="2"/>
        <v/>
      </c>
      <c r="H5" s="14" t="str">
        <f>IF(F5=0,"",VLOOKUP(G5,'Class Table'!$B$4:$D$10,3,TRUE))</f>
        <v/>
      </c>
      <c r="I5" s="247"/>
      <c r="J5" s="247"/>
      <c r="K5" s="247"/>
      <c r="L5" s="247"/>
      <c r="M5" s="247"/>
      <c r="N5" s="247"/>
      <c r="O5" s="248"/>
      <c r="P5" s="247"/>
      <c r="Q5" s="247"/>
      <c r="R5" s="247"/>
      <c r="S5" s="247"/>
      <c r="T5" s="247"/>
      <c r="U5" s="14" t="str">
        <f t="shared" si="3"/>
        <v/>
      </c>
      <c r="V5" s="14" t="str">
        <f t="shared" si="4"/>
        <v/>
      </c>
      <c r="W5" s="219" t="e">
        <f t="shared" si="5"/>
        <v>#VALUE!</v>
      </c>
      <c r="X5" s="219"/>
      <c r="Z5" s="303"/>
    </row>
    <row r="6" spans="1:26" x14ac:dyDescent="0.35">
      <c r="A6" s="2" t="s">
        <v>2</v>
      </c>
      <c r="B6" s="2" t="s">
        <v>1</v>
      </c>
      <c r="C6" s="12">
        <v>46.833333333333336</v>
      </c>
      <c r="D6" s="13">
        <v>1</v>
      </c>
      <c r="E6" s="299">
        <f t="shared" si="0"/>
        <v>1</v>
      </c>
      <c r="F6" s="5">
        <f t="shared" si="1"/>
        <v>4</v>
      </c>
      <c r="G6" s="12">
        <f t="shared" si="2"/>
        <v>47.25</v>
      </c>
      <c r="H6" s="14" t="str">
        <f>IF(F6=0,"",VLOOKUP(G6,'Class Table'!$B$4:$D$10,3,TRUE))</f>
        <v>A</v>
      </c>
      <c r="I6" s="271">
        <v>48</v>
      </c>
      <c r="J6" s="274"/>
      <c r="K6" s="271">
        <v>49</v>
      </c>
      <c r="L6" s="245">
        <v>47</v>
      </c>
      <c r="M6" s="245"/>
      <c r="N6" s="245">
        <v>45</v>
      </c>
      <c r="O6" s="246">
        <v>49</v>
      </c>
      <c r="P6" s="245"/>
      <c r="Q6" s="271">
        <v>49</v>
      </c>
      <c r="R6" s="245">
        <v>47</v>
      </c>
      <c r="S6" s="245"/>
      <c r="T6" s="245">
        <v>46</v>
      </c>
      <c r="U6" s="14">
        <f t="shared" si="3"/>
        <v>1</v>
      </c>
      <c r="V6" s="116">
        <f t="shared" si="4"/>
        <v>1</v>
      </c>
      <c r="W6" s="219">
        <f t="shared" si="5"/>
        <v>0.4166666666666643</v>
      </c>
      <c r="X6" s="219" t="s">
        <v>355</v>
      </c>
      <c r="Z6" s="303"/>
    </row>
    <row r="7" spans="1:26" x14ac:dyDescent="0.35">
      <c r="A7" s="2" t="s">
        <v>4</v>
      </c>
      <c r="B7" s="2" t="s">
        <v>1</v>
      </c>
      <c r="C7" s="12">
        <v>43.333333333333336</v>
      </c>
      <c r="D7" s="13">
        <v>5</v>
      </c>
      <c r="E7" s="299">
        <f t="shared" si="0"/>
        <v>2</v>
      </c>
      <c r="F7" s="5">
        <f t="shared" si="1"/>
        <v>6</v>
      </c>
      <c r="G7" s="12">
        <f t="shared" si="2"/>
        <v>44.333333333333336</v>
      </c>
      <c r="H7" s="14" t="str">
        <f>IF(F7=0,"",VLOOKUP(G7,'Class Table'!$B$4:$D$10,3,TRUE))</f>
        <v>B</v>
      </c>
      <c r="I7" s="247">
        <v>43</v>
      </c>
      <c r="J7" s="275">
        <v>44</v>
      </c>
      <c r="K7" s="247">
        <v>44</v>
      </c>
      <c r="L7" s="247">
        <v>43</v>
      </c>
      <c r="M7" s="247">
        <v>46</v>
      </c>
      <c r="N7" s="272">
        <v>46</v>
      </c>
      <c r="O7" s="248">
        <v>48</v>
      </c>
      <c r="P7" s="247">
        <v>49</v>
      </c>
      <c r="Q7" s="247">
        <v>48</v>
      </c>
      <c r="R7" s="247">
        <v>47</v>
      </c>
      <c r="S7" s="262">
        <v>50</v>
      </c>
      <c r="T7" s="272">
        <v>48</v>
      </c>
      <c r="U7" s="14">
        <f t="shared" si="3"/>
        <v>4</v>
      </c>
      <c r="V7" s="116">
        <f t="shared" si="4"/>
        <v>4</v>
      </c>
      <c r="W7" s="219">
        <f t="shared" si="5"/>
        <v>1</v>
      </c>
      <c r="X7" s="219"/>
      <c r="Z7" s="303"/>
    </row>
    <row r="8" spans="1:26" x14ac:dyDescent="0.35">
      <c r="A8" s="2" t="s">
        <v>3</v>
      </c>
      <c r="B8" s="2" t="s">
        <v>1</v>
      </c>
      <c r="C8" s="12">
        <v>38.200000000000003</v>
      </c>
      <c r="D8" s="13">
        <v>10</v>
      </c>
      <c r="E8" s="299">
        <f t="shared" si="0"/>
        <v>10</v>
      </c>
      <c r="F8" s="5">
        <f t="shared" si="1"/>
        <v>5</v>
      </c>
      <c r="G8" s="12">
        <f t="shared" si="2"/>
        <v>34</v>
      </c>
      <c r="H8" s="14" t="str">
        <f>IF(F8=0,"",VLOOKUP(G8,'Class Table'!$B$4:$D$10,3,TRUE))</f>
        <v>D</v>
      </c>
      <c r="I8" s="247">
        <v>39</v>
      </c>
      <c r="J8" s="275">
        <v>31</v>
      </c>
      <c r="K8" s="247">
        <v>33</v>
      </c>
      <c r="L8" s="247">
        <v>29</v>
      </c>
      <c r="M8" s="247">
        <v>38</v>
      </c>
      <c r="N8" s="247"/>
      <c r="O8" s="248">
        <v>49</v>
      </c>
      <c r="P8" s="247">
        <v>40</v>
      </c>
      <c r="Q8" s="247">
        <v>43</v>
      </c>
      <c r="R8" s="247">
        <v>39</v>
      </c>
      <c r="S8" s="247">
        <v>48</v>
      </c>
      <c r="T8" s="247"/>
      <c r="U8" s="14">
        <f t="shared" si="3"/>
        <v>14</v>
      </c>
      <c r="V8" s="116">
        <f t="shared" si="4"/>
        <v>14</v>
      </c>
      <c r="W8" s="219">
        <f t="shared" si="5"/>
        <v>-4.2000000000000028</v>
      </c>
      <c r="X8" s="219" t="s">
        <v>355</v>
      </c>
      <c r="Z8" s="303"/>
    </row>
    <row r="9" spans="1:26" x14ac:dyDescent="0.35">
      <c r="A9" s="237" t="s">
        <v>131</v>
      </c>
      <c r="B9" s="237" t="s">
        <v>298</v>
      </c>
      <c r="C9" s="229" t="s">
        <v>181</v>
      </c>
      <c r="D9" s="231" t="s">
        <v>181</v>
      </c>
      <c r="E9" s="299">
        <f t="shared" si="0"/>
        <v>14</v>
      </c>
      <c r="F9" s="5">
        <f t="shared" si="1"/>
        <v>6</v>
      </c>
      <c r="G9" s="12">
        <f t="shared" si="2"/>
        <v>33.166666666666664</v>
      </c>
      <c r="H9" s="14" t="str">
        <f>IF(F9=0,"",VLOOKUP(G9,'Class Table'!$B$4:$D$10,3,TRUE))</f>
        <v>D</v>
      </c>
      <c r="I9" s="247">
        <v>27</v>
      </c>
      <c r="J9" s="275">
        <v>33</v>
      </c>
      <c r="K9" s="247">
        <v>30</v>
      </c>
      <c r="L9" s="247">
        <v>34</v>
      </c>
      <c r="M9" s="247">
        <v>41</v>
      </c>
      <c r="N9" s="247">
        <v>34</v>
      </c>
      <c r="O9" s="264">
        <v>50</v>
      </c>
      <c r="P9" s="262">
        <v>50</v>
      </c>
      <c r="Q9" s="247">
        <v>45</v>
      </c>
      <c r="R9" s="262">
        <v>50</v>
      </c>
      <c r="S9" s="262">
        <v>50</v>
      </c>
      <c r="T9" s="247">
        <v>41</v>
      </c>
      <c r="U9" s="14">
        <f t="shared" si="3"/>
        <v>15</v>
      </c>
      <c r="V9" s="116">
        <f t="shared" si="4"/>
        <v>15</v>
      </c>
      <c r="W9" s="219" t="e">
        <f t="shared" si="5"/>
        <v>#VALUE!</v>
      </c>
      <c r="X9" s="219" t="s">
        <v>355</v>
      </c>
      <c r="Z9" s="303"/>
    </row>
    <row r="10" spans="1:26" x14ac:dyDescent="0.35">
      <c r="A10" s="2" t="s">
        <v>10</v>
      </c>
      <c r="B10" s="2" t="s">
        <v>11</v>
      </c>
      <c r="C10" s="12">
        <v>33.799999999999997</v>
      </c>
      <c r="D10" s="14">
        <v>14</v>
      </c>
      <c r="E10" s="299">
        <f t="shared" si="0"/>
        <v>14</v>
      </c>
      <c r="F10" s="5">
        <f t="shared" si="1"/>
        <v>6</v>
      </c>
      <c r="G10" s="12">
        <f t="shared" si="2"/>
        <v>34.833333333333336</v>
      </c>
      <c r="H10" s="14" t="str">
        <f>IF(F10=0,"",VLOOKUP(G10,'Class Table'!$B$4:$D$10,3,TRUE))</f>
        <v>D</v>
      </c>
      <c r="I10" s="247">
        <v>39</v>
      </c>
      <c r="J10" s="275">
        <v>38</v>
      </c>
      <c r="K10" s="247">
        <v>38</v>
      </c>
      <c r="L10" s="247">
        <v>28</v>
      </c>
      <c r="M10" s="247">
        <v>36</v>
      </c>
      <c r="N10" s="247">
        <v>30</v>
      </c>
      <c r="O10" s="264">
        <v>50</v>
      </c>
      <c r="P10" s="247">
        <v>47</v>
      </c>
      <c r="Q10" s="247">
        <v>48</v>
      </c>
      <c r="R10" s="247">
        <v>38</v>
      </c>
      <c r="S10" s="262">
        <v>50</v>
      </c>
      <c r="T10" s="247">
        <v>42</v>
      </c>
      <c r="U10" s="14">
        <f t="shared" si="3"/>
        <v>13</v>
      </c>
      <c r="V10" s="116">
        <f t="shared" si="4"/>
        <v>13</v>
      </c>
      <c r="W10" s="219">
        <f t="shared" si="5"/>
        <v>1.0333333333333385</v>
      </c>
      <c r="X10" s="219" t="s">
        <v>355</v>
      </c>
      <c r="Z10" s="303"/>
    </row>
    <row r="11" spans="1:26" x14ac:dyDescent="0.35">
      <c r="A11" s="2" t="s">
        <v>46</v>
      </c>
      <c r="B11" s="2" t="s">
        <v>127</v>
      </c>
      <c r="C11" s="12">
        <v>45.2</v>
      </c>
      <c r="D11" s="13">
        <v>3</v>
      </c>
      <c r="E11" s="299">
        <f t="shared" si="0"/>
        <v>3</v>
      </c>
      <c r="F11" s="5">
        <f t="shared" si="1"/>
        <v>0</v>
      </c>
      <c r="G11" s="12" t="str">
        <f t="shared" si="2"/>
        <v/>
      </c>
      <c r="H11" s="14" t="str">
        <f>IF(F11=0,"",VLOOKUP(G11,'Class Table'!$B$4:$D$10,3,TRUE))</f>
        <v/>
      </c>
      <c r="I11" s="247"/>
      <c r="J11" s="275"/>
      <c r="K11" s="247"/>
      <c r="L11" s="247"/>
      <c r="M11" s="247"/>
      <c r="N11" s="247"/>
      <c r="O11" s="248"/>
      <c r="P11" s="247"/>
      <c r="Q11" s="247"/>
      <c r="R11" s="247"/>
      <c r="S11" s="247"/>
      <c r="T11" s="247"/>
      <c r="U11" s="14" t="str">
        <f t="shared" si="3"/>
        <v/>
      </c>
      <c r="V11" s="116" t="str">
        <f t="shared" si="4"/>
        <v/>
      </c>
      <c r="W11" s="219" t="e">
        <f t="shared" si="5"/>
        <v>#VALUE!</v>
      </c>
      <c r="X11" s="219"/>
      <c r="Z11" s="303"/>
    </row>
    <row r="12" spans="1:26" x14ac:dyDescent="0.35">
      <c r="A12" s="2" t="s">
        <v>12</v>
      </c>
      <c r="B12" s="2" t="s">
        <v>13</v>
      </c>
      <c r="C12" s="12">
        <v>32.4</v>
      </c>
      <c r="D12" s="13">
        <v>16</v>
      </c>
      <c r="E12" s="299">
        <f t="shared" si="0"/>
        <v>16</v>
      </c>
      <c r="F12" s="5">
        <f t="shared" si="1"/>
        <v>3</v>
      </c>
      <c r="G12" s="12">
        <f t="shared" si="2"/>
        <v>32</v>
      </c>
      <c r="H12" s="14" t="str">
        <f>IF(F12=0,"",VLOOKUP(G12,'Class Table'!$B$4:$D$10,3,TRUE))</f>
        <v>D</v>
      </c>
      <c r="I12" s="247">
        <v>37</v>
      </c>
      <c r="J12" s="275">
        <v>29</v>
      </c>
      <c r="K12" s="247">
        <v>30</v>
      </c>
      <c r="L12" s="247"/>
      <c r="M12" s="247"/>
      <c r="N12" s="247"/>
      <c r="O12" s="264">
        <v>50</v>
      </c>
      <c r="P12" s="247">
        <v>40</v>
      </c>
      <c r="Q12" s="247">
        <v>46</v>
      </c>
      <c r="R12" s="247"/>
      <c r="S12" s="247"/>
      <c r="T12" s="247"/>
      <c r="U12" s="14">
        <f t="shared" si="3"/>
        <v>16</v>
      </c>
      <c r="V12" s="116">
        <f t="shared" si="4"/>
        <v>16</v>
      </c>
      <c r="W12" s="219">
        <f t="shared" si="5"/>
        <v>-0.39999999999999858</v>
      </c>
      <c r="X12" s="219" t="s">
        <v>355</v>
      </c>
      <c r="Z12" s="303"/>
    </row>
    <row r="13" spans="1:26" x14ac:dyDescent="0.35">
      <c r="A13" s="2" t="s">
        <v>14</v>
      </c>
      <c r="B13" s="2" t="s">
        <v>13</v>
      </c>
      <c r="C13" s="12">
        <v>46.4</v>
      </c>
      <c r="D13" s="13">
        <v>2</v>
      </c>
      <c r="E13" s="299">
        <f t="shared" si="0"/>
        <v>2</v>
      </c>
      <c r="F13" s="5">
        <f t="shared" si="1"/>
        <v>5</v>
      </c>
      <c r="G13" s="12">
        <f t="shared" si="2"/>
        <v>46</v>
      </c>
      <c r="H13" s="14" t="str">
        <f>IF(F13=0,"",VLOOKUP(G13,'Class Table'!$B$4:$D$10,3,TRUE))</f>
        <v>A</v>
      </c>
      <c r="I13" s="247">
        <v>44</v>
      </c>
      <c r="J13" s="275">
        <v>43</v>
      </c>
      <c r="K13" s="272">
        <v>47</v>
      </c>
      <c r="L13" s="247"/>
      <c r="M13" s="262">
        <v>50</v>
      </c>
      <c r="N13" s="272">
        <v>46</v>
      </c>
      <c r="O13" s="248">
        <v>46</v>
      </c>
      <c r="P13" s="247">
        <v>45</v>
      </c>
      <c r="Q13" s="272">
        <v>49</v>
      </c>
      <c r="R13" s="247"/>
      <c r="S13" s="262">
        <v>50</v>
      </c>
      <c r="T13" s="247">
        <v>46</v>
      </c>
      <c r="U13" s="14">
        <f t="shared" si="3"/>
        <v>2</v>
      </c>
      <c r="V13" s="116">
        <f t="shared" si="4"/>
        <v>2</v>
      </c>
      <c r="W13" s="219">
        <f t="shared" si="5"/>
        <v>-0.39999999999999858</v>
      </c>
      <c r="X13" s="219" t="s">
        <v>355</v>
      </c>
      <c r="Z13" s="303"/>
    </row>
    <row r="14" spans="1:26" x14ac:dyDescent="0.35">
      <c r="A14" s="2" t="s">
        <v>372</v>
      </c>
      <c r="B14" s="2" t="s">
        <v>16</v>
      </c>
      <c r="C14" s="12" t="s">
        <v>373</v>
      </c>
      <c r="D14" s="13" t="s">
        <v>373</v>
      </c>
      <c r="E14" s="299">
        <f t="shared" si="0"/>
        <v>3</v>
      </c>
      <c r="F14" s="5">
        <f t="shared" si="1"/>
        <v>1</v>
      </c>
      <c r="G14" s="12">
        <f t="shared" si="2"/>
        <v>45</v>
      </c>
      <c r="H14" s="14" t="str">
        <f>IF(F14=0,"",VLOOKUP(G14,'Class Table'!$B$4:$D$10,3,TRUE))</f>
        <v>B</v>
      </c>
      <c r="I14" s="247"/>
      <c r="J14" s="74"/>
      <c r="K14" s="247">
        <v>45</v>
      </c>
      <c r="L14" s="247"/>
      <c r="M14" s="247"/>
      <c r="N14" s="247"/>
      <c r="O14" s="248"/>
      <c r="P14" s="74"/>
      <c r="Q14" s="272">
        <v>49</v>
      </c>
      <c r="R14" s="247"/>
      <c r="S14" s="247"/>
      <c r="T14" s="247"/>
      <c r="U14" s="14">
        <f t="shared" si="3"/>
        <v>3</v>
      </c>
      <c r="V14" s="116">
        <f t="shared" si="4"/>
        <v>3</v>
      </c>
      <c r="W14" s="219" t="e">
        <f t="shared" si="5"/>
        <v>#VALUE!</v>
      </c>
      <c r="X14" s="219"/>
      <c r="Z14" s="303"/>
    </row>
    <row r="15" spans="1:26" x14ac:dyDescent="0.35">
      <c r="A15" s="2" t="s">
        <v>15</v>
      </c>
      <c r="B15" s="2" t="s">
        <v>16</v>
      </c>
      <c r="C15" s="12">
        <v>47.4</v>
      </c>
      <c r="D15" s="13">
        <v>1</v>
      </c>
      <c r="E15" s="299">
        <f t="shared" si="0"/>
        <v>1</v>
      </c>
      <c r="F15" s="5">
        <f t="shared" si="1"/>
        <v>6</v>
      </c>
      <c r="G15" s="12">
        <f t="shared" si="2"/>
        <v>47.833333333333336</v>
      </c>
      <c r="H15" s="14" t="str">
        <f>IF(F15=0,"",VLOOKUP(G15,'Class Table'!$B$4:$D$10,3,TRUE))</f>
        <v>AA</v>
      </c>
      <c r="I15" s="272">
        <v>47</v>
      </c>
      <c r="J15" s="262">
        <v>50</v>
      </c>
      <c r="K15" s="262">
        <v>50</v>
      </c>
      <c r="L15" s="272">
        <v>48</v>
      </c>
      <c r="M15" s="247">
        <v>45</v>
      </c>
      <c r="N15" s="272">
        <v>47</v>
      </c>
      <c r="O15" s="248">
        <v>48</v>
      </c>
      <c r="P15" s="262">
        <v>50</v>
      </c>
      <c r="Q15" s="262">
        <v>50</v>
      </c>
      <c r="R15" s="247">
        <v>48</v>
      </c>
      <c r="S15" s="247">
        <v>45</v>
      </c>
      <c r="T15" s="272">
        <v>48</v>
      </c>
      <c r="U15" s="14">
        <f t="shared" si="3"/>
        <v>0</v>
      </c>
      <c r="V15" s="116">
        <f t="shared" si="4"/>
        <v>0</v>
      </c>
      <c r="W15" s="219">
        <f t="shared" si="5"/>
        <v>0.43333333333333712</v>
      </c>
      <c r="X15" s="219" t="s">
        <v>355</v>
      </c>
      <c r="Z15" s="303"/>
    </row>
    <row r="16" spans="1:26" x14ac:dyDescent="0.35">
      <c r="A16" s="2" t="s">
        <v>128</v>
      </c>
      <c r="B16" s="2" t="s">
        <v>18</v>
      </c>
      <c r="C16" s="12">
        <v>44.166666666666664</v>
      </c>
      <c r="D16" s="13">
        <v>4</v>
      </c>
      <c r="E16" s="299">
        <f t="shared" si="0"/>
        <v>4</v>
      </c>
      <c r="F16" s="5">
        <f t="shared" si="1"/>
        <v>3</v>
      </c>
      <c r="G16" s="12">
        <f t="shared" si="2"/>
        <v>44</v>
      </c>
      <c r="H16" s="14" t="str">
        <f>IF(F16=0,"",VLOOKUP(G16,'Class Table'!$B$4:$D$10,3,TRUE))</f>
        <v>B</v>
      </c>
      <c r="I16" s="247">
        <v>46</v>
      </c>
      <c r="J16" s="275">
        <v>47</v>
      </c>
      <c r="K16" s="247">
        <v>39</v>
      </c>
      <c r="L16" s="247"/>
      <c r="M16" s="247"/>
      <c r="N16" s="247"/>
      <c r="O16" s="264">
        <v>50</v>
      </c>
      <c r="P16" s="247">
        <v>49</v>
      </c>
      <c r="Q16" s="247">
        <v>40</v>
      </c>
      <c r="R16" s="247"/>
      <c r="S16" s="247"/>
      <c r="T16" s="247"/>
      <c r="U16" s="14">
        <f t="shared" si="3"/>
        <v>4</v>
      </c>
      <c r="V16" s="116">
        <f t="shared" si="4"/>
        <v>4</v>
      </c>
      <c r="W16" s="219">
        <f t="shared" si="5"/>
        <v>-0.1666666666666643</v>
      </c>
      <c r="X16" s="219" t="s">
        <v>355</v>
      </c>
      <c r="Z16" s="303"/>
    </row>
    <row r="17" spans="1:26" x14ac:dyDescent="0.35">
      <c r="A17" s="2" t="s">
        <v>19</v>
      </c>
      <c r="B17" s="2" t="s">
        <v>20</v>
      </c>
      <c r="C17" s="12">
        <v>41</v>
      </c>
      <c r="D17" s="13">
        <v>7</v>
      </c>
      <c r="E17" s="299">
        <f t="shared" si="0"/>
        <v>6</v>
      </c>
      <c r="F17" s="5">
        <f t="shared" si="1"/>
        <v>6</v>
      </c>
      <c r="G17" s="12">
        <f t="shared" si="2"/>
        <v>42.833333333333336</v>
      </c>
      <c r="H17" s="14" t="str">
        <f>IF(F17=0,"",VLOOKUP(G17,'Class Table'!$B$4:$D$10,3,TRUE))</f>
        <v>B</v>
      </c>
      <c r="I17" s="247">
        <v>41</v>
      </c>
      <c r="J17" s="275">
        <v>47</v>
      </c>
      <c r="K17" s="247">
        <v>44</v>
      </c>
      <c r="L17" s="247">
        <v>40</v>
      </c>
      <c r="M17" s="247">
        <v>43</v>
      </c>
      <c r="N17" s="247">
        <v>42</v>
      </c>
      <c r="O17" s="248">
        <v>48</v>
      </c>
      <c r="P17" s="262">
        <v>50</v>
      </c>
      <c r="Q17" s="247">
        <v>45</v>
      </c>
      <c r="R17" s="247">
        <v>44</v>
      </c>
      <c r="S17" s="262">
        <v>50</v>
      </c>
      <c r="T17" s="247">
        <v>47</v>
      </c>
      <c r="U17" s="14">
        <f t="shared" si="3"/>
        <v>5</v>
      </c>
      <c r="V17" s="116">
        <f t="shared" si="4"/>
        <v>5</v>
      </c>
      <c r="W17" s="219">
        <f t="shared" si="5"/>
        <v>1.8333333333333357</v>
      </c>
      <c r="X17" s="219" t="s">
        <v>355</v>
      </c>
      <c r="Z17" s="303"/>
    </row>
    <row r="18" spans="1:26" x14ac:dyDescent="0.35">
      <c r="A18" s="2" t="s">
        <v>21</v>
      </c>
      <c r="B18" s="2" t="s">
        <v>22</v>
      </c>
      <c r="C18" s="12" t="s">
        <v>373</v>
      </c>
      <c r="D18" s="13" t="s">
        <v>373</v>
      </c>
      <c r="E18" s="299">
        <f t="shared" si="0"/>
        <v>3</v>
      </c>
      <c r="F18" s="5">
        <f t="shared" si="1"/>
        <v>3</v>
      </c>
      <c r="G18" s="12">
        <f t="shared" si="2"/>
        <v>44.333333333333336</v>
      </c>
      <c r="H18" s="14" t="str">
        <f>IF(F18=0,"",VLOOKUP(G18,'Class Table'!$B$4:$D$10,3,TRUE))</f>
        <v>B</v>
      </c>
      <c r="I18" s="247">
        <v>44</v>
      </c>
      <c r="J18" s="275">
        <v>44</v>
      </c>
      <c r="K18" s="247">
        <v>45</v>
      </c>
      <c r="L18" s="247"/>
      <c r="M18" s="247"/>
      <c r="N18" s="247"/>
      <c r="O18" s="248">
        <v>48</v>
      </c>
      <c r="P18" s="247">
        <v>48</v>
      </c>
      <c r="Q18" s="272">
        <v>49</v>
      </c>
      <c r="R18" s="247"/>
      <c r="S18" s="247"/>
      <c r="T18" s="247"/>
      <c r="U18" s="14">
        <f t="shared" si="3"/>
        <v>4</v>
      </c>
      <c r="V18" s="116">
        <f t="shared" si="4"/>
        <v>4</v>
      </c>
      <c r="W18" s="219" t="e">
        <f t="shared" si="5"/>
        <v>#VALUE!</v>
      </c>
      <c r="X18" s="219" t="s">
        <v>355</v>
      </c>
      <c r="Z18" s="303"/>
    </row>
    <row r="19" spans="1:26" x14ac:dyDescent="0.35">
      <c r="A19" s="2" t="s">
        <v>24</v>
      </c>
      <c r="B19" s="2" t="s">
        <v>25</v>
      </c>
      <c r="C19" s="12">
        <v>41.5</v>
      </c>
      <c r="D19" s="13">
        <v>6</v>
      </c>
      <c r="E19" s="299">
        <f t="shared" si="0"/>
        <v>3</v>
      </c>
      <c r="F19" s="5">
        <f t="shared" si="1"/>
        <v>6</v>
      </c>
      <c r="G19" s="12">
        <f t="shared" si="2"/>
        <v>41.5</v>
      </c>
      <c r="H19" s="14" t="str">
        <f>IF(F19=0,"",VLOOKUP(G19,'Class Table'!$B$4:$D$10,3,TRUE))</f>
        <v>B</v>
      </c>
      <c r="I19" s="247">
        <v>41</v>
      </c>
      <c r="J19" s="275">
        <v>37</v>
      </c>
      <c r="K19" s="247">
        <v>40</v>
      </c>
      <c r="L19" s="247">
        <v>41</v>
      </c>
      <c r="M19" s="247">
        <v>45</v>
      </c>
      <c r="N19" s="247">
        <v>45</v>
      </c>
      <c r="O19" s="248">
        <v>47</v>
      </c>
      <c r="P19" s="247">
        <v>43</v>
      </c>
      <c r="Q19" s="247">
        <v>46</v>
      </c>
      <c r="R19" s="247">
        <v>47</v>
      </c>
      <c r="S19" s="262">
        <v>50</v>
      </c>
      <c r="T19" s="247">
        <v>48</v>
      </c>
      <c r="U19" s="14">
        <f t="shared" si="3"/>
        <v>6</v>
      </c>
      <c r="V19" s="116">
        <f t="shared" si="4"/>
        <v>6</v>
      </c>
      <c r="W19" s="219">
        <f t="shared" si="5"/>
        <v>0</v>
      </c>
      <c r="X19" s="219" t="s">
        <v>355</v>
      </c>
      <c r="Z19" s="303"/>
    </row>
    <row r="20" spans="1:26" x14ac:dyDescent="0.35">
      <c r="A20" s="2" t="s">
        <v>26</v>
      </c>
      <c r="B20" s="2" t="s">
        <v>25</v>
      </c>
      <c r="C20" s="12">
        <v>44.5</v>
      </c>
      <c r="D20" s="13">
        <v>3</v>
      </c>
      <c r="E20" s="299">
        <f t="shared" si="0"/>
        <v>3</v>
      </c>
      <c r="F20" s="5">
        <f t="shared" si="1"/>
        <v>6</v>
      </c>
      <c r="G20" s="12">
        <f t="shared" si="2"/>
        <v>46</v>
      </c>
      <c r="H20" s="14" t="str">
        <f>IF(F20=0,"",VLOOKUP(G20,'Class Table'!$B$4:$D$10,3,TRUE))</f>
        <v>A</v>
      </c>
      <c r="I20" s="272">
        <v>49</v>
      </c>
      <c r="J20" s="275">
        <v>44</v>
      </c>
      <c r="K20" s="272">
        <v>49</v>
      </c>
      <c r="L20" s="247">
        <v>43</v>
      </c>
      <c r="M20" s="272">
        <v>47</v>
      </c>
      <c r="N20" s="247">
        <v>44</v>
      </c>
      <c r="O20" s="264">
        <v>50</v>
      </c>
      <c r="P20" s="247">
        <v>44</v>
      </c>
      <c r="Q20" s="262">
        <v>50</v>
      </c>
      <c r="R20" s="247">
        <v>43</v>
      </c>
      <c r="S20" s="262">
        <v>50</v>
      </c>
      <c r="T20" s="247">
        <v>45</v>
      </c>
      <c r="U20" s="14">
        <f t="shared" si="3"/>
        <v>2</v>
      </c>
      <c r="V20" s="116">
        <f t="shared" si="4"/>
        <v>2</v>
      </c>
      <c r="W20" s="219">
        <f t="shared" si="5"/>
        <v>1.5</v>
      </c>
      <c r="X20" s="219" t="s">
        <v>355</v>
      </c>
      <c r="Z20" s="303"/>
    </row>
    <row r="21" spans="1:26" x14ac:dyDescent="0.35">
      <c r="A21" s="2" t="s">
        <v>27</v>
      </c>
      <c r="B21" s="2" t="s">
        <v>357</v>
      </c>
      <c r="C21" s="12">
        <v>30</v>
      </c>
      <c r="D21" s="13">
        <v>18</v>
      </c>
      <c r="E21" s="299">
        <f t="shared" si="0"/>
        <v>14</v>
      </c>
      <c r="F21" s="5">
        <f t="shared" si="1"/>
        <v>2</v>
      </c>
      <c r="G21" s="12">
        <f t="shared" si="2"/>
        <v>33.5</v>
      </c>
      <c r="H21" s="14" t="str">
        <f>IF(F21=0,"",VLOOKUP(G21,'Class Table'!$B$4:$D$10,3,TRUE))</f>
        <v>D</v>
      </c>
      <c r="I21" s="247">
        <v>33</v>
      </c>
      <c r="J21" s="275"/>
      <c r="K21" s="247">
        <v>34</v>
      </c>
      <c r="L21" s="247"/>
      <c r="M21" s="247"/>
      <c r="N21" s="247"/>
      <c r="O21" s="264">
        <v>50</v>
      </c>
      <c r="P21" s="247"/>
      <c r="Q21" s="296">
        <v>49</v>
      </c>
      <c r="R21" s="247"/>
      <c r="S21" s="247"/>
      <c r="T21" s="247"/>
      <c r="U21" s="14">
        <f t="shared" si="3"/>
        <v>14</v>
      </c>
      <c r="V21" s="116">
        <f t="shared" si="4"/>
        <v>14</v>
      </c>
      <c r="W21" s="219">
        <f t="shared" si="5"/>
        <v>3.5</v>
      </c>
      <c r="X21" s="219" t="s">
        <v>355</v>
      </c>
      <c r="Z21" s="303"/>
    </row>
    <row r="22" spans="1:26" x14ac:dyDescent="0.35">
      <c r="A22" s="2" t="s">
        <v>28</v>
      </c>
      <c r="B22" s="2" t="s">
        <v>29</v>
      </c>
      <c r="C22" s="12">
        <v>47.166666666666664</v>
      </c>
      <c r="D22" s="13">
        <v>1</v>
      </c>
      <c r="E22" s="299">
        <f t="shared" si="0"/>
        <v>1</v>
      </c>
      <c r="F22" s="5">
        <f t="shared" si="1"/>
        <v>6</v>
      </c>
      <c r="G22" s="12">
        <f t="shared" si="2"/>
        <v>46</v>
      </c>
      <c r="H22" s="14" t="str">
        <f>IF(F22=0,"",VLOOKUP(G22,'Class Table'!$B$4:$D$10,3,TRUE))</f>
        <v>A</v>
      </c>
      <c r="I22" s="247">
        <v>46</v>
      </c>
      <c r="J22" s="275">
        <v>47</v>
      </c>
      <c r="K22" s="272">
        <v>49</v>
      </c>
      <c r="L22" s="272">
        <v>48</v>
      </c>
      <c r="M22" s="247">
        <v>44</v>
      </c>
      <c r="N22" s="247">
        <v>42</v>
      </c>
      <c r="O22" s="248">
        <v>47</v>
      </c>
      <c r="P22" s="247">
        <v>48</v>
      </c>
      <c r="Q22" s="262">
        <v>50</v>
      </c>
      <c r="R22" s="247">
        <v>48</v>
      </c>
      <c r="S22" s="247">
        <v>44</v>
      </c>
      <c r="T22" s="247">
        <v>43</v>
      </c>
      <c r="U22" s="14">
        <f t="shared" si="3"/>
        <v>2</v>
      </c>
      <c r="V22" s="116">
        <f t="shared" si="4"/>
        <v>2</v>
      </c>
      <c r="W22" s="219">
        <f t="shared" si="5"/>
        <v>-1.1666666666666643</v>
      </c>
      <c r="X22" s="219"/>
      <c r="Z22" s="303"/>
    </row>
    <row r="23" spans="1:26" x14ac:dyDescent="0.35">
      <c r="A23" s="2" t="s">
        <v>72</v>
      </c>
      <c r="B23" s="2" t="s">
        <v>30</v>
      </c>
      <c r="C23" s="12">
        <v>43.666666666666664</v>
      </c>
      <c r="D23" s="13">
        <v>4</v>
      </c>
      <c r="E23" s="299">
        <f t="shared" si="0"/>
        <v>3</v>
      </c>
      <c r="F23" s="5">
        <f t="shared" si="1"/>
        <v>6</v>
      </c>
      <c r="G23" s="12">
        <f t="shared" si="2"/>
        <v>45.333333333333336</v>
      </c>
      <c r="H23" s="14" t="str">
        <f>IF(F23=0,"",VLOOKUP(G23,'Class Table'!$B$4:$D$10,3,TRUE))</f>
        <v>B</v>
      </c>
      <c r="I23" s="247">
        <v>44</v>
      </c>
      <c r="J23" s="275">
        <v>47</v>
      </c>
      <c r="K23" s="247">
        <v>45</v>
      </c>
      <c r="L23" s="247">
        <v>43</v>
      </c>
      <c r="M23" s="272">
        <v>48</v>
      </c>
      <c r="N23" s="247">
        <v>45</v>
      </c>
      <c r="O23" s="248">
        <v>48</v>
      </c>
      <c r="P23" s="262">
        <v>50</v>
      </c>
      <c r="Q23" s="247">
        <v>46</v>
      </c>
      <c r="R23" s="247">
        <v>46</v>
      </c>
      <c r="S23" s="262">
        <v>50</v>
      </c>
      <c r="T23" s="247">
        <v>45</v>
      </c>
      <c r="U23" s="14">
        <f t="shared" si="3"/>
        <v>3</v>
      </c>
      <c r="V23" s="116">
        <f t="shared" si="4"/>
        <v>3</v>
      </c>
      <c r="W23" s="219">
        <f t="shared" si="5"/>
        <v>1.6666666666666714</v>
      </c>
      <c r="X23" s="219" t="s">
        <v>355</v>
      </c>
      <c r="Z23" s="303"/>
    </row>
    <row r="24" spans="1:26" x14ac:dyDescent="0.35">
      <c r="A24" s="2" t="s">
        <v>31</v>
      </c>
      <c r="B24" s="2" t="s">
        <v>32</v>
      </c>
      <c r="C24" s="12">
        <v>47.333333333333336</v>
      </c>
      <c r="D24" s="13">
        <v>1</v>
      </c>
      <c r="E24" s="299">
        <f t="shared" si="0"/>
        <v>1</v>
      </c>
      <c r="F24" s="5">
        <f t="shared" si="1"/>
        <v>4</v>
      </c>
      <c r="G24" s="12">
        <f t="shared" si="2"/>
        <v>46.75</v>
      </c>
      <c r="H24" s="14" t="str">
        <f>IF(F24=0,"",VLOOKUP(G24,'Class Table'!$B$4:$D$10,3,TRUE))</f>
        <v>A</v>
      </c>
      <c r="I24" s="272">
        <v>48</v>
      </c>
      <c r="J24" s="263">
        <v>49</v>
      </c>
      <c r="K24" s="247"/>
      <c r="L24" s="247">
        <v>44</v>
      </c>
      <c r="M24" s="247">
        <v>46</v>
      </c>
      <c r="N24" s="247"/>
      <c r="O24" s="248">
        <v>49</v>
      </c>
      <c r="P24" s="247">
        <v>49</v>
      </c>
      <c r="Q24" s="247"/>
      <c r="R24" s="247">
        <v>44</v>
      </c>
      <c r="S24" s="247">
        <v>47</v>
      </c>
      <c r="T24" s="247"/>
      <c r="U24" s="14">
        <f t="shared" si="3"/>
        <v>1</v>
      </c>
      <c r="V24" s="116">
        <f t="shared" si="4"/>
        <v>1</v>
      </c>
      <c r="W24" s="219">
        <f t="shared" si="5"/>
        <v>-0.5833333333333357</v>
      </c>
      <c r="X24" s="219" t="s">
        <v>355</v>
      </c>
      <c r="Z24" s="303"/>
    </row>
    <row r="25" spans="1:26" x14ac:dyDescent="0.35">
      <c r="A25" s="2" t="s">
        <v>33</v>
      </c>
      <c r="B25" s="2" t="s">
        <v>34</v>
      </c>
      <c r="C25" s="12">
        <v>41</v>
      </c>
      <c r="D25" s="13">
        <v>7</v>
      </c>
      <c r="E25" s="299">
        <f t="shared" si="0"/>
        <v>7</v>
      </c>
      <c r="F25" s="5">
        <f t="shared" si="1"/>
        <v>3</v>
      </c>
      <c r="G25" s="12">
        <f t="shared" si="2"/>
        <v>41.666666666666664</v>
      </c>
      <c r="H25" s="14" t="str">
        <f>IF(F25=0,"",VLOOKUP(G25,'Class Table'!$B$4:$D$10,3,TRUE))</f>
        <v>B</v>
      </c>
      <c r="I25" s="247">
        <v>40</v>
      </c>
      <c r="J25" s="275">
        <v>45</v>
      </c>
      <c r="K25" s="247">
        <v>40</v>
      </c>
      <c r="L25" s="247"/>
      <c r="M25" s="247"/>
      <c r="N25" s="247"/>
      <c r="O25" s="248">
        <v>47</v>
      </c>
      <c r="P25" s="262">
        <v>50</v>
      </c>
      <c r="Q25" s="247">
        <v>43</v>
      </c>
      <c r="R25" s="247"/>
      <c r="S25" s="247"/>
      <c r="T25" s="247"/>
      <c r="U25" s="14">
        <f t="shared" si="3"/>
        <v>6</v>
      </c>
      <c r="V25" s="116">
        <f t="shared" si="4"/>
        <v>6</v>
      </c>
      <c r="W25" s="219">
        <f t="shared" si="5"/>
        <v>0.6666666666666643</v>
      </c>
      <c r="X25" s="219" t="s">
        <v>355</v>
      </c>
      <c r="Z25" s="303"/>
    </row>
    <row r="26" spans="1:26" x14ac:dyDescent="0.35">
      <c r="A26" s="2" t="s">
        <v>33</v>
      </c>
      <c r="B26" s="2" t="s">
        <v>188</v>
      </c>
      <c r="C26" s="12">
        <v>50</v>
      </c>
      <c r="D26" s="13">
        <v>0</v>
      </c>
      <c r="E26" s="299">
        <f t="shared" si="0"/>
        <v>0</v>
      </c>
      <c r="F26" s="5">
        <f t="shared" si="1"/>
        <v>0</v>
      </c>
      <c r="G26" s="12" t="str">
        <f t="shared" si="2"/>
        <v/>
      </c>
      <c r="H26" s="14" t="str">
        <f>IF(F26=0,"",VLOOKUP(G26,'Class Table'!$B$4:$D$10,3,TRUE))</f>
        <v/>
      </c>
      <c r="I26" s="247"/>
      <c r="J26" s="275"/>
      <c r="K26" s="247"/>
      <c r="L26" s="247"/>
      <c r="M26" s="247"/>
      <c r="N26" s="247"/>
      <c r="O26" s="248"/>
      <c r="P26" s="247"/>
      <c r="Q26" s="247"/>
      <c r="R26" s="247"/>
      <c r="S26" s="247"/>
      <c r="T26" s="247"/>
      <c r="U26" s="14" t="str">
        <f t="shared" si="3"/>
        <v/>
      </c>
      <c r="V26" s="116" t="str">
        <f t="shared" si="4"/>
        <v/>
      </c>
      <c r="W26" s="219" t="e">
        <f t="shared" si="5"/>
        <v>#VALUE!</v>
      </c>
      <c r="X26" s="219"/>
      <c r="Z26" s="303"/>
    </row>
    <row r="27" spans="1:26" x14ac:dyDescent="0.35">
      <c r="A27" s="2" t="s">
        <v>35</v>
      </c>
      <c r="B27" s="2" t="s">
        <v>36</v>
      </c>
      <c r="C27" s="12">
        <v>44.833333333333336</v>
      </c>
      <c r="D27" s="13">
        <v>3</v>
      </c>
      <c r="E27" s="299">
        <f t="shared" si="0"/>
        <v>2</v>
      </c>
      <c r="F27" s="5">
        <f t="shared" si="1"/>
        <v>6</v>
      </c>
      <c r="G27" s="12">
        <f t="shared" si="2"/>
        <v>45</v>
      </c>
      <c r="H27" s="14" t="str">
        <f>IF(F27=0,"",VLOOKUP(G27,'Class Table'!$B$4:$D$10,3,TRUE))</f>
        <v>B</v>
      </c>
      <c r="I27" s="247">
        <v>41</v>
      </c>
      <c r="J27" s="275">
        <v>46</v>
      </c>
      <c r="K27" s="247">
        <v>45</v>
      </c>
      <c r="L27" s="272">
        <v>48</v>
      </c>
      <c r="M27" s="247">
        <v>44</v>
      </c>
      <c r="N27" s="272">
        <v>46</v>
      </c>
      <c r="O27" s="248">
        <v>44</v>
      </c>
      <c r="P27" s="247">
        <v>49</v>
      </c>
      <c r="Q27" s="247">
        <v>47</v>
      </c>
      <c r="R27" s="262">
        <v>50</v>
      </c>
      <c r="S27" s="247">
        <v>44</v>
      </c>
      <c r="T27" s="272">
        <v>49</v>
      </c>
      <c r="U27" s="14">
        <f t="shared" si="3"/>
        <v>3</v>
      </c>
      <c r="V27" s="116">
        <f t="shared" si="4"/>
        <v>3</v>
      </c>
      <c r="W27" s="219">
        <f t="shared" si="5"/>
        <v>0.1666666666666643</v>
      </c>
      <c r="X27" s="219" t="s">
        <v>355</v>
      </c>
      <c r="Z27" s="303"/>
    </row>
    <row r="28" spans="1:26" x14ac:dyDescent="0.35">
      <c r="A28" s="2" t="s">
        <v>120</v>
      </c>
      <c r="B28" s="2" t="s">
        <v>121</v>
      </c>
      <c r="C28" s="12">
        <v>36</v>
      </c>
      <c r="D28" s="13">
        <v>12</v>
      </c>
      <c r="E28" s="299">
        <f t="shared" si="0"/>
        <v>5</v>
      </c>
      <c r="F28" s="5">
        <f t="shared" si="1"/>
        <v>6</v>
      </c>
      <c r="G28" s="12">
        <f t="shared" si="2"/>
        <v>43.833333333333336</v>
      </c>
      <c r="H28" s="14" t="str">
        <f>IF(F28=0,"",VLOOKUP(G28,'Class Table'!$B$4:$D$10,3,TRUE))</f>
        <v>B</v>
      </c>
      <c r="I28" s="247">
        <v>42</v>
      </c>
      <c r="J28" s="275">
        <v>44</v>
      </c>
      <c r="K28" s="247">
        <v>44</v>
      </c>
      <c r="L28" s="247">
        <v>45</v>
      </c>
      <c r="M28" s="247">
        <v>45</v>
      </c>
      <c r="N28" s="247">
        <v>43</v>
      </c>
      <c r="O28" s="264">
        <v>50</v>
      </c>
      <c r="P28" s="262">
        <v>50</v>
      </c>
      <c r="Q28" s="247">
        <v>48</v>
      </c>
      <c r="R28" s="296">
        <v>49</v>
      </c>
      <c r="S28" s="247">
        <v>48</v>
      </c>
      <c r="T28" s="247">
        <v>46</v>
      </c>
      <c r="U28" s="14">
        <f t="shared" si="3"/>
        <v>4</v>
      </c>
      <c r="V28" s="116">
        <f t="shared" si="4"/>
        <v>4</v>
      </c>
      <c r="W28" s="219">
        <f t="shared" si="5"/>
        <v>7.8333333333333357</v>
      </c>
      <c r="X28" s="219" t="s">
        <v>355</v>
      </c>
      <c r="Z28" s="303"/>
    </row>
    <row r="29" spans="1:26" x14ac:dyDescent="0.35">
      <c r="A29" s="2" t="s">
        <v>9</v>
      </c>
      <c r="B29" s="2" t="s">
        <v>138</v>
      </c>
      <c r="C29" s="12" t="s">
        <v>373</v>
      </c>
      <c r="D29" s="13" t="s">
        <v>373</v>
      </c>
      <c r="E29" s="299">
        <f t="shared" si="0"/>
        <v>3</v>
      </c>
      <c r="F29" s="5">
        <f t="shared" si="1"/>
        <v>1</v>
      </c>
      <c r="G29" s="12">
        <f t="shared" si="2"/>
        <v>45</v>
      </c>
      <c r="H29" s="14" t="str">
        <f>IF(F29=0,"",VLOOKUP(G29,'Class Table'!$B$4:$D$10,3,TRUE))</f>
        <v>B</v>
      </c>
      <c r="I29" s="247"/>
      <c r="J29" s="247"/>
      <c r="K29" s="247"/>
      <c r="L29" s="247"/>
      <c r="M29" s="247"/>
      <c r="N29" s="247">
        <v>45</v>
      </c>
      <c r="O29" s="285"/>
      <c r="P29" s="74"/>
      <c r="Q29" s="74"/>
      <c r="R29" s="247"/>
      <c r="S29" s="247"/>
      <c r="T29" s="247">
        <v>47</v>
      </c>
      <c r="U29" s="14">
        <f t="shared" si="3"/>
        <v>3</v>
      </c>
      <c r="V29" s="116">
        <f t="shared" si="4"/>
        <v>3</v>
      </c>
      <c r="W29" s="219" t="e">
        <f t="shared" si="5"/>
        <v>#VALUE!</v>
      </c>
      <c r="X29" s="219"/>
      <c r="Z29" s="303"/>
    </row>
    <row r="30" spans="1:26" x14ac:dyDescent="0.35">
      <c r="A30" s="2" t="s">
        <v>47</v>
      </c>
      <c r="B30" s="2" t="s">
        <v>374</v>
      </c>
      <c r="C30" s="12" t="s">
        <v>373</v>
      </c>
      <c r="D30" s="13" t="s">
        <v>373</v>
      </c>
      <c r="E30" s="299">
        <f t="shared" si="0"/>
        <v>10</v>
      </c>
      <c r="F30" s="5">
        <f t="shared" si="1"/>
        <v>1</v>
      </c>
      <c r="G30" s="12">
        <f t="shared" si="2"/>
        <v>38</v>
      </c>
      <c r="H30" s="14" t="str">
        <f>IF(F30=0,"",VLOOKUP(G30,'Class Table'!$B$4:$D$10,3,TRUE))</f>
        <v>C</v>
      </c>
      <c r="I30" s="247"/>
      <c r="J30" s="275"/>
      <c r="K30" s="247">
        <v>38</v>
      </c>
      <c r="L30" s="247"/>
      <c r="M30" s="247"/>
      <c r="N30" s="247"/>
      <c r="O30" s="285"/>
      <c r="P30" s="74"/>
      <c r="Q30" s="262">
        <v>50</v>
      </c>
      <c r="R30" s="247"/>
      <c r="S30" s="247"/>
      <c r="T30" s="247"/>
      <c r="U30" s="14">
        <f t="shared" si="3"/>
        <v>10</v>
      </c>
      <c r="V30" s="116">
        <f t="shared" si="4"/>
        <v>10</v>
      </c>
      <c r="W30" s="219" t="e">
        <f t="shared" si="5"/>
        <v>#VALUE!</v>
      </c>
      <c r="X30" s="219"/>
      <c r="Z30" s="303"/>
    </row>
    <row r="31" spans="1:26" x14ac:dyDescent="0.35">
      <c r="A31" s="237" t="s">
        <v>37</v>
      </c>
      <c r="B31" s="237" t="s">
        <v>38</v>
      </c>
      <c r="C31" s="229" t="s">
        <v>181</v>
      </c>
      <c r="D31" s="239" t="s">
        <v>181</v>
      </c>
      <c r="E31" s="299">
        <f t="shared" si="0"/>
        <v>7</v>
      </c>
      <c r="F31" s="5">
        <f t="shared" si="1"/>
        <v>3</v>
      </c>
      <c r="G31" s="12">
        <f t="shared" si="2"/>
        <v>40</v>
      </c>
      <c r="H31" s="14" t="str">
        <f>IF(F31=0,"",VLOOKUP(G31,'Class Table'!$B$4:$D$10,3,TRUE))</f>
        <v>C</v>
      </c>
      <c r="I31" s="247"/>
      <c r="J31" s="275"/>
      <c r="K31" s="247"/>
      <c r="L31" s="247">
        <v>36</v>
      </c>
      <c r="M31" s="247">
        <v>43</v>
      </c>
      <c r="N31" s="247">
        <v>41</v>
      </c>
      <c r="O31" s="285"/>
      <c r="P31" s="74"/>
      <c r="Q31" s="247"/>
      <c r="R31" s="247">
        <v>48</v>
      </c>
      <c r="S31" s="262">
        <v>50</v>
      </c>
      <c r="T31" s="247">
        <v>46</v>
      </c>
      <c r="U31" s="14">
        <f t="shared" si="3"/>
        <v>8</v>
      </c>
      <c r="V31" s="116">
        <f t="shared" si="4"/>
        <v>8</v>
      </c>
      <c r="W31" s="219" t="e">
        <f t="shared" si="5"/>
        <v>#VALUE!</v>
      </c>
      <c r="X31" s="219"/>
      <c r="Z31" s="303"/>
    </row>
    <row r="32" spans="1:26" x14ac:dyDescent="0.35">
      <c r="A32" s="2" t="s">
        <v>19</v>
      </c>
      <c r="B32" s="2" t="s">
        <v>38</v>
      </c>
      <c r="C32" s="12" t="s">
        <v>373</v>
      </c>
      <c r="D32" s="13" t="s">
        <v>373</v>
      </c>
      <c r="E32" s="299">
        <f t="shared" si="0"/>
        <v>3</v>
      </c>
      <c r="F32" s="5">
        <f t="shared" si="1"/>
        <v>6</v>
      </c>
      <c r="G32" s="12">
        <f t="shared" si="2"/>
        <v>43.333333333333336</v>
      </c>
      <c r="H32" s="14" t="str">
        <f>IF(F32=0,"",VLOOKUP(G32,'Class Table'!$B$4:$D$10,3,TRUE))</f>
        <v>B</v>
      </c>
      <c r="I32" s="247">
        <v>42</v>
      </c>
      <c r="J32" s="275">
        <v>47</v>
      </c>
      <c r="K32" s="247">
        <v>42</v>
      </c>
      <c r="L32" s="247">
        <v>41</v>
      </c>
      <c r="M32" s="247">
        <v>43</v>
      </c>
      <c r="N32" s="247">
        <v>45</v>
      </c>
      <c r="O32" s="264">
        <v>50</v>
      </c>
      <c r="P32" s="262">
        <v>50</v>
      </c>
      <c r="Q32" s="247">
        <v>43</v>
      </c>
      <c r="R32" s="247">
        <v>47</v>
      </c>
      <c r="S32" s="262">
        <v>50</v>
      </c>
      <c r="T32" s="262">
        <v>50</v>
      </c>
      <c r="U32" s="14">
        <f t="shared" si="3"/>
        <v>5</v>
      </c>
      <c r="V32" s="116">
        <f t="shared" si="4"/>
        <v>5</v>
      </c>
      <c r="W32" s="219" t="e">
        <f t="shared" si="5"/>
        <v>#VALUE!</v>
      </c>
      <c r="X32" s="219" t="s">
        <v>355</v>
      </c>
      <c r="Z32" s="303"/>
    </row>
    <row r="33" spans="1:26" x14ac:dyDescent="0.35">
      <c r="A33" s="2" t="s">
        <v>33</v>
      </c>
      <c r="B33" s="2" t="s">
        <v>38</v>
      </c>
      <c r="C33" s="12" t="s">
        <v>373</v>
      </c>
      <c r="D33" s="13" t="s">
        <v>373</v>
      </c>
      <c r="E33" s="299">
        <f t="shared" si="0"/>
        <v>10</v>
      </c>
      <c r="F33" s="5">
        <f t="shared" si="1"/>
        <v>4</v>
      </c>
      <c r="G33" s="12">
        <f t="shared" si="2"/>
        <v>38.25</v>
      </c>
      <c r="H33" s="14" t="str">
        <f>IF(F33=0,"",VLOOKUP(G33,'Class Table'!$B$4:$D$10,3,TRUE))</f>
        <v>C</v>
      </c>
      <c r="I33" s="247"/>
      <c r="J33" s="275"/>
      <c r="K33" s="247">
        <v>34</v>
      </c>
      <c r="L33" s="247">
        <v>38</v>
      </c>
      <c r="M33" s="247">
        <v>43</v>
      </c>
      <c r="N33" s="247">
        <v>38</v>
      </c>
      <c r="O33" s="285"/>
      <c r="P33" s="74"/>
      <c r="Q33" s="262">
        <v>50</v>
      </c>
      <c r="R33" s="262">
        <v>50</v>
      </c>
      <c r="S33" s="262">
        <v>50</v>
      </c>
      <c r="T33" s="247">
        <v>43</v>
      </c>
      <c r="U33" s="14">
        <f t="shared" si="3"/>
        <v>10</v>
      </c>
      <c r="V33" s="116">
        <f t="shared" si="4"/>
        <v>10</v>
      </c>
      <c r="W33" s="219" t="e">
        <f t="shared" si="5"/>
        <v>#VALUE!</v>
      </c>
      <c r="X33" s="219" t="s">
        <v>355</v>
      </c>
      <c r="Z33" s="303"/>
    </row>
    <row r="34" spans="1:26" x14ac:dyDescent="0.35">
      <c r="A34" s="237" t="s">
        <v>361</v>
      </c>
      <c r="B34" s="237" t="s">
        <v>362</v>
      </c>
      <c r="C34" s="229" t="s">
        <v>181</v>
      </c>
      <c r="D34" s="239" t="s">
        <v>181</v>
      </c>
      <c r="E34" s="299">
        <f t="shared" si="0"/>
        <v>5</v>
      </c>
      <c r="F34" s="5">
        <f t="shared" si="1"/>
        <v>1</v>
      </c>
      <c r="G34" s="12">
        <f t="shared" si="2"/>
        <v>43</v>
      </c>
      <c r="H34" s="14" t="str">
        <f>IF(F34=0,"",VLOOKUP(G34,'Class Table'!$B$4:$D$10,3,TRUE))</f>
        <v>B</v>
      </c>
      <c r="I34" s="247"/>
      <c r="J34" s="275">
        <v>43</v>
      </c>
      <c r="K34" s="247"/>
      <c r="L34" s="247"/>
      <c r="M34" s="247"/>
      <c r="N34" s="247"/>
      <c r="O34" s="248"/>
      <c r="P34" s="262">
        <v>50</v>
      </c>
      <c r="Q34" s="247"/>
      <c r="R34" s="247"/>
      <c r="S34" s="247"/>
      <c r="T34" s="247"/>
      <c r="U34" s="14">
        <f t="shared" si="3"/>
        <v>5</v>
      </c>
      <c r="V34" s="116">
        <f t="shared" si="4"/>
        <v>5</v>
      </c>
      <c r="W34" s="219" t="e">
        <f t="shared" si="5"/>
        <v>#VALUE!</v>
      </c>
      <c r="X34" s="219" t="s">
        <v>355</v>
      </c>
      <c r="Z34" s="303"/>
    </row>
    <row r="35" spans="1:26" x14ac:dyDescent="0.35">
      <c r="A35" s="2" t="s">
        <v>39</v>
      </c>
      <c r="B35" s="2" t="s">
        <v>40</v>
      </c>
      <c r="C35" s="12">
        <v>46.666666666666664</v>
      </c>
      <c r="D35" s="13">
        <v>1</v>
      </c>
      <c r="E35" s="299">
        <f t="shared" ref="E35:E62" si="6">(IF(COUNT($I35:$N35)=0,D35,MIN(IF(48-LOOKUP(100,$I35:$N35)&lt;0,0,MIN($D35,48-LOOKUP(100,$I35:$N35))),25)))</f>
        <v>1</v>
      </c>
      <c r="F35" s="5">
        <f t="shared" ref="F35:F62" si="7">COUNTA(I35:N35)</f>
        <v>3</v>
      </c>
      <c r="G35" s="12">
        <f t="shared" ref="G35:G62" si="8">IF(COUNT($I35:$N35)=0,"",AVERAGE($I35:$N35))</f>
        <v>43.333333333333336</v>
      </c>
      <c r="H35" s="14" t="str">
        <f>IF(F35=0,"",VLOOKUP(G35,'Class Table'!$B$4:$D$10,3,TRUE))</f>
        <v>B</v>
      </c>
      <c r="I35" s="247">
        <v>43</v>
      </c>
      <c r="J35" s="275">
        <v>44</v>
      </c>
      <c r="K35" s="247">
        <v>43</v>
      </c>
      <c r="L35" s="247"/>
      <c r="M35" s="247"/>
      <c r="N35" s="247"/>
      <c r="O35" s="248">
        <v>44</v>
      </c>
      <c r="P35" s="247">
        <v>45</v>
      </c>
      <c r="Q35" s="247">
        <v>44</v>
      </c>
      <c r="R35" s="247"/>
      <c r="S35" s="247"/>
      <c r="T35" s="247"/>
      <c r="U35" s="14">
        <f t="shared" ref="U35:U62" si="9">V35</f>
        <v>5</v>
      </c>
      <c r="V35" s="116">
        <f t="shared" ref="V35:V62" si="10">IF(G35="","",MAX(MIN(48-ROUND(G35,0),25),0))</f>
        <v>5</v>
      </c>
      <c r="W35" s="219">
        <f t="shared" ref="W35:W62" si="11">G35-C35</f>
        <v>-3.3333333333333286</v>
      </c>
      <c r="X35" s="219" t="s">
        <v>355</v>
      </c>
      <c r="Z35" s="303"/>
    </row>
    <row r="36" spans="1:26" x14ac:dyDescent="0.35">
      <c r="A36" s="2" t="s">
        <v>3</v>
      </c>
      <c r="B36" s="2" t="s">
        <v>41</v>
      </c>
      <c r="C36" s="12">
        <v>45.333333333333336</v>
      </c>
      <c r="D36" s="13">
        <v>3</v>
      </c>
      <c r="E36" s="299">
        <f t="shared" si="6"/>
        <v>2</v>
      </c>
      <c r="F36" s="5">
        <f t="shared" si="7"/>
        <v>5</v>
      </c>
      <c r="G36" s="12">
        <f t="shared" si="8"/>
        <v>44.8</v>
      </c>
      <c r="H36" s="14" t="str">
        <f>IF(F36=0,"",VLOOKUP(G36,'Class Table'!$B$4:$D$10,3,TRUE))</f>
        <v>B</v>
      </c>
      <c r="I36" s="247">
        <v>46</v>
      </c>
      <c r="J36" s="275">
        <v>43</v>
      </c>
      <c r="K36" s="247">
        <v>43</v>
      </c>
      <c r="L36" s="247">
        <v>46</v>
      </c>
      <c r="M36" s="247"/>
      <c r="N36" s="247">
        <v>46</v>
      </c>
      <c r="O36" s="248">
        <v>49</v>
      </c>
      <c r="P36" s="247">
        <v>45</v>
      </c>
      <c r="Q36" s="247">
        <v>46</v>
      </c>
      <c r="R36" s="247">
        <v>49</v>
      </c>
      <c r="S36" s="247"/>
      <c r="T36" s="247">
        <v>48</v>
      </c>
      <c r="U36" s="14">
        <f t="shared" si="9"/>
        <v>3</v>
      </c>
      <c r="V36" s="116">
        <f t="shared" si="10"/>
        <v>3</v>
      </c>
      <c r="W36" s="219">
        <f t="shared" si="11"/>
        <v>-0.53333333333333854</v>
      </c>
      <c r="X36" s="219" t="s">
        <v>355</v>
      </c>
      <c r="Z36" s="303"/>
    </row>
    <row r="37" spans="1:26" x14ac:dyDescent="0.35">
      <c r="A37" s="2" t="s">
        <v>4</v>
      </c>
      <c r="B37" s="2" t="s">
        <v>42</v>
      </c>
      <c r="C37" s="12">
        <v>44</v>
      </c>
      <c r="D37" s="13">
        <v>4</v>
      </c>
      <c r="E37" s="299">
        <f t="shared" si="6"/>
        <v>4</v>
      </c>
      <c r="F37" s="5">
        <f t="shared" si="7"/>
        <v>0</v>
      </c>
      <c r="G37" s="12" t="str">
        <f t="shared" si="8"/>
        <v/>
      </c>
      <c r="H37" s="14" t="str">
        <f>IF(F37=0,"",VLOOKUP(G37,'Class Table'!$B$4:$D$10,3,TRUE))</f>
        <v/>
      </c>
      <c r="I37" s="247"/>
      <c r="J37" s="275"/>
      <c r="K37" s="247"/>
      <c r="L37" s="247"/>
      <c r="M37" s="247"/>
      <c r="N37" s="247"/>
      <c r="O37" s="248"/>
      <c r="P37" s="247"/>
      <c r="Q37" s="247"/>
      <c r="R37" s="247"/>
      <c r="S37" s="247"/>
      <c r="T37" s="247"/>
      <c r="U37" s="14" t="str">
        <f t="shared" si="9"/>
        <v/>
      </c>
      <c r="V37" s="116" t="str">
        <f t="shared" si="10"/>
        <v/>
      </c>
      <c r="W37" s="219" t="e">
        <f t="shared" si="11"/>
        <v>#VALUE!</v>
      </c>
      <c r="X37" s="219"/>
      <c r="Z37" s="303"/>
    </row>
    <row r="38" spans="1:26" x14ac:dyDescent="0.35">
      <c r="A38" s="2" t="s">
        <v>43</v>
      </c>
      <c r="B38" s="2" t="s">
        <v>42</v>
      </c>
      <c r="C38" s="12">
        <v>37</v>
      </c>
      <c r="D38" s="13">
        <v>11</v>
      </c>
      <c r="E38" s="299">
        <f t="shared" si="6"/>
        <v>11</v>
      </c>
      <c r="F38" s="5">
        <f t="shared" si="7"/>
        <v>0</v>
      </c>
      <c r="G38" s="12" t="str">
        <f t="shared" si="8"/>
        <v/>
      </c>
      <c r="H38" s="14" t="str">
        <f>IF(F38=0,"",VLOOKUP(G38,'Class Table'!$B$4:$D$10,3,TRUE))</f>
        <v/>
      </c>
      <c r="I38" s="247"/>
      <c r="J38" s="275"/>
      <c r="K38" s="247"/>
      <c r="L38" s="247"/>
      <c r="M38" s="247"/>
      <c r="N38" s="247"/>
      <c r="O38" s="248"/>
      <c r="P38" s="247"/>
      <c r="Q38" s="247"/>
      <c r="R38" s="247"/>
      <c r="S38" s="247"/>
      <c r="T38" s="247"/>
      <c r="U38" s="14" t="str">
        <f t="shared" si="9"/>
        <v/>
      </c>
      <c r="V38" s="116" t="str">
        <f t="shared" si="10"/>
        <v/>
      </c>
      <c r="W38" s="219" t="e">
        <f t="shared" si="11"/>
        <v>#VALUE!</v>
      </c>
      <c r="X38" s="219"/>
      <c r="Z38" s="303"/>
    </row>
    <row r="39" spans="1:26" x14ac:dyDescent="0.35">
      <c r="A39" s="2" t="s">
        <v>44</v>
      </c>
      <c r="B39" s="2" t="s">
        <v>45</v>
      </c>
      <c r="C39" s="12">
        <v>44.666666666666664</v>
      </c>
      <c r="D39" s="13">
        <v>3</v>
      </c>
      <c r="E39" s="299">
        <f t="shared" si="6"/>
        <v>3</v>
      </c>
      <c r="F39" s="5">
        <f t="shared" si="7"/>
        <v>6</v>
      </c>
      <c r="G39" s="12">
        <f t="shared" si="8"/>
        <v>44.833333333333336</v>
      </c>
      <c r="H39" s="14" t="str">
        <f>IF(F39=0,"",VLOOKUP(G39,'Class Table'!$B$4:$D$10,3,TRUE))</f>
        <v>B</v>
      </c>
      <c r="I39" s="247">
        <v>47</v>
      </c>
      <c r="J39" s="272">
        <v>48</v>
      </c>
      <c r="K39" s="247">
        <v>45</v>
      </c>
      <c r="L39" s="247">
        <v>40</v>
      </c>
      <c r="M39" s="247">
        <v>45</v>
      </c>
      <c r="N39" s="247">
        <v>44</v>
      </c>
      <c r="O39" s="264">
        <v>50</v>
      </c>
      <c r="P39" s="247">
        <v>49</v>
      </c>
      <c r="Q39" s="247">
        <v>45</v>
      </c>
      <c r="R39" s="247">
        <v>43</v>
      </c>
      <c r="S39" s="247">
        <v>48</v>
      </c>
      <c r="T39" s="247">
        <v>47</v>
      </c>
      <c r="U39" s="14">
        <f t="shared" si="9"/>
        <v>3</v>
      </c>
      <c r="V39" s="116">
        <f t="shared" si="10"/>
        <v>3</v>
      </c>
      <c r="W39" s="219">
        <f t="shared" si="11"/>
        <v>0.1666666666666714</v>
      </c>
      <c r="X39" s="219" t="s">
        <v>355</v>
      </c>
      <c r="Z39" s="303"/>
    </row>
    <row r="40" spans="1:26" x14ac:dyDescent="0.35">
      <c r="A40" s="2" t="s">
        <v>47</v>
      </c>
      <c r="B40" s="2" t="s">
        <v>48</v>
      </c>
      <c r="C40" s="12">
        <v>42.666666666666664</v>
      </c>
      <c r="D40" s="13">
        <v>5</v>
      </c>
      <c r="E40" s="299">
        <f t="shared" si="6"/>
        <v>5</v>
      </c>
      <c r="F40" s="5">
        <f t="shared" si="7"/>
        <v>5</v>
      </c>
      <c r="G40" s="12">
        <f t="shared" si="8"/>
        <v>40</v>
      </c>
      <c r="H40" s="14" t="str">
        <f>IF(F40=0,"",VLOOKUP(G40,'Class Table'!$B$4:$D$10,3,TRUE))</f>
        <v>C</v>
      </c>
      <c r="I40" s="249">
        <v>40</v>
      </c>
      <c r="J40" s="276">
        <v>37</v>
      </c>
      <c r="K40" s="249"/>
      <c r="L40" s="249">
        <v>37</v>
      </c>
      <c r="M40" s="249">
        <v>47</v>
      </c>
      <c r="N40" s="249">
        <v>39</v>
      </c>
      <c r="O40" s="250">
        <v>45</v>
      </c>
      <c r="P40" s="249">
        <v>42</v>
      </c>
      <c r="Q40" s="249"/>
      <c r="R40" s="249">
        <v>42</v>
      </c>
      <c r="S40" s="282">
        <v>50</v>
      </c>
      <c r="T40" s="249">
        <v>40</v>
      </c>
      <c r="U40" s="14">
        <f t="shared" si="9"/>
        <v>8</v>
      </c>
      <c r="V40" s="116">
        <f t="shared" si="10"/>
        <v>8</v>
      </c>
      <c r="W40" s="219">
        <f t="shared" si="11"/>
        <v>-2.6666666666666643</v>
      </c>
      <c r="X40" s="219" t="s">
        <v>355</v>
      </c>
      <c r="Z40" s="303"/>
    </row>
    <row r="41" spans="1:26" ht="15" x14ac:dyDescent="0.25">
      <c r="A41" s="2" t="s">
        <v>49</v>
      </c>
      <c r="B41" s="2" t="s">
        <v>50</v>
      </c>
      <c r="C41" s="12">
        <v>46.5</v>
      </c>
      <c r="D41" s="13">
        <v>1</v>
      </c>
      <c r="E41" s="299">
        <f t="shared" si="6"/>
        <v>1</v>
      </c>
      <c r="F41" s="5">
        <f t="shared" si="7"/>
        <v>3</v>
      </c>
      <c r="G41" s="12">
        <f t="shared" si="8"/>
        <v>46.333333333333336</v>
      </c>
      <c r="H41" s="14" t="str">
        <f>IF(F41=0,"",VLOOKUP(G41,'Class Table'!$B$4:$D$10,3,TRUE))</f>
        <v>A</v>
      </c>
      <c r="I41" s="249">
        <v>45</v>
      </c>
      <c r="J41" s="276">
        <v>47</v>
      </c>
      <c r="K41" s="249"/>
      <c r="L41" s="249">
        <v>47</v>
      </c>
      <c r="M41" s="249"/>
      <c r="N41" s="249"/>
      <c r="O41" s="250">
        <v>46</v>
      </c>
      <c r="P41" s="249">
        <v>48</v>
      </c>
      <c r="Q41" s="249"/>
      <c r="R41" s="249">
        <v>48</v>
      </c>
      <c r="S41" s="249"/>
      <c r="T41" s="249"/>
      <c r="U41" s="14">
        <f t="shared" si="9"/>
        <v>2</v>
      </c>
      <c r="V41" s="116">
        <f t="shared" si="10"/>
        <v>2</v>
      </c>
      <c r="W41" s="219">
        <f t="shared" si="11"/>
        <v>-0.1666666666666643</v>
      </c>
      <c r="X41" s="219" t="s">
        <v>355</v>
      </c>
      <c r="Z41" s="303"/>
    </row>
    <row r="42" spans="1:26" ht="15" x14ac:dyDescent="0.25">
      <c r="A42" s="2" t="s">
        <v>51</v>
      </c>
      <c r="B42" s="2" t="s">
        <v>52</v>
      </c>
      <c r="C42" s="12">
        <v>42.666666666666664</v>
      </c>
      <c r="D42" s="13">
        <v>5</v>
      </c>
      <c r="E42" s="299">
        <f t="shared" si="6"/>
        <v>4</v>
      </c>
      <c r="F42" s="5">
        <f t="shared" si="7"/>
        <v>6</v>
      </c>
      <c r="G42" s="12">
        <f t="shared" si="8"/>
        <v>45.5</v>
      </c>
      <c r="H42" s="14" t="str">
        <f>IF(F42=0,"",VLOOKUP(G42,'Class Table'!$B$4:$D$10,3,TRUE))</f>
        <v>A</v>
      </c>
      <c r="I42" s="249">
        <v>46</v>
      </c>
      <c r="J42" s="276">
        <v>47</v>
      </c>
      <c r="K42" s="273">
        <v>47</v>
      </c>
      <c r="L42" s="249">
        <v>43</v>
      </c>
      <c r="M42" s="249">
        <v>46</v>
      </c>
      <c r="N42" s="249">
        <v>44</v>
      </c>
      <c r="O42" s="268">
        <v>50</v>
      </c>
      <c r="P42" s="249">
        <v>49</v>
      </c>
      <c r="Q42" s="249">
        <v>48</v>
      </c>
      <c r="R42" s="249">
        <v>44</v>
      </c>
      <c r="S42" s="282">
        <v>50</v>
      </c>
      <c r="T42" s="249">
        <v>46</v>
      </c>
      <c r="U42" s="14">
        <f t="shared" si="9"/>
        <v>2</v>
      </c>
      <c r="V42" s="116">
        <f t="shared" si="10"/>
        <v>2</v>
      </c>
      <c r="W42" s="219">
        <f t="shared" si="11"/>
        <v>2.8333333333333357</v>
      </c>
      <c r="X42" s="219" t="s">
        <v>355</v>
      </c>
      <c r="Z42" s="303"/>
    </row>
    <row r="43" spans="1:26" ht="15" x14ac:dyDescent="0.25">
      <c r="A43" s="2" t="s">
        <v>17</v>
      </c>
      <c r="B43" s="2" t="s">
        <v>53</v>
      </c>
      <c r="C43" s="12">
        <v>42</v>
      </c>
      <c r="D43" s="13">
        <v>6</v>
      </c>
      <c r="E43" s="299">
        <f t="shared" si="6"/>
        <v>6</v>
      </c>
      <c r="F43" s="5">
        <f t="shared" si="7"/>
        <v>0</v>
      </c>
      <c r="G43" s="12" t="str">
        <f t="shared" si="8"/>
        <v/>
      </c>
      <c r="H43" s="14" t="str">
        <f>IF(F43=0,"",VLOOKUP(G43,'Class Table'!$B$4:$D$10,3,TRUE))</f>
        <v/>
      </c>
      <c r="I43" s="249"/>
      <c r="J43" s="276"/>
      <c r="K43" s="249"/>
      <c r="L43" s="249"/>
      <c r="M43" s="249"/>
      <c r="N43" s="249"/>
      <c r="O43" s="250"/>
      <c r="P43" s="249"/>
      <c r="Q43" s="249"/>
      <c r="R43" s="249"/>
      <c r="S43" s="249"/>
      <c r="T43" s="249"/>
      <c r="U43" s="14" t="str">
        <f t="shared" si="9"/>
        <v/>
      </c>
      <c r="V43" s="116" t="str">
        <f t="shared" si="10"/>
        <v/>
      </c>
      <c r="W43" s="219" t="e">
        <f t="shared" si="11"/>
        <v>#VALUE!</v>
      </c>
      <c r="X43" s="219"/>
      <c r="Z43" s="303"/>
    </row>
    <row r="44" spans="1:26" ht="15" x14ac:dyDescent="0.25">
      <c r="A44" s="237" t="s">
        <v>33</v>
      </c>
      <c r="B44" s="237" t="s">
        <v>371</v>
      </c>
      <c r="C44" s="229" t="s">
        <v>181</v>
      </c>
      <c r="D44" s="239" t="s">
        <v>181</v>
      </c>
      <c r="E44" s="299">
        <f t="shared" si="6"/>
        <v>7</v>
      </c>
      <c r="F44" s="5">
        <f t="shared" si="7"/>
        <v>4</v>
      </c>
      <c r="G44" s="12">
        <f t="shared" si="8"/>
        <v>39.5</v>
      </c>
      <c r="H44" s="14" t="str">
        <f>IF(F44=0,"",VLOOKUP(G44,'Class Table'!$B$4:$D$10,3,TRUE))</f>
        <v>C</v>
      </c>
      <c r="I44" s="249"/>
      <c r="J44" s="276">
        <v>37</v>
      </c>
      <c r="K44" s="249">
        <v>41</v>
      </c>
      <c r="L44" s="249">
        <v>39</v>
      </c>
      <c r="M44" s="249">
        <v>41</v>
      </c>
      <c r="N44" s="249"/>
      <c r="O44" s="250"/>
      <c r="P44" s="249">
        <v>49</v>
      </c>
      <c r="Q44" s="282">
        <v>50</v>
      </c>
      <c r="R44" s="249">
        <v>46</v>
      </c>
      <c r="S44" s="241">
        <v>50</v>
      </c>
      <c r="T44" s="249"/>
      <c r="U44" s="14">
        <f t="shared" si="9"/>
        <v>8</v>
      </c>
      <c r="V44" s="116">
        <f t="shared" si="10"/>
        <v>8</v>
      </c>
      <c r="W44" s="219" t="e">
        <f t="shared" si="11"/>
        <v>#VALUE!</v>
      </c>
      <c r="X44" s="219"/>
      <c r="Z44" s="303"/>
    </row>
    <row r="45" spans="1:26" ht="15" x14ac:dyDescent="0.25">
      <c r="A45" s="2" t="s">
        <v>54</v>
      </c>
      <c r="B45" s="2" t="s">
        <v>55</v>
      </c>
      <c r="C45" s="12">
        <v>41</v>
      </c>
      <c r="D45" s="13">
        <v>7</v>
      </c>
      <c r="E45" s="299">
        <f t="shared" si="6"/>
        <v>7</v>
      </c>
      <c r="F45" s="5">
        <f t="shared" si="7"/>
        <v>0</v>
      </c>
      <c r="G45" s="12" t="str">
        <f t="shared" si="8"/>
        <v/>
      </c>
      <c r="H45" s="14" t="str">
        <f>IF(F45=0,"",VLOOKUP(G45,'Class Table'!$B$4:$D$10,3,TRUE))</f>
        <v/>
      </c>
      <c r="I45" s="249"/>
      <c r="J45" s="276"/>
      <c r="K45" s="249"/>
      <c r="L45" s="249"/>
      <c r="M45" s="249"/>
      <c r="N45" s="249"/>
      <c r="O45" s="250"/>
      <c r="P45" s="249"/>
      <c r="Q45" s="249"/>
      <c r="R45" s="249"/>
      <c r="S45" s="249"/>
      <c r="T45" s="249"/>
      <c r="U45" s="14" t="str">
        <f t="shared" si="9"/>
        <v/>
      </c>
      <c r="V45" s="116" t="str">
        <f t="shared" si="10"/>
        <v/>
      </c>
      <c r="W45" s="219" t="e">
        <f t="shared" si="11"/>
        <v>#VALUE!</v>
      </c>
      <c r="X45" s="219"/>
      <c r="Z45" s="303"/>
    </row>
    <row r="46" spans="1:26" ht="15" x14ac:dyDescent="0.25">
      <c r="A46" s="2" t="s">
        <v>56</v>
      </c>
      <c r="B46" s="2" t="s">
        <v>57</v>
      </c>
      <c r="C46" s="12">
        <v>42</v>
      </c>
      <c r="D46" s="13">
        <v>6</v>
      </c>
      <c r="E46" s="299">
        <f t="shared" si="6"/>
        <v>6</v>
      </c>
      <c r="F46" s="5">
        <f t="shared" si="7"/>
        <v>0</v>
      </c>
      <c r="G46" s="12" t="str">
        <f t="shared" si="8"/>
        <v/>
      </c>
      <c r="H46" s="14" t="str">
        <f>IF(F46=0,"",VLOOKUP(G46,'Class Table'!$B$4:$D$10,3,TRUE))</f>
        <v/>
      </c>
      <c r="I46" s="249"/>
      <c r="J46" s="276"/>
      <c r="K46" s="249"/>
      <c r="L46" s="249"/>
      <c r="M46" s="249"/>
      <c r="N46" s="249"/>
      <c r="O46" s="250"/>
      <c r="P46" s="249"/>
      <c r="Q46" s="249"/>
      <c r="R46" s="249"/>
      <c r="S46" s="249"/>
      <c r="T46" s="249"/>
      <c r="U46" s="14" t="str">
        <f t="shared" si="9"/>
        <v/>
      </c>
      <c r="V46" s="116" t="str">
        <f t="shared" si="10"/>
        <v/>
      </c>
      <c r="W46" s="219" t="e">
        <f t="shared" si="11"/>
        <v>#VALUE!</v>
      </c>
      <c r="X46" s="219"/>
      <c r="Z46" s="303"/>
    </row>
    <row r="47" spans="1:26" x14ac:dyDescent="0.35">
      <c r="A47" s="2" t="s">
        <v>58</v>
      </c>
      <c r="B47" s="2" t="s">
        <v>59</v>
      </c>
      <c r="C47" s="12">
        <v>40.666666666666664</v>
      </c>
      <c r="D47" s="13">
        <v>7</v>
      </c>
      <c r="E47" s="299">
        <f t="shared" si="6"/>
        <v>7</v>
      </c>
      <c r="F47" s="5">
        <f t="shared" si="7"/>
        <v>6</v>
      </c>
      <c r="G47" s="12">
        <f t="shared" si="8"/>
        <v>43.166666666666664</v>
      </c>
      <c r="H47" s="14" t="str">
        <f>IF(F47=0,"",VLOOKUP(G47,'Class Table'!$B$4:$D$10,3,TRUE))</f>
        <v>B</v>
      </c>
      <c r="I47" s="249">
        <v>41</v>
      </c>
      <c r="J47" s="276">
        <v>45</v>
      </c>
      <c r="K47" s="249">
        <v>45</v>
      </c>
      <c r="L47" s="249">
        <v>47</v>
      </c>
      <c r="M47" s="249">
        <v>41</v>
      </c>
      <c r="N47" s="249">
        <v>40</v>
      </c>
      <c r="O47" s="250">
        <v>48</v>
      </c>
      <c r="P47" s="282">
        <v>50</v>
      </c>
      <c r="Q47" s="249">
        <v>48</v>
      </c>
      <c r="R47" s="282">
        <v>50</v>
      </c>
      <c r="S47" s="249">
        <v>42</v>
      </c>
      <c r="T47" s="249">
        <v>47</v>
      </c>
      <c r="U47" s="14">
        <f t="shared" si="9"/>
        <v>5</v>
      </c>
      <c r="V47" s="116">
        <f t="shared" si="10"/>
        <v>5</v>
      </c>
      <c r="W47" s="219">
        <f t="shared" si="11"/>
        <v>2.5</v>
      </c>
      <c r="X47" s="219" t="s">
        <v>355</v>
      </c>
      <c r="Z47" s="303"/>
    </row>
    <row r="48" spans="1:26" x14ac:dyDescent="0.35">
      <c r="A48" s="2" t="s">
        <v>39</v>
      </c>
      <c r="B48" s="2" t="s">
        <v>60</v>
      </c>
      <c r="C48" s="12">
        <v>45.5</v>
      </c>
      <c r="D48" s="13">
        <v>2</v>
      </c>
      <c r="E48" s="299">
        <f t="shared" si="6"/>
        <v>1</v>
      </c>
      <c r="F48" s="5">
        <f t="shared" si="7"/>
        <v>5</v>
      </c>
      <c r="G48" s="12">
        <f t="shared" si="8"/>
        <v>46.8</v>
      </c>
      <c r="H48" s="116" t="str">
        <f>IF(F48=0,"",VLOOKUP(G48,'Class Table'!$B$4:$D$10,3,TRUE))</f>
        <v>A</v>
      </c>
      <c r="I48" s="249">
        <v>47</v>
      </c>
      <c r="J48" s="276">
        <v>48</v>
      </c>
      <c r="K48" s="249">
        <v>45</v>
      </c>
      <c r="L48" s="249"/>
      <c r="M48" s="249">
        <v>47</v>
      </c>
      <c r="N48" s="273">
        <v>47</v>
      </c>
      <c r="O48" s="250">
        <v>49</v>
      </c>
      <c r="P48" s="249">
        <v>49</v>
      </c>
      <c r="Q48" s="249">
        <v>45</v>
      </c>
      <c r="R48" s="249"/>
      <c r="S48" s="249">
        <v>49</v>
      </c>
      <c r="T48" s="249">
        <v>48</v>
      </c>
      <c r="U48" s="14">
        <f t="shared" si="9"/>
        <v>1</v>
      </c>
      <c r="V48" s="116">
        <f t="shared" si="10"/>
        <v>1</v>
      </c>
      <c r="W48" s="219">
        <f t="shared" si="11"/>
        <v>1.2999999999999972</v>
      </c>
      <c r="X48" s="219" t="s">
        <v>355</v>
      </c>
      <c r="Z48" s="303"/>
    </row>
    <row r="49" spans="1:26" x14ac:dyDescent="0.35">
      <c r="A49" s="2" t="s">
        <v>28</v>
      </c>
      <c r="B49" s="2" t="s">
        <v>60</v>
      </c>
      <c r="C49" s="12">
        <v>44.4</v>
      </c>
      <c r="D49" s="13">
        <v>4</v>
      </c>
      <c r="E49" s="299">
        <f t="shared" si="6"/>
        <v>2</v>
      </c>
      <c r="F49" s="5">
        <f t="shared" si="7"/>
        <v>5</v>
      </c>
      <c r="G49" s="12">
        <f t="shared" si="8"/>
        <v>46.4</v>
      </c>
      <c r="H49" s="14" t="str">
        <f>IF(F49=0,"",VLOOKUP(G49,'Class Table'!$B$4:$D$10,3,TRUE))</f>
        <v>A</v>
      </c>
      <c r="I49" s="249">
        <v>46</v>
      </c>
      <c r="J49" s="276">
        <v>47</v>
      </c>
      <c r="K49" s="249">
        <v>44</v>
      </c>
      <c r="L49" s="273">
        <v>49</v>
      </c>
      <c r="M49" s="249">
        <v>46</v>
      </c>
      <c r="N49" s="249"/>
      <c r="O49" s="32">
        <v>50</v>
      </c>
      <c r="P49" s="249">
        <v>49</v>
      </c>
      <c r="Q49" s="249">
        <v>45</v>
      </c>
      <c r="R49" s="282">
        <v>50</v>
      </c>
      <c r="S49" s="249">
        <v>46</v>
      </c>
      <c r="T49" s="249"/>
      <c r="U49" s="14">
        <f t="shared" si="9"/>
        <v>2</v>
      </c>
      <c r="V49" s="116">
        <f t="shared" si="10"/>
        <v>2</v>
      </c>
      <c r="W49" s="219">
        <f t="shared" si="11"/>
        <v>2</v>
      </c>
      <c r="X49" s="219" t="s">
        <v>355</v>
      </c>
      <c r="Z49" s="303"/>
    </row>
    <row r="50" spans="1:26" x14ac:dyDescent="0.35">
      <c r="A50" s="2" t="s">
        <v>3</v>
      </c>
      <c r="B50" s="2" t="s">
        <v>126</v>
      </c>
      <c r="C50" s="12">
        <v>39</v>
      </c>
      <c r="D50" s="13">
        <v>9</v>
      </c>
      <c r="E50" s="299">
        <f t="shared" si="6"/>
        <v>9</v>
      </c>
      <c r="F50" s="5">
        <f t="shared" si="7"/>
        <v>3</v>
      </c>
      <c r="G50" s="12">
        <f t="shared" si="8"/>
        <v>39</v>
      </c>
      <c r="H50" s="14" t="str">
        <f>IF(F50=0,"",VLOOKUP(G50,'Class Table'!$B$4:$D$10,3,TRUE))</f>
        <v>C</v>
      </c>
      <c r="I50" s="249">
        <v>43</v>
      </c>
      <c r="J50" s="276">
        <v>37</v>
      </c>
      <c r="K50" s="249">
        <v>37</v>
      </c>
      <c r="L50" s="249"/>
      <c r="M50" s="249"/>
      <c r="N50" s="249"/>
      <c r="O50" s="32">
        <v>50</v>
      </c>
      <c r="P50" s="249">
        <v>42</v>
      </c>
      <c r="Q50" s="249">
        <v>46</v>
      </c>
      <c r="R50" s="249"/>
      <c r="S50" s="249"/>
      <c r="T50" s="249"/>
      <c r="U50" s="14">
        <f t="shared" si="9"/>
        <v>9</v>
      </c>
      <c r="V50" s="116">
        <f t="shared" si="10"/>
        <v>9</v>
      </c>
      <c r="W50" s="219">
        <f t="shared" si="11"/>
        <v>0</v>
      </c>
      <c r="X50" s="219" t="s">
        <v>355</v>
      </c>
      <c r="Z50" s="303"/>
    </row>
    <row r="51" spans="1:26" x14ac:dyDescent="0.35">
      <c r="A51" s="2" t="s">
        <v>78</v>
      </c>
      <c r="B51" s="2" t="s">
        <v>177</v>
      </c>
      <c r="C51" s="12">
        <v>31.666666666666668</v>
      </c>
      <c r="D51" s="13">
        <v>16</v>
      </c>
      <c r="E51" s="299">
        <f t="shared" si="6"/>
        <v>10</v>
      </c>
      <c r="F51" s="5">
        <f t="shared" si="7"/>
        <v>5</v>
      </c>
      <c r="G51" s="12">
        <f t="shared" si="8"/>
        <v>43.8</v>
      </c>
      <c r="H51" s="14" t="str">
        <f>IF(F51=0,"",VLOOKUP(G51,'Class Table'!$B$4:$D$10,3,TRUE))</f>
        <v>B</v>
      </c>
      <c r="I51" s="249">
        <v>46</v>
      </c>
      <c r="J51" s="276"/>
      <c r="K51" s="249">
        <v>46</v>
      </c>
      <c r="L51" s="249">
        <v>44</v>
      </c>
      <c r="M51" s="249">
        <v>45</v>
      </c>
      <c r="N51" s="249">
        <v>38</v>
      </c>
      <c r="O51" s="32">
        <v>50</v>
      </c>
      <c r="P51" s="249"/>
      <c r="Q51" s="249">
        <v>48</v>
      </c>
      <c r="R51" s="249">
        <v>46</v>
      </c>
      <c r="S51" s="249">
        <v>49</v>
      </c>
      <c r="T51" s="249">
        <v>41</v>
      </c>
      <c r="U51" s="14">
        <f t="shared" si="9"/>
        <v>4</v>
      </c>
      <c r="V51" s="116">
        <f t="shared" si="10"/>
        <v>4</v>
      </c>
      <c r="W51" s="219">
        <f t="shared" si="11"/>
        <v>12.133333333333329</v>
      </c>
      <c r="X51" s="219" t="s">
        <v>355</v>
      </c>
      <c r="Z51" s="303"/>
    </row>
    <row r="52" spans="1:26" x14ac:dyDescent="0.35">
      <c r="A52" s="2" t="s">
        <v>124</v>
      </c>
      <c r="B52" s="2" t="s">
        <v>125</v>
      </c>
      <c r="C52" s="12">
        <v>41.5</v>
      </c>
      <c r="D52" s="13">
        <v>6</v>
      </c>
      <c r="E52" s="299">
        <f t="shared" si="6"/>
        <v>6</v>
      </c>
      <c r="F52" s="5">
        <f t="shared" si="7"/>
        <v>3</v>
      </c>
      <c r="G52" s="12">
        <f t="shared" si="8"/>
        <v>35.666666666666664</v>
      </c>
      <c r="H52" s="14" t="str">
        <f>IF(F52=0,"",VLOOKUP(G52,'Class Table'!$B$4:$D$10,3,TRUE))</f>
        <v>C</v>
      </c>
      <c r="I52" s="249">
        <v>41</v>
      </c>
      <c r="J52" s="276">
        <v>33</v>
      </c>
      <c r="K52" s="249">
        <v>33</v>
      </c>
      <c r="L52" s="249"/>
      <c r="M52" s="249"/>
      <c r="N52" s="249"/>
      <c r="O52" s="250">
        <v>47</v>
      </c>
      <c r="P52" s="249">
        <v>39</v>
      </c>
      <c r="Q52" s="249">
        <v>39</v>
      </c>
      <c r="R52" s="249"/>
      <c r="S52" s="249"/>
      <c r="T52" s="249"/>
      <c r="U52" s="14">
        <f t="shared" si="9"/>
        <v>12</v>
      </c>
      <c r="V52" s="116">
        <f t="shared" si="10"/>
        <v>12</v>
      </c>
      <c r="W52" s="219">
        <f t="shared" si="11"/>
        <v>-5.8333333333333357</v>
      </c>
      <c r="X52" s="219" t="s">
        <v>355</v>
      </c>
      <c r="Z52" s="303"/>
    </row>
    <row r="53" spans="1:26" x14ac:dyDescent="0.35">
      <c r="A53" s="2" t="s">
        <v>61</v>
      </c>
      <c r="B53" s="2" t="s">
        <v>62</v>
      </c>
      <c r="C53" s="12">
        <v>46.5</v>
      </c>
      <c r="D53" s="13">
        <v>1</v>
      </c>
      <c r="E53" s="299">
        <f t="shared" si="6"/>
        <v>1</v>
      </c>
      <c r="F53" s="5">
        <f t="shared" si="7"/>
        <v>6</v>
      </c>
      <c r="G53" s="12">
        <f t="shared" si="8"/>
        <v>46.833333333333336</v>
      </c>
      <c r="H53" s="14" t="str">
        <f>IF(F53=0,"",VLOOKUP(G53,'Class Table'!$B$4:$D$10,3,TRUE))</f>
        <v>A</v>
      </c>
      <c r="I53" s="273">
        <v>48</v>
      </c>
      <c r="J53" s="276">
        <v>46</v>
      </c>
      <c r="K53" s="249">
        <v>47</v>
      </c>
      <c r="L53" s="249">
        <v>47</v>
      </c>
      <c r="M53" s="249">
        <v>47</v>
      </c>
      <c r="N53" s="249">
        <v>46</v>
      </c>
      <c r="O53" s="250">
        <v>49</v>
      </c>
      <c r="P53" s="249">
        <v>46</v>
      </c>
      <c r="Q53" s="249">
        <v>48</v>
      </c>
      <c r="R53" s="249">
        <v>48</v>
      </c>
      <c r="S53" s="249">
        <v>48</v>
      </c>
      <c r="T53" s="249">
        <v>47</v>
      </c>
      <c r="U53" s="14">
        <f t="shared" si="9"/>
        <v>1</v>
      </c>
      <c r="V53" s="116">
        <f t="shared" si="10"/>
        <v>1</v>
      </c>
      <c r="W53" s="219">
        <f t="shared" si="11"/>
        <v>0.3333333333333357</v>
      </c>
      <c r="X53" s="219" t="s">
        <v>355</v>
      </c>
      <c r="Z53" s="303"/>
    </row>
    <row r="54" spans="1:26" x14ac:dyDescent="0.35">
      <c r="A54" s="2" t="s">
        <v>3</v>
      </c>
      <c r="B54" s="2" t="s">
        <v>189</v>
      </c>
      <c r="C54" s="12">
        <v>42</v>
      </c>
      <c r="D54" s="13">
        <v>6</v>
      </c>
      <c r="E54" s="299">
        <f t="shared" si="6"/>
        <v>6</v>
      </c>
      <c r="F54" s="5">
        <f t="shared" si="7"/>
        <v>0</v>
      </c>
      <c r="G54" s="12" t="str">
        <f t="shared" si="8"/>
        <v/>
      </c>
      <c r="H54" s="14" t="str">
        <f>IF(F54=0,"",VLOOKUP(G54,'Class Table'!$B$4:$D$10,3,TRUE))</f>
        <v/>
      </c>
      <c r="I54" s="249"/>
      <c r="J54" s="276"/>
      <c r="K54" s="249"/>
      <c r="L54" s="249"/>
      <c r="M54" s="249"/>
      <c r="N54" s="249"/>
      <c r="O54" s="250"/>
      <c r="P54" s="249"/>
      <c r="Q54" s="249"/>
      <c r="R54" s="249"/>
      <c r="S54" s="249"/>
      <c r="T54" s="249"/>
      <c r="U54" s="14" t="str">
        <f t="shared" si="9"/>
        <v/>
      </c>
      <c r="V54" s="116" t="str">
        <f t="shared" si="10"/>
        <v/>
      </c>
      <c r="W54" s="219" t="e">
        <f t="shared" si="11"/>
        <v>#VALUE!</v>
      </c>
      <c r="X54" s="219"/>
      <c r="Z54" s="303"/>
    </row>
    <row r="55" spans="1:26" x14ac:dyDescent="0.35">
      <c r="A55" s="2" t="s">
        <v>3</v>
      </c>
      <c r="B55" s="2" t="s">
        <v>63</v>
      </c>
      <c r="C55" s="12">
        <v>40.166666666666664</v>
      </c>
      <c r="D55" s="13">
        <v>8</v>
      </c>
      <c r="E55" s="299">
        <f t="shared" si="6"/>
        <v>8</v>
      </c>
      <c r="F55" s="5">
        <f t="shared" si="7"/>
        <v>4</v>
      </c>
      <c r="G55" s="12">
        <f t="shared" si="8"/>
        <v>41.5</v>
      </c>
      <c r="H55" s="14" t="str">
        <f>IF(F55=0,"",VLOOKUP(G55,'Class Table'!$B$4:$D$10,3,TRUE))</f>
        <v>B</v>
      </c>
      <c r="I55" s="249">
        <v>36</v>
      </c>
      <c r="J55" s="276">
        <v>44</v>
      </c>
      <c r="K55" s="249">
        <v>47</v>
      </c>
      <c r="L55" s="249">
        <v>39</v>
      </c>
      <c r="M55" s="249"/>
      <c r="N55" s="249"/>
      <c r="O55" s="250">
        <v>44</v>
      </c>
      <c r="P55" s="241">
        <v>50</v>
      </c>
      <c r="Q55" s="282">
        <v>50</v>
      </c>
      <c r="R55" s="249">
        <v>40</v>
      </c>
      <c r="S55" s="249"/>
      <c r="T55" s="249"/>
      <c r="U55" s="14">
        <f t="shared" si="9"/>
        <v>6</v>
      </c>
      <c r="V55" s="116">
        <f t="shared" si="10"/>
        <v>6</v>
      </c>
      <c r="W55" s="219">
        <f t="shared" si="11"/>
        <v>1.3333333333333357</v>
      </c>
      <c r="X55" s="219" t="s">
        <v>355</v>
      </c>
      <c r="Z55" s="303"/>
    </row>
    <row r="56" spans="1:26" x14ac:dyDescent="0.35">
      <c r="A56" s="2" t="s">
        <v>14</v>
      </c>
      <c r="B56" s="2" t="s">
        <v>358</v>
      </c>
      <c r="C56" s="12">
        <v>37.200000000000003</v>
      </c>
      <c r="D56" s="13">
        <v>11</v>
      </c>
      <c r="E56" s="299">
        <f t="shared" si="6"/>
        <v>10</v>
      </c>
      <c r="F56" s="5">
        <f t="shared" si="7"/>
        <v>6</v>
      </c>
      <c r="G56" s="12">
        <f t="shared" si="8"/>
        <v>39.666666666666664</v>
      </c>
      <c r="H56" s="116" t="str">
        <f>IF(F56=0,"",VLOOKUP(G56,'Class Table'!$B$4:$D$10,3,TRUE))</f>
        <v>C</v>
      </c>
      <c r="I56" s="249">
        <v>36</v>
      </c>
      <c r="J56" s="276">
        <v>44</v>
      </c>
      <c r="K56" s="249">
        <v>38</v>
      </c>
      <c r="L56" s="249">
        <v>41</v>
      </c>
      <c r="M56" s="249">
        <v>41</v>
      </c>
      <c r="N56" s="249">
        <v>38</v>
      </c>
      <c r="O56" s="250">
        <v>47</v>
      </c>
      <c r="P56" s="241">
        <v>50</v>
      </c>
      <c r="Q56" s="249">
        <v>42</v>
      </c>
      <c r="R56" s="282">
        <v>50</v>
      </c>
      <c r="S56" s="249">
        <v>48</v>
      </c>
      <c r="T56" s="249">
        <v>45</v>
      </c>
      <c r="U56" s="14">
        <f t="shared" si="9"/>
        <v>8</v>
      </c>
      <c r="V56" s="116">
        <f t="shared" si="10"/>
        <v>8</v>
      </c>
      <c r="W56" s="219">
        <f t="shared" si="11"/>
        <v>2.4666666666666615</v>
      </c>
      <c r="X56" s="219" t="s">
        <v>355</v>
      </c>
      <c r="Z56" s="303"/>
    </row>
    <row r="57" spans="1:26" x14ac:dyDescent="0.35">
      <c r="A57" s="237" t="s">
        <v>299</v>
      </c>
      <c r="B57" s="237" t="s">
        <v>300</v>
      </c>
      <c r="C57" s="229" t="s">
        <v>181</v>
      </c>
      <c r="D57" s="239" t="s">
        <v>181</v>
      </c>
      <c r="E57" s="299">
        <f t="shared" si="6"/>
        <v>12</v>
      </c>
      <c r="F57" s="5">
        <f t="shared" si="7"/>
        <v>5</v>
      </c>
      <c r="G57" s="12">
        <f t="shared" si="8"/>
        <v>36.6</v>
      </c>
      <c r="H57" s="116" t="str">
        <f>IF(F57=0,"",VLOOKUP(G57,'Class Table'!$B$4:$D$10,3,TRUE))</f>
        <v>C</v>
      </c>
      <c r="I57" s="249">
        <v>37</v>
      </c>
      <c r="J57" s="276">
        <v>36</v>
      </c>
      <c r="K57" s="249">
        <v>41</v>
      </c>
      <c r="L57" s="249">
        <v>33</v>
      </c>
      <c r="M57" s="249">
        <v>36</v>
      </c>
      <c r="N57" s="249"/>
      <c r="O57" s="250">
        <v>49</v>
      </c>
      <c r="P57" s="249">
        <v>47</v>
      </c>
      <c r="Q57" s="282">
        <v>50</v>
      </c>
      <c r="R57" s="249">
        <v>40</v>
      </c>
      <c r="S57" s="241">
        <v>50</v>
      </c>
      <c r="T57" s="249"/>
      <c r="U57" s="14">
        <f t="shared" si="9"/>
        <v>11</v>
      </c>
      <c r="V57" s="116">
        <f t="shared" si="10"/>
        <v>11</v>
      </c>
      <c r="W57" s="219" t="e">
        <f t="shared" si="11"/>
        <v>#VALUE!</v>
      </c>
      <c r="X57" s="219" t="s">
        <v>355</v>
      </c>
      <c r="Z57" s="303"/>
    </row>
    <row r="58" spans="1:26" x14ac:dyDescent="0.35">
      <c r="A58" s="2" t="s">
        <v>64</v>
      </c>
      <c r="B58" s="2" t="s">
        <v>65</v>
      </c>
      <c r="C58" s="12">
        <v>44.666666666666664</v>
      </c>
      <c r="D58" s="13">
        <v>3</v>
      </c>
      <c r="E58" s="299">
        <f t="shared" si="6"/>
        <v>0</v>
      </c>
      <c r="F58" s="5">
        <f t="shared" si="7"/>
        <v>4</v>
      </c>
      <c r="G58" s="12">
        <f t="shared" si="8"/>
        <v>43.25</v>
      </c>
      <c r="H58" s="116" t="str">
        <f>IF(F58=0,"",VLOOKUP(G58,'Class Table'!$B$4:$D$10,3,TRUE))</f>
        <v>B</v>
      </c>
      <c r="I58" s="249">
        <v>42</v>
      </c>
      <c r="J58" s="276">
        <v>37</v>
      </c>
      <c r="K58" s="249">
        <v>44</v>
      </c>
      <c r="L58" s="249"/>
      <c r="M58" s="282">
        <v>50</v>
      </c>
      <c r="N58" s="249"/>
      <c r="O58" s="250">
        <v>45</v>
      </c>
      <c r="P58" s="249">
        <v>40</v>
      </c>
      <c r="Q58" s="249">
        <v>47</v>
      </c>
      <c r="R58" s="249"/>
      <c r="S58" s="241">
        <v>50</v>
      </c>
      <c r="T58" s="249"/>
      <c r="U58" s="14">
        <f t="shared" si="9"/>
        <v>5</v>
      </c>
      <c r="V58" s="116">
        <f t="shared" si="10"/>
        <v>5</v>
      </c>
      <c r="W58" s="219">
        <f t="shared" si="11"/>
        <v>-1.4166666666666643</v>
      </c>
      <c r="X58" s="219" t="s">
        <v>355</v>
      </c>
      <c r="Z58" s="303"/>
    </row>
    <row r="59" spans="1:26" x14ac:dyDescent="0.35">
      <c r="A59" s="2" t="s">
        <v>9</v>
      </c>
      <c r="B59" s="2" t="s">
        <v>66</v>
      </c>
      <c r="C59" s="12">
        <v>40</v>
      </c>
      <c r="D59" s="13">
        <v>8</v>
      </c>
      <c r="E59" s="299">
        <f t="shared" si="6"/>
        <v>8</v>
      </c>
      <c r="F59" s="5">
        <f t="shared" si="7"/>
        <v>2</v>
      </c>
      <c r="G59" s="12">
        <f t="shared" si="8"/>
        <v>39.5</v>
      </c>
      <c r="H59" s="116" t="str">
        <f>IF(F59=0,"",VLOOKUP(G59,'Class Table'!$B$4:$D$10,3,TRUE))</f>
        <v>C</v>
      </c>
      <c r="I59" s="249"/>
      <c r="J59" s="276"/>
      <c r="K59" s="249">
        <v>41</v>
      </c>
      <c r="L59" s="249">
        <v>38</v>
      </c>
      <c r="M59" s="249"/>
      <c r="N59" s="249"/>
      <c r="O59" s="250"/>
      <c r="P59" s="249"/>
      <c r="Q59" s="249">
        <v>49</v>
      </c>
      <c r="R59" s="249">
        <v>45</v>
      </c>
      <c r="S59" s="249"/>
      <c r="T59" s="249"/>
      <c r="U59" s="14">
        <f t="shared" si="9"/>
        <v>8</v>
      </c>
      <c r="V59" s="116">
        <f t="shared" si="10"/>
        <v>8</v>
      </c>
      <c r="W59" s="219">
        <f t="shared" si="11"/>
        <v>-0.5</v>
      </c>
      <c r="X59" s="219"/>
      <c r="Z59" s="303"/>
    </row>
    <row r="60" spans="1:26" x14ac:dyDescent="0.35">
      <c r="A60" s="237" t="s">
        <v>363</v>
      </c>
      <c r="B60" s="237" t="s">
        <v>364</v>
      </c>
      <c r="C60" s="229" t="s">
        <v>181</v>
      </c>
      <c r="D60" s="239" t="s">
        <v>181</v>
      </c>
      <c r="E60" s="299">
        <f t="shared" si="6"/>
        <v>3</v>
      </c>
      <c r="F60" s="5">
        <f t="shared" si="7"/>
        <v>2</v>
      </c>
      <c r="G60" s="12">
        <f t="shared" si="8"/>
        <v>47</v>
      </c>
      <c r="H60" s="116" t="str">
        <f>IF(F60=0,"",VLOOKUP(G60,'Class Table'!$B$4:$D$10,3,TRUE))</f>
        <v>A</v>
      </c>
      <c r="I60" s="249"/>
      <c r="J60" s="273">
        <v>49</v>
      </c>
      <c r="K60" s="249"/>
      <c r="L60" s="249">
        <v>45</v>
      </c>
      <c r="M60" s="249"/>
      <c r="N60" s="249"/>
      <c r="O60" s="32"/>
      <c r="P60" s="249">
        <v>49</v>
      </c>
      <c r="Q60" s="249"/>
      <c r="R60" s="249">
        <v>45</v>
      </c>
      <c r="S60" s="249"/>
      <c r="T60" s="249"/>
      <c r="U60" s="14">
        <f t="shared" si="9"/>
        <v>1</v>
      </c>
      <c r="V60" s="116">
        <f t="shared" si="10"/>
        <v>1</v>
      </c>
      <c r="W60" s="219" t="e">
        <f t="shared" si="11"/>
        <v>#VALUE!</v>
      </c>
      <c r="X60" s="219"/>
      <c r="Z60" s="303"/>
    </row>
    <row r="61" spans="1:26" x14ac:dyDescent="0.35">
      <c r="A61" s="2" t="s">
        <v>19</v>
      </c>
      <c r="B61" s="2" t="s">
        <v>67</v>
      </c>
      <c r="C61" s="12">
        <v>39</v>
      </c>
      <c r="D61" s="13">
        <v>9</v>
      </c>
      <c r="E61" s="299">
        <f t="shared" si="6"/>
        <v>4</v>
      </c>
      <c r="F61" s="5">
        <f t="shared" si="7"/>
        <v>5</v>
      </c>
      <c r="G61" s="12">
        <f t="shared" si="8"/>
        <v>43.6</v>
      </c>
      <c r="H61" s="116" t="str">
        <f>IF(F61=0,"",VLOOKUP(G61,'Class Table'!$B$4:$D$10,3,TRUE))</f>
        <v>B</v>
      </c>
      <c r="I61" s="249">
        <v>45</v>
      </c>
      <c r="J61" s="276">
        <v>42</v>
      </c>
      <c r="K61" s="249">
        <v>43</v>
      </c>
      <c r="L61" s="249">
        <v>44</v>
      </c>
      <c r="M61" s="249"/>
      <c r="N61" s="249">
        <v>44</v>
      </c>
      <c r="O61" s="32">
        <v>50</v>
      </c>
      <c r="P61" s="249">
        <v>45</v>
      </c>
      <c r="Q61" s="249">
        <v>49</v>
      </c>
      <c r="R61" s="249">
        <v>49</v>
      </c>
      <c r="S61" s="249"/>
      <c r="T61" s="249">
        <v>48</v>
      </c>
      <c r="U61" s="14">
        <f t="shared" si="9"/>
        <v>4</v>
      </c>
      <c r="V61" s="116">
        <f t="shared" si="10"/>
        <v>4</v>
      </c>
      <c r="W61" s="219">
        <f t="shared" si="11"/>
        <v>4.6000000000000014</v>
      </c>
      <c r="X61" s="219"/>
      <c r="Z61" s="303"/>
    </row>
    <row r="62" spans="1:26" x14ac:dyDescent="0.35">
      <c r="A62" s="150" t="s">
        <v>301</v>
      </c>
      <c r="B62" s="150" t="s">
        <v>302</v>
      </c>
      <c r="C62" s="232" t="s">
        <v>373</v>
      </c>
      <c r="D62" s="253" t="s">
        <v>373</v>
      </c>
      <c r="E62" s="299">
        <f t="shared" si="6"/>
        <v>17</v>
      </c>
      <c r="F62" s="5">
        <f t="shared" si="7"/>
        <v>5</v>
      </c>
      <c r="G62" s="232">
        <f t="shared" si="8"/>
        <v>26.8</v>
      </c>
      <c r="H62" s="116" t="str">
        <f>IF(F62=0,"",VLOOKUP(G62,'Class Table'!$B$4:$D$10,3,TRUE))</f>
        <v>E</v>
      </c>
      <c r="I62" s="249">
        <v>22</v>
      </c>
      <c r="J62" s="276">
        <v>24</v>
      </c>
      <c r="K62" s="249">
        <v>28</v>
      </c>
      <c r="L62" s="249"/>
      <c r="M62" s="249">
        <v>29</v>
      </c>
      <c r="N62" s="249">
        <v>31</v>
      </c>
      <c r="O62" s="250">
        <v>47</v>
      </c>
      <c r="P62" s="249">
        <v>49</v>
      </c>
      <c r="Q62" s="282">
        <v>50</v>
      </c>
      <c r="R62" s="249"/>
      <c r="S62" s="249">
        <v>49</v>
      </c>
      <c r="T62" s="282">
        <v>50</v>
      </c>
      <c r="U62" s="235">
        <f t="shared" si="9"/>
        <v>21</v>
      </c>
      <c r="V62" s="254">
        <f t="shared" si="10"/>
        <v>21</v>
      </c>
      <c r="W62" s="219" t="e">
        <f t="shared" si="11"/>
        <v>#VALUE!</v>
      </c>
      <c r="X62" s="236" t="s">
        <v>355</v>
      </c>
      <c r="Z62" s="303"/>
    </row>
    <row r="63" spans="1:26" ht="15" thickTop="1" x14ac:dyDescent="0.35">
      <c r="A63" s="255" t="s">
        <v>180</v>
      </c>
      <c r="B63" s="255"/>
      <c r="C63" s="256"/>
      <c r="D63" s="255"/>
      <c r="E63" s="255"/>
      <c r="F63" s="240"/>
      <c r="G63" s="255"/>
      <c r="H63" s="255"/>
      <c r="I63" s="294">
        <f t="shared" ref="I63:T63" si="12">COUNTA(I3:I61)</f>
        <v>39</v>
      </c>
      <c r="J63" s="240">
        <f t="shared" si="12"/>
        <v>41</v>
      </c>
      <c r="K63" s="240">
        <f t="shared" si="12"/>
        <v>41</v>
      </c>
      <c r="L63" s="240">
        <f t="shared" si="12"/>
        <v>34</v>
      </c>
      <c r="M63" s="240">
        <f t="shared" si="12"/>
        <v>30</v>
      </c>
      <c r="N63" s="293">
        <f t="shared" si="12"/>
        <v>27</v>
      </c>
      <c r="O63" s="240">
        <f t="shared" si="12"/>
        <v>39</v>
      </c>
      <c r="P63" s="240">
        <f t="shared" si="12"/>
        <v>41</v>
      </c>
      <c r="Q63" s="240">
        <f t="shared" si="12"/>
        <v>41</v>
      </c>
      <c r="R63" s="240">
        <f t="shared" si="12"/>
        <v>34</v>
      </c>
      <c r="S63" s="240">
        <f t="shared" si="12"/>
        <v>30</v>
      </c>
      <c r="T63" s="293">
        <f t="shared" si="12"/>
        <v>27</v>
      </c>
      <c r="U63" s="240"/>
      <c r="V63" s="240"/>
      <c r="W63" s="256"/>
      <c r="X63" s="256"/>
    </row>
    <row r="64" spans="1:26" ht="30.75" customHeight="1" x14ac:dyDescent="0.35">
      <c r="A64" s="28" t="s">
        <v>179</v>
      </c>
      <c r="B64" s="28"/>
      <c r="C64" s="217"/>
      <c r="D64" s="28"/>
      <c r="E64" s="28"/>
      <c r="F64" s="29"/>
      <c r="G64" s="30"/>
      <c r="H64" s="28"/>
      <c r="I64" s="29">
        <f>I6+I15+I20+I24+I53</f>
        <v>240</v>
      </c>
      <c r="J64" s="29">
        <f>J3+J15+J24+J39+J60</f>
        <v>245</v>
      </c>
      <c r="K64" s="29">
        <f>K6+K13+K15+K20+K22+K42</f>
        <v>291</v>
      </c>
      <c r="L64" s="29">
        <f>SUM(L3+L15+L22+L27+L49)</f>
        <v>242</v>
      </c>
      <c r="M64" s="29">
        <f>M3+M13+M20+M23+M58</f>
        <v>244</v>
      </c>
      <c r="N64" s="29">
        <f>N7+N13+N15+N27+N48</f>
        <v>232</v>
      </c>
      <c r="O64" s="29">
        <f>O9+O10+O12+O16+O20+O21+O28+O32+O39+O42</f>
        <v>500</v>
      </c>
      <c r="P64" s="29">
        <f>P9+P15+P17+P25+P28+P32+P34+P47+P23</f>
        <v>450</v>
      </c>
      <c r="Q64" s="29">
        <f>SUM(Q13+Q20+Q22+Q30+Q33+Q44+Q55+Q57+Q62+Q6+Q15+Q14+Q18)</f>
        <v>646</v>
      </c>
      <c r="R64" s="29">
        <f>R3+R9+R27+R33+R47+R49+R56</f>
        <v>349</v>
      </c>
      <c r="S64" s="29">
        <f>S7+S9+S10+S13+S17+S19+S20+S23+S31+S32+S33+S40+S42</f>
        <v>650</v>
      </c>
      <c r="T64" s="29">
        <f>T7+T15+T27+T32+T62</f>
        <v>245</v>
      </c>
      <c r="U64" s="29"/>
      <c r="V64" s="29"/>
      <c r="W64" s="217"/>
      <c r="X64" s="217"/>
    </row>
    <row r="68" spans="14:15" x14ac:dyDescent="0.35">
      <c r="N68" s="1" t="s">
        <v>392</v>
      </c>
      <c r="O68" s="1">
        <f>Q64+R64+Q21+R28</f>
        <v>1093</v>
      </c>
    </row>
  </sheetData>
  <autoFilter ref="A2:X64">
    <sortState ref="A3:X64">
      <sortCondition ref="B3:B64"/>
      <sortCondition ref="A3:A64"/>
    </sortState>
  </autoFilter>
  <mergeCells count="2">
    <mergeCell ref="I1:N1"/>
    <mergeCell ref="O1:T1"/>
  </mergeCells>
  <pageMargins left="0.7" right="0.7" top="0.75" bottom="0.75" header="0.3" footer="0.3"/>
  <pageSetup scale="50" orientation="landscape" r:id="rId1"/>
  <headerFooter>
    <oddHeader>&amp;L &amp;14 2019 - 2020 Golden Triangle&amp;C&amp;"-,Bold"&amp;28Millvale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2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A3:W72"/>
    </sheetView>
  </sheetViews>
  <sheetFormatPr defaultColWidth="9.1796875" defaultRowHeight="14.5" x14ac:dyDescent="0.35"/>
  <cols>
    <col min="1" max="2" width="16" style="1" customWidth="1"/>
    <col min="3" max="3" width="12.7265625" style="24" customWidth="1"/>
    <col min="4" max="5" width="12.7265625" style="1" customWidth="1"/>
    <col min="6" max="6" width="12.7265625" style="7" customWidth="1"/>
    <col min="7" max="8" width="14.7265625" style="24" customWidth="1"/>
    <col min="9" max="20" width="9.1796875" style="1"/>
    <col min="21" max="22" width="16.81640625" style="1" customWidth="1"/>
    <col min="23" max="24" width="16.81640625" style="24" customWidth="1"/>
    <col min="25" max="26" width="9.1796875" style="1"/>
    <col min="27" max="27" width="9.1796875" style="24"/>
    <col min="28" max="16384" width="9.1796875" style="1"/>
  </cols>
  <sheetData>
    <row r="1" spans="1:26" ht="15" thickBot="1" x14ac:dyDescent="0.4">
      <c r="A1" s="36"/>
      <c r="B1" s="36"/>
      <c r="C1" s="78"/>
      <c r="D1" s="36"/>
      <c r="E1" s="36"/>
      <c r="F1" s="75"/>
      <c r="G1" s="78"/>
      <c r="H1" s="78"/>
      <c r="I1" s="378" t="s">
        <v>69</v>
      </c>
      <c r="J1" s="378"/>
      <c r="K1" s="378"/>
      <c r="L1" s="378"/>
      <c r="M1" s="378"/>
      <c r="N1" s="378"/>
      <c r="O1" s="379" t="s">
        <v>70</v>
      </c>
      <c r="P1" s="380"/>
      <c r="Q1" s="380"/>
      <c r="R1" s="380"/>
      <c r="S1" s="380"/>
      <c r="T1" s="380"/>
      <c r="U1" s="36"/>
      <c r="V1" s="36"/>
      <c r="W1" s="78"/>
      <c r="X1" s="78"/>
    </row>
    <row r="2" spans="1:26" ht="63" customHeight="1" x14ac:dyDescent="0.35">
      <c r="A2" s="19" t="s">
        <v>7</v>
      </c>
      <c r="B2" s="19" t="s">
        <v>8</v>
      </c>
      <c r="C2" s="214" t="s">
        <v>291</v>
      </c>
      <c r="D2" s="20" t="s">
        <v>0</v>
      </c>
      <c r="E2" s="20" t="s">
        <v>68</v>
      </c>
      <c r="F2" s="20" t="s">
        <v>5</v>
      </c>
      <c r="G2" s="25" t="s">
        <v>6</v>
      </c>
      <c r="H2" s="25" t="s">
        <v>71</v>
      </c>
      <c r="I2" s="21">
        <v>1</v>
      </c>
      <c r="J2" s="21">
        <v>2</v>
      </c>
      <c r="K2" s="21">
        <v>3</v>
      </c>
      <c r="L2" s="21">
        <v>4</v>
      </c>
      <c r="M2" s="21">
        <v>5</v>
      </c>
      <c r="N2" s="21">
        <v>6</v>
      </c>
      <c r="O2" s="22">
        <v>1</v>
      </c>
      <c r="P2" s="23">
        <v>2</v>
      </c>
      <c r="Q2" s="23">
        <v>3</v>
      </c>
      <c r="R2" s="23">
        <v>4</v>
      </c>
      <c r="S2" s="23">
        <v>5</v>
      </c>
      <c r="T2" s="23">
        <v>6</v>
      </c>
      <c r="U2" s="115" t="s">
        <v>296</v>
      </c>
      <c r="V2" s="79" t="s">
        <v>317</v>
      </c>
      <c r="W2" s="218" t="s">
        <v>289</v>
      </c>
      <c r="X2" s="281" t="s">
        <v>354</v>
      </c>
    </row>
    <row r="3" spans="1:26" x14ac:dyDescent="0.35">
      <c r="A3" s="2" t="s">
        <v>74</v>
      </c>
      <c r="B3" s="2" t="s">
        <v>75</v>
      </c>
      <c r="C3" s="12">
        <v>45.5</v>
      </c>
      <c r="D3" s="5">
        <v>2</v>
      </c>
      <c r="E3" s="298">
        <f t="shared" ref="E3:E34" si="0">(IF(COUNT($I3:$N3)=0,D3,MIN(IF(48-LOOKUP(100,$I3:$N3)&lt;0,0,MIN($D3,48-LOOKUP(100,$I3:$N3))),25)))</f>
        <v>0</v>
      </c>
      <c r="F3" s="5">
        <f t="shared" ref="F3:F34" si="1">COUNTA(I3:N3)</f>
        <v>6</v>
      </c>
      <c r="G3" s="26">
        <f t="shared" ref="G3:G34" si="2">IF(COUNT($I3:$N3)=0,"",AVERAGE($I3:$N3))</f>
        <v>46.5</v>
      </c>
      <c r="H3" s="14" t="str">
        <f>IF(F3=0,"",VLOOKUP(G3,'Class Table'!$B$4:$D$10,3,TRUE))</f>
        <v>A</v>
      </c>
      <c r="I3" s="225">
        <v>45</v>
      </c>
      <c r="J3" s="261">
        <v>48</v>
      </c>
      <c r="K3" s="225">
        <v>43</v>
      </c>
      <c r="L3" s="261">
        <v>48</v>
      </c>
      <c r="M3" s="225">
        <v>45</v>
      </c>
      <c r="N3" s="283">
        <v>50</v>
      </c>
      <c r="O3" s="226">
        <v>47</v>
      </c>
      <c r="P3" s="283">
        <v>50</v>
      </c>
      <c r="Q3" s="225">
        <v>43</v>
      </c>
      <c r="R3" s="283">
        <v>50</v>
      </c>
      <c r="S3" s="225">
        <v>45</v>
      </c>
      <c r="T3" s="283">
        <v>50</v>
      </c>
      <c r="U3" s="14">
        <f t="shared" ref="U3:U34" si="3">V3</f>
        <v>1</v>
      </c>
      <c r="V3" s="14">
        <f t="shared" ref="V3:V34" si="4">IF(G3="","",MAX(MIN(48-ROUND(G3,0),25),0))</f>
        <v>1</v>
      </c>
      <c r="W3" s="219">
        <f t="shared" ref="W3:W34" si="5">G3-C3</f>
        <v>1</v>
      </c>
      <c r="X3" s="219"/>
      <c r="Z3" s="303"/>
    </row>
    <row r="4" spans="1:26" x14ac:dyDescent="0.35">
      <c r="A4" s="228" t="s">
        <v>28</v>
      </c>
      <c r="B4" s="228" t="s">
        <v>367</v>
      </c>
      <c r="C4" s="229" t="s">
        <v>181</v>
      </c>
      <c r="D4" s="239" t="s">
        <v>181</v>
      </c>
      <c r="E4" s="298">
        <f t="shared" si="0"/>
        <v>12</v>
      </c>
      <c r="F4" s="5">
        <f t="shared" si="1"/>
        <v>2</v>
      </c>
      <c r="G4" s="26">
        <f t="shared" si="2"/>
        <v>30.5</v>
      </c>
      <c r="H4" s="14" t="str">
        <f>IF(F4=0,"",VLOOKUP(G4,'Class Table'!$B$4:$D$10,3,TRUE))</f>
        <v>D</v>
      </c>
      <c r="I4" s="225"/>
      <c r="J4" s="225">
        <v>25</v>
      </c>
      <c r="K4" s="225">
        <v>36</v>
      </c>
      <c r="L4" s="225"/>
      <c r="M4" s="225"/>
      <c r="N4" s="225"/>
      <c r="O4" s="226"/>
      <c r="P4" s="225">
        <v>49</v>
      </c>
      <c r="Q4" s="283">
        <v>50</v>
      </c>
      <c r="R4" s="225"/>
      <c r="S4" s="225"/>
      <c r="T4" s="225"/>
      <c r="U4" s="14">
        <f t="shared" si="3"/>
        <v>17</v>
      </c>
      <c r="V4" s="14">
        <f t="shared" si="4"/>
        <v>17</v>
      </c>
      <c r="W4" s="219" t="e">
        <f t="shared" si="5"/>
        <v>#VALUE!</v>
      </c>
      <c r="X4" s="219"/>
      <c r="Z4" s="303"/>
    </row>
    <row r="5" spans="1:26" x14ac:dyDescent="0.35">
      <c r="A5" s="228" t="s">
        <v>349</v>
      </c>
      <c r="B5" s="228" t="s">
        <v>350</v>
      </c>
      <c r="C5" s="229" t="s">
        <v>181</v>
      </c>
      <c r="D5" s="239" t="s">
        <v>181</v>
      </c>
      <c r="E5" s="298">
        <f t="shared" si="0"/>
        <v>17</v>
      </c>
      <c r="F5" s="5">
        <f t="shared" si="1"/>
        <v>4</v>
      </c>
      <c r="G5" s="26">
        <f t="shared" si="2"/>
        <v>24</v>
      </c>
      <c r="H5" s="14" t="str">
        <f>IF(F5=0,"",VLOOKUP(G5,'Class Table'!$B$4:$D$10,3,TRUE))</f>
        <v>E</v>
      </c>
      <c r="I5" s="225">
        <v>16</v>
      </c>
      <c r="J5" s="225"/>
      <c r="K5" s="225">
        <v>24</v>
      </c>
      <c r="L5" s="225">
        <v>25</v>
      </c>
      <c r="M5" s="225">
        <v>31</v>
      </c>
      <c r="N5" s="225"/>
      <c r="O5" s="226">
        <v>41</v>
      </c>
      <c r="P5" s="225"/>
      <c r="Q5" s="295">
        <v>49</v>
      </c>
      <c r="R5" s="225">
        <v>49</v>
      </c>
      <c r="S5" s="283">
        <v>50</v>
      </c>
      <c r="T5" s="225"/>
      <c r="U5" s="14">
        <f t="shared" si="3"/>
        <v>24</v>
      </c>
      <c r="V5" s="14">
        <f t="shared" si="4"/>
        <v>24</v>
      </c>
      <c r="W5" s="219" t="e">
        <f t="shared" si="5"/>
        <v>#VALUE!</v>
      </c>
      <c r="X5" s="219"/>
      <c r="Z5" s="303"/>
    </row>
    <row r="6" spans="1:26" x14ac:dyDescent="0.35">
      <c r="A6" s="3" t="s">
        <v>37</v>
      </c>
      <c r="B6" s="3" t="s">
        <v>118</v>
      </c>
      <c r="C6" s="222">
        <v>33</v>
      </c>
      <c r="D6" s="5">
        <v>15</v>
      </c>
      <c r="E6" s="298">
        <f t="shared" si="0"/>
        <v>15</v>
      </c>
      <c r="F6" s="5">
        <f t="shared" si="1"/>
        <v>0</v>
      </c>
      <c r="G6" s="26" t="str">
        <f t="shared" si="2"/>
        <v/>
      </c>
      <c r="H6" s="14" t="str">
        <f>IF(F6=0,"",VLOOKUP(G6,'Class Table'!$B$4:$D$10,3,TRUE))</f>
        <v/>
      </c>
      <c r="I6" s="225"/>
      <c r="J6" s="225"/>
      <c r="K6" s="225"/>
      <c r="L6" s="225"/>
      <c r="M6" s="225"/>
      <c r="N6" s="225"/>
      <c r="O6" s="226"/>
      <c r="P6" s="225"/>
      <c r="Q6" s="225"/>
      <c r="R6" s="225"/>
      <c r="S6" s="225"/>
      <c r="T6" s="225"/>
      <c r="U6" s="14" t="str">
        <f t="shared" si="3"/>
        <v/>
      </c>
      <c r="V6" s="14" t="str">
        <f t="shared" si="4"/>
        <v/>
      </c>
      <c r="W6" s="219" t="e">
        <f t="shared" si="5"/>
        <v>#VALUE!</v>
      </c>
      <c r="X6" s="219"/>
      <c r="Z6" s="303"/>
    </row>
    <row r="7" spans="1:26" x14ac:dyDescent="0.35">
      <c r="A7" s="3" t="s">
        <v>28</v>
      </c>
      <c r="B7" s="3" t="s">
        <v>119</v>
      </c>
      <c r="C7" s="222">
        <v>43.5</v>
      </c>
      <c r="D7" s="5">
        <v>4</v>
      </c>
      <c r="E7" s="298">
        <f t="shared" si="0"/>
        <v>4</v>
      </c>
      <c r="F7" s="5">
        <f t="shared" si="1"/>
        <v>0</v>
      </c>
      <c r="G7" s="26" t="str">
        <f t="shared" si="2"/>
        <v/>
      </c>
      <c r="H7" s="14" t="str">
        <f>IF(F7=0,"",VLOOKUP(G7,'Class Table'!$B$4:$D$10,3,TRUE))</f>
        <v/>
      </c>
      <c r="I7" s="227"/>
      <c r="J7" s="227"/>
      <c r="K7" s="227"/>
      <c r="L7" s="227"/>
      <c r="M7" s="227"/>
      <c r="N7" s="227"/>
      <c r="O7" s="226"/>
      <c r="P7" s="227"/>
      <c r="Q7" s="227"/>
      <c r="R7" s="227"/>
      <c r="S7" s="227"/>
      <c r="T7" s="227"/>
      <c r="U7" s="14" t="str">
        <f t="shared" si="3"/>
        <v/>
      </c>
      <c r="V7" s="14" t="str">
        <f t="shared" si="4"/>
        <v/>
      </c>
      <c r="W7" s="219" t="e">
        <f t="shared" si="5"/>
        <v>#VALUE!</v>
      </c>
      <c r="X7" s="219"/>
      <c r="Z7" s="303"/>
    </row>
    <row r="8" spans="1:26" x14ac:dyDescent="0.35">
      <c r="A8" s="3" t="s">
        <v>76</v>
      </c>
      <c r="B8" s="3" t="s">
        <v>77</v>
      </c>
      <c r="C8" s="215">
        <v>37</v>
      </c>
      <c r="D8" s="5">
        <v>11</v>
      </c>
      <c r="E8" s="298">
        <f t="shared" si="0"/>
        <v>11</v>
      </c>
      <c r="F8" s="5">
        <f t="shared" si="1"/>
        <v>0</v>
      </c>
      <c r="G8" s="26" t="str">
        <f t="shared" si="2"/>
        <v/>
      </c>
      <c r="H8" s="14" t="str">
        <f>IF(F8=0,"",VLOOKUP(G8,'Class Table'!$B$4:$D$10,3,TRUE))</f>
        <v/>
      </c>
      <c r="I8" s="227"/>
      <c r="J8" s="227"/>
      <c r="K8" s="227"/>
      <c r="L8" s="227"/>
      <c r="M8" s="227"/>
      <c r="N8" s="227"/>
      <c r="O8" s="34"/>
      <c r="P8" s="227"/>
      <c r="Q8" s="227"/>
      <c r="R8" s="227"/>
      <c r="S8" s="227"/>
      <c r="T8" s="227"/>
      <c r="U8" s="14" t="str">
        <f t="shared" si="3"/>
        <v/>
      </c>
      <c r="V8" s="14" t="str">
        <f t="shared" si="4"/>
        <v/>
      </c>
      <c r="W8" s="219" t="e">
        <f t="shared" si="5"/>
        <v>#VALUE!</v>
      </c>
      <c r="X8" s="219"/>
      <c r="Z8" s="303"/>
    </row>
    <row r="9" spans="1:26" x14ac:dyDescent="0.35">
      <c r="A9" s="3" t="s">
        <v>19</v>
      </c>
      <c r="B9" s="3" t="s">
        <v>164</v>
      </c>
      <c r="C9" s="215">
        <v>42.33</v>
      </c>
      <c r="D9" s="5">
        <v>6</v>
      </c>
      <c r="E9" s="298">
        <f t="shared" si="0"/>
        <v>6</v>
      </c>
      <c r="F9" s="5">
        <f t="shared" si="1"/>
        <v>3</v>
      </c>
      <c r="G9" s="26">
        <f t="shared" si="2"/>
        <v>39.666666666666664</v>
      </c>
      <c r="H9" s="14" t="str">
        <f>IF(F9=0,"",VLOOKUP(G9,'Class Table'!$B$4:$D$10,3,TRUE))</f>
        <v>C</v>
      </c>
      <c r="I9" s="227">
        <v>38</v>
      </c>
      <c r="J9" s="227"/>
      <c r="K9" s="227">
        <v>41</v>
      </c>
      <c r="L9" s="227">
        <v>40</v>
      </c>
      <c r="M9" s="227"/>
      <c r="N9" s="227"/>
      <c r="O9" s="34">
        <v>44</v>
      </c>
      <c r="P9" s="227"/>
      <c r="Q9" s="227">
        <v>47</v>
      </c>
      <c r="R9" s="227">
        <v>46</v>
      </c>
      <c r="S9" s="227"/>
      <c r="T9" s="227"/>
      <c r="U9" s="14">
        <f t="shared" si="3"/>
        <v>8</v>
      </c>
      <c r="V9" s="14">
        <f t="shared" si="4"/>
        <v>8</v>
      </c>
      <c r="W9" s="219">
        <f t="shared" si="5"/>
        <v>-2.663333333333334</v>
      </c>
      <c r="X9" s="219"/>
      <c r="Z9" s="303"/>
    </row>
    <row r="10" spans="1:26" x14ac:dyDescent="0.35">
      <c r="A10" s="3" t="s">
        <v>9</v>
      </c>
      <c r="B10" s="3" t="s">
        <v>81</v>
      </c>
      <c r="C10" s="215">
        <v>45.333333333333336</v>
      </c>
      <c r="D10" s="5">
        <v>3</v>
      </c>
      <c r="E10" s="298">
        <f t="shared" si="0"/>
        <v>3</v>
      </c>
      <c r="F10" s="5">
        <f t="shared" si="1"/>
        <v>0</v>
      </c>
      <c r="G10" s="26" t="str">
        <f t="shared" si="2"/>
        <v/>
      </c>
      <c r="H10" s="14" t="str">
        <f>IF(F10=0,"",VLOOKUP(G10,'Class Table'!$B$4:$D$10,3,TRUE))</f>
        <v/>
      </c>
      <c r="I10" s="227"/>
      <c r="J10" s="227"/>
      <c r="K10" s="227"/>
      <c r="L10" s="227"/>
      <c r="M10" s="227"/>
      <c r="N10" s="227"/>
      <c r="O10" s="34"/>
      <c r="P10" s="227"/>
      <c r="Q10" s="227"/>
      <c r="R10" s="227"/>
      <c r="S10" s="227"/>
      <c r="T10" s="227"/>
      <c r="U10" s="14" t="str">
        <f t="shared" si="3"/>
        <v/>
      </c>
      <c r="V10" s="14" t="str">
        <f t="shared" si="4"/>
        <v/>
      </c>
      <c r="W10" s="219" t="e">
        <f t="shared" si="5"/>
        <v>#VALUE!</v>
      </c>
      <c r="X10" s="219"/>
      <c r="Z10" s="303"/>
    </row>
    <row r="11" spans="1:26" x14ac:dyDescent="0.35">
      <c r="A11" s="3" t="s">
        <v>78</v>
      </c>
      <c r="B11" s="3" t="s">
        <v>79</v>
      </c>
      <c r="C11" s="215">
        <v>44</v>
      </c>
      <c r="D11" s="5">
        <v>4</v>
      </c>
      <c r="E11" s="298">
        <f t="shared" si="0"/>
        <v>4</v>
      </c>
      <c r="F11" s="5">
        <f t="shared" si="1"/>
        <v>0</v>
      </c>
      <c r="G11" s="26" t="str">
        <f t="shared" si="2"/>
        <v/>
      </c>
      <c r="H11" s="14" t="str">
        <f>IF(F11=0,"",VLOOKUP(G11,'Class Table'!$B$4:$D$10,3,TRUE))</f>
        <v/>
      </c>
      <c r="I11" s="227"/>
      <c r="J11" s="227"/>
      <c r="K11" s="227"/>
      <c r="L11" s="227"/>
      <c r="M11" s="227"/>
      <c r="N11" s="227"/>
      <c r="O11" s="34"/>
      <c r="P11" s="227"/>
      <c r="Q11" s="227"/>
      <c r="R11" s="227"/>
      <c r="S11" s="227"/>
      <c r="T11" s="227"/>
      <c r="U11" s="14" t="str">
        <f t="shared" si="3"/>
        <v/>
      </c>
      <c r="V11" s="14" t="str">
        <f t="shared" si="4"/>
        <v/>
      </c>
      <c r="W11" s="219" t="e">
        <f t="shared" si="5"/>
        <v>#VALUE!</v>
      </c>
      <c r="X11" s="219"/>
      <c r="Z11" s="303"/>
    </row>
    <row r="12" spans="1:26" x14ac:dyDescent="0.35">
      <c r="A12" s="3" t="s">
        <v>3</v>
      </c>
      <c r="B12" s="3" t="s">
        <v>79</v>
      </c>
      <c r="C12" s="215">
        <v>25.833333333333332</v>
      </c>
      <c r="D12" s="5">
        <v>22</v>
      </c>
      <c r="E12" s="298">
        <f t="shared" si="0"/>
        <v>22</v>
      </c>
      <c r="F12" s="5">
        <f t="shared" si="1"/>
        <v>0</v>
      </c>
      <c r="G12" s="26" t="str">
        <f t="shared" si="2"/>
        <v/>
      </c>
      <c r="H12" s="14" t="str">
        <f>IF(F12=0,"",VLOOKUP(G12,'Class Table'!$B$4:$D$10,3,TRUE))</f>
        <v/>
      </c>
      <c r="I12" s="227"/>
      <c r="J12" s="227"/>
      <c r="K12" s="227"/>
      <c r="L12" s="227"/>
      <c r="M12" s="227"/>
      <c r="N12" s="227"/>
      <c r="O12" s="226"/>
      <c r="P12" s="227"/>
      <c r="Q12" s="227"/>
      <c r="R12" s="227"/>
      <c r="S12" s="227"/>
      <c r="T12" s="227"/>
      <c r="U12" s="14" t="str">
        <f t="shared" si="3"/>
        <v/>
      </c>
      <c r="V12" s="14" t="str">
        <f t="shared" si="4"/>
        <v/>
      </c>
      <c r="W12" s="219" t="e">
        <f t="shared" si="5"/>
        <v>#VALUE!</v>
      </c>
      <c r="X12" s="219"/>
      <c r="Z12" s="303"/>
    </row>
    <row r="13" spans="1:26" x14ac:dyDescent="0.35">
      <c r="A13" s="3" t="s">
        <v>49</v>
      </c>
      <c r="B13" s="3" t="s">
        <v>80</v>
      </c>
      <c r="C13" s="215">
        <v>47</v>
      </c>
      <c r="D13" s="5">
        <v>1</v>
      </c>
      <c r="E13" s="298">
        <f t="shared" si="0"/>
        <v>0</v>
      </c>
      <c r="F13" s="5">
        <f t="shared" si="1"/>
        <v>6</v>
      </c>
      <c r="G13" s="26">
        <f t="shared" si="2"/>
        <v>48.166666666666664</v>
      </c>
      <c r="H13" s="14" t="str">
        <f>IF(F13=0,"",VLOOKUP(G13,'Class Table'!$B$4:$D$10,3,TRUE))</f>
        <v>AA</v>
      </c>
      <c r="I13" s="227">
        <v>47</v>
      </c>
      <c r="J13" s="263">
        <v>48</v>
      </c>
      <c r="K13" s="227">
        <v>46</v>
      </c>
      <c r="L13" s="263">
        <v>50</v>
      </c>
      <c r="M13" s="263">
        <v>48</v>
      </c>
      <c r="N13" s="262">
        <v>50</v>
      </c>
      <c r="O13" s="226">
        <v>48</v>
      </c>
      <c r="P13" s="227">
        <v>49</v>
      </c>
      <c r="Q13" s="227">
        <v>46</v>
      </c>
      <c r="R13" s="262">
        <v>50</v>
      </c>
      <c r="S13" s="227">
        <v>48</v>
      </c>
      <c r="T13" s="262">
        <v>50</v>
      </c>
      <c r="U13" s="14">
        <f t="shared" si="3"/>
        <v>0</v>
      </c>
      <c r="V13" s="14">
        <f t="shared" si="4"/>
        <v>0</v>
      </c>
      <c r="W13" s="219">
        <f t="shared" si="5"/>
        <v>1.1666666666666643</v>
      </c>
      <c r="X13" s="219"/>
      <c r="Z13" s="303"/>
    </row>
    <row r="14" spans="1:26" x14ac:dyDescent="0.35">
      <c r="A14" s="3" t="s">
        <v>33</v>
      </c>
      <c r="B14" s="3" t="s">
        <v>82</v>
      </c>
      <c r="C14" s="215">
        <v>39.333333333333336</v>
      </c>
      <c r="D14" s="5">
        <v>9</v>
      </c>
      <c r="E14" s="298">
        <f t="shared" si="0"/>
        <v>9</v>
      </c>
      <c r="F14" s="5">
        <f t="shared" si="1"/>
        <v>4</v>
      </c>
      <c r="G14" s="26">
        <f t="shared" si="2"/>
        <v>39.25</v>
      </c>
      <c r="H14" s="14" t="str">
        <f>IF(F14=0,"",VLOOKUP(G14,'Class Table'!$B$4:$D$10,3,TRUE))</f>
        <v>C</v>
      </c>
      <c r="I14" s="227"/>
      <c r="J14" s="227">
        <v>39</v>
      </c>
      <c r="K14" s="227">
        <v>43</v>
      </c>
      <c r="L14" s="227">
        <v>37</v>
      </c>
      <c r="M14" s="227">
        <v>38</v>
      </c>
      <c r="N14" s="227"/>
      <c r="O14" s="34"/>
      <c r="P14" s="227">
        <v>48</v>
      </c>
      <c r="Q14" s="262">
        <v>50</v>
      </c>
      <c r="R14" s="227">
        <v>42</v>
      </c>
      <c r="S14" s="227">
        <v>47</v>
      </c>
      <c r="T14" s="227"/>
      <c r="U14" s="14">
        <f t="shared" si="3"/>
        <v>9</v>
      </c>
      <c r="V14" s="14">
        <f t="shared" si="4"/>
        <v>9</v>
      </c>
      <c r="W14" s="219">
        <f t="shared" si="5"/>
        <v>-8.3333333333335702E-2</v>
      </c>
      <c r="X14" s="219"/>
      <c r="Z14" s="303"/>
    </row>
    <row r="15" spans="1:26" x14ac:dyDescent="0.35">
      <c r="A15" s="228" t="s">
        <v>61</v>
      </c>
      <c r="B15" s="228" t="s">
        <v>366</v>
      </c>
      <c r="C15" s="229" t="s">
        <v>181</v>
      </c>
      <c r="D15" s="239" t="s">
        <v>181</v>
      </c>
      <c r="E15" s="298">
        <f t="shared" si="0"/>
        <v>0</v>
      </c>
      <c r="F15" s="5">
        <f t="shared" si="1"/>
        <v>3</v>
      </c>
      <c r="G15" s="26">
        <f t="shared" si="2"/>
        <v>44.666666666666664</v>
      </c>
      <c r="H15" s="14" t="str">
        <f>IF(F15=0,"",VLOOKUP(G15,'Class Table'!$B$4:$D$10,3,TRUE))</f>
        <v>B</v>
      </c>
      <c r="I15" s="227"/>
      <c r="J15" s="227">
        <v>41</v>
      </c>
      <c r="K15" s="227"/>
      <c r="L15" s="227">
        <v>45</v>
      </c>
      <c r="M15" s="263">
        <v>48</v>
      </c>
      <c r="N15" s="227"/>
      <c r="O15" s="34"/>
      <c r="P15" s="227">
        <v>45</v>
      </c>
      <c r="Q15" s="227"/>
      <c r="R15" s="262">
        <v>50</v>
      </c>
      <c r="S15" s="262">
        <v>50</v>
      </c>
      <c r="T15" s="227"/>
      <c r="U15" s="14">
        <f t="shared" si="3"/>
        <v>3</v>
      </c>
      <c r="V15" s="14">
        <f t="shared" si="4"/>
        <v>3</v>
      </c>
      <c r="W15" s="219" t="e">
        <f t="shared" si="5"/>
        <v>#VALUE!</v>
      </c>
      <c r="X15" s="219"/>
      <c r="Z15" s="303"/>
    </row>
    <row r="16" spans="1:26" x14ac:dyDescent="0.35">
      <c r="A16" s="228" t="s">
        <v>350</v>
      </c>
      <c r="B16" s="228" t="s">
        <v>366</v>
      </c>
      <c r="C16" s="229" t="s">
        <v>181</v>
      </c>
      <c r="D16" s="239" t="s">
        <v>181</v>
      </c>
      <c r="E16" s="298">
        <f t="shared" si="0"/>
        <v>2</v>
      </c>
      <c r="F16" s="5">
        <f t="shared" si="1"/>
        <v>3</v>
      </c>
      <c r="G16" s="26">
        <f t="shared" si="2"/>
        <v>43.333333333333336</v>
      </c>
      <c r="H16" s="14" t="str">
        <f>IF(F16=0,"",VLOOKUP(G16,'Class Table'!$B$4:$D$10,3,TRUE))</f>
        <v>B</v>
      </c>
      <c r="I16" s="227"/>
      <c r="J16" s="227">
        <v>41</v>
      </c>
      <c r="K16" s="227"/>
      <c r="L16" s="227">
        <v>43</v>
      </c>
      <c r="M16" s="227">
        <v>46</v>
      </c>
      <c r="N16" s="227"/>
      <c r="O16" s="34"/>
      <c r="P16" s="227">
        <v>49</v>
      </c>
      <c r="Q16" s="227"/>
      <c r="R16" s="262">
        <v>50</v>
      </c>
      <c r="S16" s="262">
        <v>50</v>
      </c>
      <c r="T16" s="227"/>
      <c r="U16" s="14">
        <f t="shared" si="3"/>
        <v>5</v>
      </c>
      <c r="V16" s="14">
        <f t="shared" si="4"/>
        <v>5</v>
      </c>
      <c r="W16" s="219" t="e">
        <f t="shared" si="5"/>
        <v>#VALUE!</v>
      </c>
      <c r="X16" s="219"/>
      <c r="Z16" s="303"/>
    </row>
    <row r="17" spans="1:26" x14ac:dyDescent="0.35">
      <c r="A17" s="3" t="s">
        <v>388</v>
      </c>
      <c r="B17" s="3" t="s">
        <v>165</v>
      </c>
      <c r="C17" s="215">
        <v>43.33</v>
      </c>
      <c r="D17" s="5">
        <v>5</v>
      </c>
      <c r="E17" s="298">
        <f t="shared" si="0"/>
        <v>4</v>
      </c>
      <c r="F17" s="5">
        <f t="shared" si="1"/>
        <v>1</v>
      </c>
      <c r="G17" s="26">
        <f t="shared" si="2"/>
        <v>44</v>
      </c>
      <c r="H17" s="14" t="str">
        <f>IF(F17=0,"",VLOOKUP(G17,'Class Table'!$B$4:$D$10,3,TRUE))</f>
        <v>B</v>
      </c>
      <c r="I17" s="227"/>
      <c r="J17" s="227"/>
      <c r="K17" s="227"/>
      <c r="L17" s="227"/>
      <c r="M17" s="227">
        <v>44</v>
      </c>
      <c r="N17" s="227"/>
      <c r="O17" s="34"/>
      <c r="P17" s="227"/>
      <c r="Q17" s="74"/>
      <c r="R17" s="227"/>
      <c r="S17" s="263">
        <v>49</v>
      </c>
      <c r="T17" s="227"/>
      <c r="U17" s="14">
        <f t="shared" si="3"/>
        <v>4</v>
      </c>
      <c r="V17" s="14">
        <f t="shared" si="4"/>
        <v>4</v>
      </c>
      <c r="W17" s="219">
        <f t="shared" si="5"/>
        <v>0.67000000000000171</v>
      </c>
      <c r="X17" s="219"/>
      <c r="Z17" s="303"/>
    </row>
    <row r="18" spans="1:26" x14ac:dyDescent="0.35">
      <c r="A18" s="3" t="s">
        <v>35</v>
      </c>
      <c r="B18" s="3" t="s">
        <v>83</v>
      </c>
      <c r="C18" s="215">
        <v>46.333333333333336</v>
      </c>
      <c r="D18" s="5">
        <v>2</v>
      </c>
      <c r="E18" s="298">
        <f t="shared" si="0"/>
        <v>2</v>
      </c>
      <c r="F18" s="5">
        <f t="shared" si="1"/>
        <v>5</v>
      </c>
      <c r="G18" s="26">
        <f t="shared" si="2"/>
        <v>42.8</v>
      </c>
      <c r="H18" s="14" t="str">
        <f>IF(F18=0,"",VLOOKUP(G18,'Class Table'!$B$4:$D$10,3,TRUE))</f>
        <v>B</v>
      </c>
      <c r="I18" s="227"/>
      <c r="J18" s="227">
        <v>42</v>
      </c>
      <c r="K18" s="263">
        <v>48</v>
      </c>
      <c r="L18" s="227">
        <v>41</v>
      </c>
      <c r="M18" s="227">
        <v>41</v>
      </c>
      <c r="N18" s="227">
        <v>42</v>
      </c>
      <c r="O18" s="34"/>
      <c r="P18" s="227">
        <v>44</v>
      </c>
      <c r="Q18" s="262">
        <v>50</v>
      </c>
      <c r="R18" s="227">
        <v>41</v>
      </c>
      <c r="S18" s="227">
        <v>43</v>
      </c>
      <c r="T18" s="227">
        <v>44</v>
      </c>
      <c r="U18" s="14">
        <f t="shared" si="3"/>
        <v>5</v>
      </c>
      <c r="V18" s="14">
        <f t="shared" si="4"/>
        <v>5</v>
      </c>
      <c r="W18" s="219">
        <f t="shared" si="5"/>
        <v>-3.5333333333333385</v>
      </c>
      <c r="X18" s="219"/>
      <c r="Z18" s="303"/>
    </row>
    <row r="19" spans="1:26" x14ac:dyDescent="0.35">
      <c r="A19" s="3" t="s">
        <v>157</v>
      </c>
      <c r="B19" s="3" t="s">
        <v>166</v>
      </c>
      <c r="C19" s="215">
        <v>44.833333333333336</v>
      </c>
      <c r="D19" s="5">
        <v>3</v>
      </c>
      <c r="E19" s="298">
        <f t="shared" si="0"/>
        <v>3</v>
      </c>
      <c r="F19" s="5">
        <f t="shared" si="1"/>
        <v>6</v>
      </c>
      <c r="G19" s="26">
        <f t="shared" si="2"/>
        <v>45</v>
      </c>
      <c r="H19" s="14" t="str">
        <f>IF(F19=0,"",VLOOKUP(G19,'Class Table'!$B$4:$D$10,3,TRUE))</f>
        <v>B</v>
      </c>
      <c r="I19" s="227">
        <v>47</v>
      </c>
      <c r="J19" s="227">
        <v>46</v>
      </c>
      <c r="K19" s="263">
        <v>48</v>
      </c>
      <c r="L19" s="227">
        <v>44</v>
      </c>
      <c r="M19" s="227">
        <v>47</v>
      </c>
      <c r="N19" s="227">
        <v>38</v>
      </c>
      <c r="O19" s="264">
        <v>50</v>
      </c>
      <c r="P19" s="227">
        <v>47</v>
      </c>
      <c r="Q19" s="262">
        <v>50</v>
      </c>
      <c r="R19" s="227">
        <v>44</v>
      </c>
      <c r="S19" s="262">
        <v>50</v>
      </c>
      <c r="T19" s="227">
        <v>39</v>
      </c>
      <c r="U19" s="14">
        <f t="shared" si="3"/>
        <v>3</v>
      </c>
      <c r="V19" s="14">
        <f t="shared" si="4"/>
        <v>3</v>
      </c>
      <c r="W19" s="219">
        <f t="shared" si="5"/>
        <v>0.1666666666666643</v>
      </c>
      <c r="X19" s="219"/>
      <c r="Z19" s="303"/>
    </row>
    <row r="20" spans="1:26" x14ac:dyDescent="0.35">
      <c r="A20" s="3" t="s">
        <v>84</v>
      </c>
      <c r="B20" s="3" t="s">
        <v>85</v>
      </c>
      <c r="C20" s="215">
        <v>38.833333333333336</v>
      </c>
      <c r="D20" s="5">
        <v>9</v>
      </c>
      <c r="E20" s="298">
        <f t="shared" si="0"/>
        <v>8</v>
      </c>
      <c r="F20" s="5">
        <f t="shared" si="1"/>
        <v>6</v>
      </c>
      <c r="G20" s="26">
        <f t="shared" si="2"/>
        <v>41</v>
      </c>
      <c r="H20" s="14" t="str">
        <f>IF(F20=0,"",VLOOKUP(G20,'Class Table'!$B$4:$D$10,3,TRUE))</f>
        <v>C</v>
      </c>
      <c r="I20" s="227">
        <v>42</v>
      </c>
      <c r="J20" s="227">
        <v>43</v>
      </c>
      <c r="K20" s="227">
        <v>43</v>
      </c>
      <c r="L20" s="227">
        <v>38</v>
      </c>
      <c r="M20" s="227">
        <v>40</v>
      </c>
      <c r="N20" s="227">
        <v>40</v>
      </c>
      <c r="O20" s="264">
        <v>50</v>
      </c>
      <c r="P20" s="227">
        <v>49</v>
      </c>
      <c r="Q20" s="263">
        <v>48</v>
      </c>
      <c r="R20" s="227">
        <v>43</v>
      </c>
      <c r="S20" s="227">
        <v>49</v>
      </c>
      <c r="T20" s="227">
        <v>48</v>
      </c>
      <c r="U20" s="14">
        <f t="shared" si="3"/>
        <v>7</v>
      </c>
      <c r="V20" s="14">
        <f t="shared" si="4"/>
        <v>7</v>
      </c>
      <c r="W20" s="219">
        <f t="shared" si="5"/>
        <v>2.1666666666666643</v>
      </c>
      <c r="X20" s="219"/>
      <c r="Z20" s="303"/>
    </row>
    <row r="21" spans="1:26" x14ac:dyDescent="0.35">
      <c r="A21" s="3" t="s">
        <v>35</v>
      </c>
      <c r="B21" s="3" t="s">
        <v>85</v>
      </c>
      <c r="C21" s="215">
        <v>46.5</v>
      </c>
      <c r="D21" s="5">
        <v>1</v>
      </c>
      <c r="E21" s="298">
        <f t="shared" si="0"/>
        <v>0</v>
      </c>
      <c r="F21" s="5">
        <f t="shared" si="1"/>
        <v>5</v>
      </c>
      <c r="G21" s="26">
        <f t="shared" si="2"/>
        <v>46</v>
      </c>
      <c r="H21" s="14" t="str">
        <f>IF(F21=0,"",VLOOKUP(G21,'Class Table'!$B$4:$D$10,3,TRUE))</f>
        <v>A</v>
      </c>
      <c r="I21" s="227"/>
      <c r="J21" s="227">
        <v>46</v>
      </c>
      <c r="K21" s="227">
        <v>46</v>
      </c>
      <c r="L21" s="227">
        <v>45</v>
      </c>
      <c r="M21" s="227">
        <v>45</v>
      </c>
      <c r="N21" s="263">
        <v>48</v>
      </c>
      <c r="O21" s="34"/>
      <c r="P21" s="227">
        <v>47</v>
      </c>
      <c r="Q21" s="227">
        <v>47</v>
      </c>
      <c r="R21" s="227">
        <v>46</v>
      </c>
      <c r="S21" s="227">
        <v>46</v>
      </c>
      <c r="T21" s="227">
        <v>49</v>
      </c>
      <c r="U21" s="14">
        <f t="shared" si="3"/>
        <v>2</v>
      </c>
      <c r="V21" s="14">
        <f t="shared" si="4"/>
        <v>2</v>
      </c>
      <c r="W21" s="219">
        <f t="shared" si="5"/>
        <v>-0.5</v>
      </c>
      <c r="X21" s="219"/>
      <c r="Z21" s="303"/>
    </row>
    <row r="22" spans="1:26" x14ac:dyDescent="0.35">
      <c r="A22" s="3" t="s">
        <v>76</v>
      </c>
      <c r="B22" s="3" t="s">
        <v>86</v>
      </c>
      <c r="C22" s="215">
        <v>43</v>
      </c>
      <c r="D22" s="5">
        <v>5</v>
      </c>
      <c r="E22" s="298">
        <f t="shared" si="0"/>
        <v>5</v>
      </c>
      <c r="F22" s="5">
        <f t="shared" si="1"/>
        <v>6</v>
      </c>
      <c r="G22" s="26">
        <f t="shared" si="2"/>
        <v>41.5</v>
      </c>
      <c r="H22" s="14" t="str">
        <f>IF(F22=0,"",VLOOKUP(G22,'Class Table'!$B$4:$D$10,3,TRUE))</f>
        <v>B</v>
      </c>
      <c r="I22" s="227">
        <v>43</v>
      </c>
      <c r="J22" s="227">
        <v>43</v>
      </c>
      <c r="K22" s="227">
        <v>41</v>
      </c>
      <c r="L22" s="227">
        <v>38</v>
      </c>
      <c r="M22" s="227">
        <v>45</v>
      </c>
      <c r="N22" s="227">
        <v>39</v>
      </c>
      <c r="O22" s="34">
        <v>48</v>
      </c>
      <c r="P22" s="227">
        <v>48</v>
      </c>
      <c r="Q22" s="227">
        <v>46</v>
      </c>
      <c r="R22" s="227">
        <v>43</v>
      </c>
      <c r="S22" s="262">
        <v>50</v>
      </c>
      <c r="T22" s="227">
        <v>42</v>
      </c>
      <c r="U22" s="14">
        <f t="shared" si="3"/>
        <v>6</v>
      </c>
      <c r="V22" s="14">
        <f t="shared" si="4"/>
        <v>6</v>
      </c>
      <c r="W22" s="219">
        <f t="shared" si="5"/>
        <v>-1.5</v>
      </c>
      <c r="X22" s="219"/>
      <c r="Z22" s="303"/>
    </row>
    <row r="23" spans="1:26" x14ac:dyDescent="0.35">
      <c r="A23" s="3" t="s">
        <v>87</v>
      </c>
      <c r="B23" s="3" t="s">
        <v>88</v>
      </c>
      <c r="C23" s="215">
        <v>43.333333333333336</v>
      </c>
      <c r="D23" s="5">
        <v>5</v>
      </c>
      <c r="E23" s="298">
        <f t="shared" si="0"/>
        <v>4</v>
      </c>
      <c r="F23" s="5">
        <f t="shared" si="1"/>
        <v>4</v>
      </c>
      <c r="G23" s="26">
        <f t="shared" si="2"/>
        <v>45</v>
      </c>
      <c r="H23" s="14" t="str">
        <f>IF(F23=0,"",VLOOKUP(G23,'Class Table'!$B$4:$D$10,3,TRUE))</f>
        <v>B</v>
      </c>
      <c r="I23" s="227"/>
      <c r="J23" s="227">
        <v>46</v>
      </c>
      <c r="K23" s="227">
        <v>44</v>
      </c>
      <c r="L23" s="227">
        <v>46</v>
      </c>
      <c r="M23" s="227">
        <v>44</v>
      </c>
      <c r="N23" s="227"/>
      <c r="O23" s="34"/>
      <c r="P23" s="262">
        <v>50</v>
      </c>
      <c r="Q23" s="227">
        <v>46</v>
      </c>
      <c r="R23" s="262">
        <v>50</v>
      </c>
      <c r="S23" s="227">
        <v>46</v>
      </c>
      <c r="T23" s="227"/>
      <c r="U23" s="14">
        <f t="shared" si="3"/>
        <v>3</v>
      </c>
      <c r="V23" s="14">
        <f t="shared" si="4"/>
        <v>3</v>
      </c>
      <c r="W23" s="219">
        <f t="shared" si="5"/>
        <v>1.6666666666666643</v>
      </c>
      <c r="X23" s="219"/>
      <c r="Z23" s="303"/>
    </row>
    <row r="24" spans="1:26" x14ac:dyDescent="0.35">
      <c r="A24" s="3" t="s">
        <v>89</v>
      </c>
      <c r="B24" s="3" t="s">
        <v>90</v>
      </c>
      <c r="C24" s="215">
        <v>26</v>
      </c>
      <c r="D24" s="5">
        <v>22</v>
      </c>
      <c r="E24" s="298">
        <f t="shared" si="0"/>
        <v>22</v>
      </c>
      <c r="F24" s="5">
        <f t="shared" si="1"/>
        <v>0</v>
      </c>
      <c r="G24" s="26" t="str">
        <f t="shared" si="2"/>
        <v/>
      </c>
      <c r="H24" s="14" t="str">
        <f>IF(F24=0,"",VLOOKUP(G24,'Class Table'!$B$4:$D$10,3,TRUE))</f>
        <v/>
      </c>
      <c r="I24" s="227"/>
      <c r="J24" s="227"/>
      <c r="K24" s="227"/>
      <c r="L24" s="227"/>
      <c r="M24" s="227"/>
      <c r="N24" s="227"/>
      <c r="O24" s="34"/>
      <c r="P24" s="227"/>
      <c r="Q24" s="227"/>
      <c r="R24" s="227"/>
      <c r="S24" s="227"/>
      <c r="T24" s="227"/>
      <c r="U24" s="14" t="str">
        <f t="shared" si="3"/>
        <v/>
      </c>
      <c r="V24" s="14" t="str">
        <f t="shared" si="4"/>
        <v/>
      </c>
      <c r="W24" s="219" t="e">
        <f t="shared" si="5"/>
        <v>#VALUE!</v>
      </c>
      <c r="X24" s="219"/>
      <c r="Z24" s="303"/>
    </row>
    <row r="25" spans="1:26" x14ac:dyDescent="0.35">
      <c r="A25" s="3" t="s">
        <v>44</v>
      </c>
      <c r="B25" s="3" t="s">
        <v>176</v>
      </c>
      <c r="C25" s="215">
        <v>38.5</v>
      </c>
      <c r="D25" s="5">
        <v>9</v>
      </c>
      <c r="E25" s="298">
        <f t="shared" si="0"/>
        <v>9</v>
      </c>
      <c r="F25" s="5">
        <f t="shared" si="1"/>
        <v>2</v>
      </c>
      <c r="G25" s="26">
        <f t="shared" si="2"/>
        <v>39</v>
      </c>
      <c r="H25" s="14" t="str">
        <f>IF(F25=0,"",VLOOKUP(G25,'Class Table'!$B$4:$D$10,3,TRUE))</f>
        <v>C</v>
      </c>
      <c r="I25" s="227">
        <v>39</v>
      </c>
      <c r="J25" s="227">
        <v>39</v>
      </c>
      <c r="K25" s="227"/>
      <c r="L25" s="227"/>
      <c r="M25" s="227"/>
      <c r="N25" s="227"/>
      <c r="O25" s="34">
        <v>48</v>
      </c>
      <c r="P25" s="227">
        <v>48</v>
      </c>
      <c r="Q25" s="227"/>
      <c r="R25" s="227"/>
      <c r="S25" s="227"/>
      <c r="T25" s="227"/>
      <c r="U25" s="14">
        <f t="shared" si="3"/>
        <v>9</v>
      </c>
      <c r="V25" s="14">
        <f t="shared" si="4"/>
        <v>9</v>
      </c>
      <c r="W25" s="219">
        <f t="shared" si="5"/>
        <v>0.5</v>
      </c>
      <c r="X25" s="219"/>
      <c r="Z25" s="303"/>
    </row>
    <row r="26" spans="1:26" x14ac:dyDescent="0.35">
      <c r="A26" s="3" t="s">
        <v>9</v>
      </c>
      <c r="B26" s="3" t="s">
        <v>91</v>
      </c>
      <c r="C26" s="215" t="s">
        <v>373</v>
      </c>
      <c r="D26" s="5" t="s">
        <v>373</v>
      </c>
      <c r="E26" s="298">
        <f t="shared" si="0"/>
        <v>8</v>
      </c>
      <c r="F26" s="5">
        <f t="shared" si="1"/>
        <v>6</v>
      </c>
      <c r="G26" s="26">
        <f t="shared" si="2"/>
        <v>39.333333333333336</v>
      </c>
      <c r="H26" s="14" t="str">
        <f>IF(F26=0,"",VLOOKUP(G26,'Class Table'!$B$4:$D$10,3,TRUE))</f>
        <v>C</v>
      </c>
      <c r="I26" s="227">
        <v>38</v>
      </c>
      <c r="J26" s="227">
        <v>40</v>
      </c>
      <c r="K26" s="227">
        <v>36</v>
      </c>
      <c r="L26" s="227">
        <v>40</v>
      </c>
      <c r="M26" s="227">
        <v>42</v>
      </c>
      <c r="N26" s="227">
        <v>40</v>
      </c>
      <c r="O26" s="264">
        <v>50</v>
      </c>
      <c r="P26" s="262">
        <v>50</v>
      </c>
      <c r="Q26" s="227">
        <v>44</v>
      </c>
      <c r="R26" s="262">
        <v>50</v>
      </c>
      <c r="S26" s="262">
        <v>50</v>
      </c>
      <c r="T26" s="227">
        <v>46</v>
      </c>
      <c r="U26" s="14">
        <f t="shared" si="3"/>
        <v>9</v>
      </c>
      <c r="V26" s="14">
        <f t="shared" si="4"/>
        <v>9</v>
      </c>
      <c r="W26" s="219" t="e">
        <f t="shared" si="5"/>
        <v>#VALUE!</v>
      </c>
      <c r="X26" s="219"/>
      <c r="Z26" s="303"/>
    </row>
    <row r="27" spans="1:26" x14ac:dyDescent="0.35">
      <c r="A27" s="3" t="s">
        <v>28</v>
      </c>
      <c r="B27" s="3" t="s">
        <v>91</v>
      </c>
      <c r="C27" s="215">
        <v>33</v>
      </c>
      <c r="D27" s="5">
        <v>15</v>
      </c>
      <c r="E27" s="298">
        <f t="shared" si="0"/>
        <v>9</v>
      </c>
      <c r="F27" s="5">
        <f t="shared" si="1"/>
        <v>1</v>
      </c>
      <c r="G27" s="26">
        <f t="shared" si="2"/>
        <v>39</v>
      </c>
      <c r="H27" s="14" t="str">
        <f>IF(F27=0,"",VLOOKUP(G27,'Class Table'!$B$4:$D$10,3,TRUE))</f>
        <v>C</v>
      </c>
      <c r="I27" s="227"/>
      <c r="J27" s="227"/>
      <c r="K27" s="227"/>
      <c r="L27" s="227">
        <v>39</v>
      </c>
      <c r="M27" s="227"/>
      <c r="N27" s="227"/>
      <c r="O27" s="34"/>
      <c r="P27" s="227"/>
      <c r="Q27" s="227"/>
      <c r="R27" s="262">
        <v>50</v>
      </c>
      <c r="S27" s="227"/>
      <c r="T27" s="227"/>
      <c r="U27" s="14">
        <f t="shared" si="3"/>
        <v>9</v>
      </c>
      <c r="V27" s="14">
        <f t="shared" si="4"/>
        <v>9</v>
      </c>
      <c r="W27" s="219">
        <f t="shared" si="5"/>
        <v>6</v>
      </c>
      <c r="X27" s="219"/>
      <c r="Z27" s="303"/>
    </row>
    <row r="28" spans="1:26" x14ac:dyDescent="0.35">
      <c r="A28" s="3" t="s">
        <v>92</v>
      </c>
      <c r="B28" s="3" t="s">
        <v>93</v>
      </c>
      <c r="C28" s="215">
        <v>46.5</v>
      </c>
      <c r="D28" s="5">
        <v>1</v>
      </c>
      <c r="E28" s="298">
        <f t="shared" si="0"/>
        <v>1</v>
      </c>
      <c r="F28" s="5">
        <f t="shared" si="1"/>
        <v>3</v>
      </c>
      <c r="G28" s="26">
        <f t="shared" si="2"/>
        <v>38.666666666666664</v>
      </c>
      <c r="H28" s="14" t="str">
        <f>IF(F28=0,"",VLOOKUP(G28,'Class Table'!$B$4:$D$10,3,TRUE))</f>
        <v>C</v>
      </c>
      <c r="I28" s="227"/>
      <c r="J28" s="227">
        <v>37</v>
      </c>
      <c r="K28" s="227">
        <v>38</v>
      </c>
      <c r="L28" s="227"/>
      <c r="M28" s="227">
        <v>41</v>
      </c>
      <c r="N28" s="227"/>
      <c r="O28" s="34"/>
      <c r="P28" s="227">
        <v>38</v>
      </c>
      <c r="Q28" s="227">
        <v>39</v>
      </c>
      <c r="R28" s="227"/>
      <c r="S28" s="227">
        <v>42</v>
      </c>
      <c r="T28" s="227"/>
      <c r="U28" s="14">
        <f t="shared" si="3"/>
        <v>9</v>
      </c>
      <c r="V28" s="14">
        <f t="shared" si="4"/>
        <v>9</v>
      </c>
      <c r="W28" s="219">
        <f t="shared" si="5"/>
        <v>-7.8333333333333357</v>
      </c>
      <c r="X28" s="219"/>
      <c r="Z28" s="303"/>
    </row>
    <row r="29" spans="1:26" x14ac:dyDescent="0.35">
      <c r="A29" s="3" t="s">
        <v>33</v>
      </c>
      <c r="B29" s="3" t="s">
        <v>187</v>
      </c>
      <c r="C29" s="215">
        <v>41.2</v>
      </c>
      <c r="D29" s="5">
        <v>7</v>
      </c>
      <c r="E29" s="298">
        <f t="shared" si="0"/>
        <v>4</v>
      </c>
      <c r="F29" s="5">
        <f t="shared" si="1"/>
        <v>6</v>
      </c>
      <c r="G29" s="26">
        <f t="shared" si="2"/>
        <v>42.333333333333336</v>
      </c>
      <c r="H29" s="14" t="str">
        <f>IF(F29=0,"",VLOOKUP(G29,'Class Table'!$B$4:$D$10,3,TRUE))</f>
        <v>B</v>
      </c>
      <c r="I29" s="227">
        <v>44</v>
      </c>
      <c r="J29" s="227">
        <v>44</v>
      </c>
      <c r="K29" s="227">
        <v>38</v>
      </c>
      <c r="L29" s="227">
        <v>42</v>
      </c>
      <c r="M29" s="227">
        <v>42</v>
      </c>
      <c r="N29" s="227">
        <v>44</v>
      </c>
      <c r="O29" s="264">
        <v>50</v>
      </c>
      <c r="P29" s="227">
        <v>48</v>
      </c>
      <c r="Q29" s="227">
        <v>42</v>
      </c>
      <c r="R29" s="227">
        <v>49</v>
      </c>
      <c r="S29" s="227">
        <v>48</v>
      </c>
      <c r="T29" s="262">
        <v>50</v>
      </c>
      <c r="U29" s="14">
        <f t="shared" si="3"/>
        <v>6</v>
      </c>
      <c r="V29" s="14">
        <f t="shared" si="4"/>
        <v>6</v>
      </c>
      <c r="W29" s="219">
        <f t="shared" si="5"/>
        <v>1.1333333333333329</v>
      </c>
      <c r="X29" s="219"/>
      <c r="Z29" s="303"/>
    </row>
    <row r="30" spans="1:26" x14ac:dyDescent="0.35">
      <c r="A30" s="3" t="s">
        <v>169</v>
      </c>
      <c r="B30" s="3" t="s">
        <v>170</v>
      </c>
      <c r="C30" s="215">
        <v>45.17</v>
      </c>
      <c r="D30" s="5">
        <v>3</v>
      </c>
      <c r="E30" s="298">
        <f t="shared" si="0"/>
        <v>3</v>
      </c>
      <c r="F30" s="5">
        <f t="shared" si="1"/>
        <v>4</v>
      </c>
      <c r="G30" s="26">
        <f t="shared" si="2"/>
        <v>47.25</v>
      </c>
      <c r="H30" s="14" t="str">
        <f>IF(F30=0,"",VLOOKUP(G30,'Class Table'!$B$4:$D$10,3,TRUE))</f>
        <v>A</v>
      </c>
      <c r="I30" s="263">
        <v>48</v>
      </c>
      <c r="J30" s="263">
        <v>48</v>
      </c>
      <c r="K30" s="263">
        <v>49</v>
      </c>
      <c r="L30" s="227">
        <v>44</v>
      </c>
      <c r="M30" s="227"/>
      <c r="N30" s="227"/>
      <c r="O30" s="264">
        <v>50</v>
      </c>
      <c r="P30" s="227">
        <v>48</v>
      </c>
      <c r="Q30" s="263">
        <v>49</v>
      </c>
      <c r="R30" s="227">
        <v>44</v>
      </c>
      <c r="S30" s="227"/>
      <c r="T30" s="227"/>
      <c r="U30" s="14">
        <f t="shared" si="3"/>
        <v>1</v>
      </c>
      <c r="V30" s="14">
        <f t="shared" si="4"/>
        <v>1</v>
      </c>
      <c r="W30" s="219">
        <f t="shared" si="5"/>
        <v>2.0799999999999983</v>
      </c>
      <c r="X30" s="219"/>
      <c r="Z30" s="303"/>
    </row>
    <row r="31" spans="1:26" x14ac:dyDescent="0.35">
      <c r="A31" s="3" t="s">
        <v>23</v>
      </c>
      <c r="B31" s="3" t="s">
        <v>171</v>
      </c>
      <c r="C31" s="215">
        <v>44.6</v>
      </c>
      <c r="D31" s="5">
        <v>3</v>
      </c>
      <c r="E31" s="298">
        <f t="shared" si="0"/>
        <v>1</v>
      </c>
      <c r="F31" s="5">
        <f t="shared" si="1"/>
        <v>5</v>
      </c>
      <c r="G31" s="26">
        <f t="shared" si="2"/>
        <v>46.4</v>
      </c>
      <c r="H31" s="14" t="str">
        <f>IF(F31=0,"",VLOOKUP(G31,'Class Table'!$B$4:$D$10,3,TRUE))</f>
        <v>A</v>
      </c>
      <c r="I31" s="227">
        <v>47</v>
      </c>
      <c r="J31" s="227"/>
      <c r="K31" s="227">
        <v>45</v>
      </c>
      <c r="L31" s="263">
        <v>48</v>
      </c>
      <c r="M31" s="227">
        <v>45</v>
      </c>
      <c r="N31" s="263">
        <v>47</v>
      </c>
      <c r="O31" s="264">
        <v>50</v>
      </c>
      <c r="P31" s="227"/>
      <c r="Q31" s="227">
        <v>46</v>
      </c>
      <c r="R31" s="297">
        <v>50</v>
      </c>
      <c r="S31" s="227">
        <v>45</v>
      </c>
      <c r="T31" s="262">
        <v>50</v>
      </c>
      <c r="U31" s="14">
        <f t="shared" si="3"/>
        <v>2</v>
      </c>
      <c r="V31" s="14">
        <f t="shared" si="4"/>
        <v>2</v>
      </c>
      <c r="W31" s="219">
        <f t="shared" si="5"/>
        <v>1.7999999999999972</v>
      </c>
      <c r="X31" s="219"/>
      <c r="Z31" s="303"/>
    </row>
    <row r="32" spans="1:26" x14ac:dyDescent="0.35">
      <c r="A32" s="3" t="s">
        <v>131</v>
      </c>
      <c r="B32" s="3" t="s">
        <v>171</v>
      </c>
      <c r="C32" s="215">
        <v>44</v>
      </c>
      <c r="D32" s="5">
        <v>4</v>
      </c>
      <c r="E32" s="298">
        <f t="shared" si="0"/>
        <v>4</v>
      </c>
      <c r="F32" s="5">
        <f t="shared" si="1"/>
        <v>5</v>
      </c>
      <c r="G32" s="26">
        <f t="shared" si="2"/>
        <v>46.6</v>
      </c>
      <c r="H32" s="14" t="str">
        <f>IF(F32=0,"",VLOOKUP(G32,'Class Table'!$B$4:$D$10,3,TRUE))</f>
        <v>A</v>
      </c>
      <c r="I32" s="263">
        <v>49</v>
      </c>
      <c r="J32" s="227"/>
      <c r="K32" s="227">
        <v>47</v>
      </c>
      <c r="L32" s="227">
        <v>45</v>
      </c>
      <c r="M32" s="263">
        <v>49</v>
      </c>
      <c r="N32" s="227">
        <v>43</v>
      </c>
      <c r="O32" s="264">
        <v>50</v>
      </c>
      <c r="P32" s="227"/>
      <c r="Q32" s="227">
        <v>47</v>
      </c>
      <c r="R32" s="227">
        <v>46</v>
      </c>
      <c r="S32" s="262">
        <v>50</v>
      </c>
      <c r="T32" s="227">
        <v>43</v>
      </c>
      <c r="U32" s="14">
        <f t="shared" si="3"/>
        <v>1</v>
      </c>
      <c r="V32" s="14">
        <f t="shared" si="4"/>
        <v>1</v>
      </c>
      <c r="W32" s="219">
        <f t="shared" si="5"/>
        <v>2.6000000000000014</v>
      </c>
      <c r="X32" s="219"/>
      <c r="Z32" s="303"/>
    </row>
    <row r="33" spans="1:26" x14ac:dyDescent="0.35">
      <c r="A33" s="3" t="s">
        <v>61</v>
      </c>
      <c r="B33" s="3" t="s">
        <v>184</v>
      </c>
      <c r="C33" s="215">
        <v>35.5</v>
      </c>
      <c r="D33" s="5">
        <v>12</v>
      </c>
      <c r="E33" s="298">
        <f t="shared" si="0"/>
        <v>12</v>
      </c>
      <c r="F33" s="5">
        <f t="shared" si="1"/>
        <v>0</v>
      </c>
      <c r="G33" s="26" t="str">
        <f t="shared" si="2"/>
        <v/>
      </c>
      <c r="H33" s="14" t="str">
        <f>IF(F33=0,"",VLOOKUP(G33,'Class Table'!$B$4:$D$10,3,TRUE))</f>
        <v/>
      </c>
      <c r="I33" s="227"/>
      <c r="J33" s="227"/>
      <c r="K33" s="227"/>
      <c r="L33" s="227"/>
      <c r="M33" s="227"/>
      <c r="N33" s="227"/>
      <c r="O33" s="34"/>
      <c r="P33" s="227"/>
      <c r="Q33" s="227"/>
      <c r="R33" s="227"/>
      <c r="S33" s="227"/>
      <c r="T33" s="227"/>
      <c r="U33" s="14" t="str">
        <f t="shared" si="3"/>
        <v/>
      </c>
      <c r="V33" s="14" t="str">
        <f t="shared" si="4"/>
        <v/>
      </c>
      <c r="W33" s="219" t="e">
        <f t="shared" si="5"/>
        <v>#VALUE!</v>
      </c>
      <c r="X33" s="219"/>
      <c r="Z33" s="303"/>
    </row>
    <row r="34" spans="1:26" x14ac:dyDescent="0.35">
      <c r="A34" s="228" t="s">
        <v>351</v>
      </c>
      <c r="B34" s="228" t="s">
        <v>352</v>
      </c>
      <c r="C34" s="267" t="s">
        <v>181</v>
      </c>
      <c r="D34" s="239" t="s">
        <v>181</v>
      </c>
      <c r="E34" s="298">
        <f t="shared" si="0"/>
        <v>25</v>
      </c>
      <c r="F34" s="5">
        <f t="shared" si="1"/>
        <v>4</v>
      </c>
      <c r="G34" s="26">
        <f t="shared" si="2"/>
        <v>10.75</v>
      </c>
      <c r="H34" s="14" t="str">
        <f>IF(F34=0,"",VLOOKUP(G34,'Class Table'!$B$4:$D$10,3,TRUE))</f>
        <v>E</v>
      </c>
      <c r="I34" s="227">
        <v>5</v>
      </c>
      <c r="J34" s="227">
        <v>5</v>
      </c>
      <c r="K34" s="227"/>
      <c r="L34" s="227">
        <v>18</v>
      </c>
      <c r="M34" s="227"/>
      <c r="N34" s="227">
        <v>15</v>
      </c>
      <c r="O34" s="34">
        <v>30</v>
      </c>
      <c r="P34" s="227">
        <v>30</v>
      </c>
      <c r="Q34" s="227"/>
      <c r="R34" s="227">
        <v>43</v>
      </c>
      <c r="S34" s="227"/>
      <c r="T34" s="227">
        <v>40</v>
      </c>
      <c r="U34" s="14">
        <f t="shared" si="3"/>
        <v>25</v>
      </c>
      <c r="V34" s="14">
        <f t="shared" si="4"/>
        <v>25</v>
      </c>
      <c r="W34" s="219" t="e">
        <f t="shared" si="5"/>
        <v>#VALUE!</v>
      </c>
      <c r="X34" s="219"/>
      <c r="Z34" s="303"/>
    </row>
    <row r="35" spans="1:26" x14ac:dyDescent="0.35">
      <c r="A35" s="228" t="s">
        <v>27</v>
      </c>
      <c r="B35" s="228" t="s">
        <v>352</v>
      </c>
      <c r="C35" s="267" t="s">
        <v>181</v>
      </c>
      <c r="D35" s="239" t="s">
        <v>181</v>
      </c>
      <c r="E35" s="298">
        <f t="shared" ref="E35:E51" si="6">(IF(COUNT($I35:$N35)=0,D35,MIN(IF(48-LOOKUP(100,$I35:$N35)&lt;0,0,MIN($D35,48-LOOKUP(100,$I35:$N35))),25)))</f>
        <v>20</v>
      </c>
      <c r="F35" s="5">
        <f t="shared" ref="F35:F61" si="7">COUNTA(I35:N35)</f>
        <v>6</v>
      </c>
      <c r="G35" s="26">
        <f t="shared" ref="G35:G51" si="8">IF(COUNT($I35:$N35)=0,"",AVERAGE($I35:$N35))</f>
        <v>32.5</v>
      </c>
      <c r="H35" s="14" t="str">
        <f>IF(F35=0,"",VLOOKUP(G35,'Class Table'!$B$4:$D$10,3,TRUE))</f>
        <v>D</v>
      </c>
      <c r="I35" s="227">
        <v>37</v>
      </c>
      <c r="J35" s="227">
        <v>41</v>
      </c>
      <c r="K35" s="227">
        <v>24</v>
      </c>
      <c r="L35" s="227">
        <v>32</v>
      </c>
      <c r="M35" s="227">
        <v>33</v>
      </c>
      <c r="N35" s="227">
        <v>28</v>
      </c>
      <c r="O35" s="264">
        <v>50</v>
      </c>
      <c r="P35" s="262">
        <v>50</v>
      </c>
      <c r="Q35" s="227">
        <v>31</v>
      </c>
      <c r="R35" s="74">
        <v>50</v>
      </c>
      <c r="S35" s="227">
        <v>49</v>
      </c>
      <c r="T35" s="227">
        <v>43</v>
      </c>
      <c r="U35" s="14">
        <f t="shared" ref="U35:U61" si="9">V35</f>
        <v>15</v>
      </c>
      <c r="V35" s="14">
        <f t="shared" ref="V35:V61" si="10">IF(G35="","",MAX(MIN(48-ROUND(G35,0),25),0))</f>
        <v>15</v>
      </c>
      <c r="W35" s="219" t="e">
        <f t="shared" ref="W35:W61" si="11">G35-C35</f>
        <v>#VALUE!</v>
      </c>
      <c r="X35" s="219"/>
      <c r="Z35" s="303"/>
    </row>
    <row r="36" spans="1:26" x14ac:dyDescent="0.35">
      <c r="A36" s="3" t="s">
        <v>94</v>
      </c>
      <c r="B36" s="3" t="s">
        <v>95</v>
      </c>
      <c r="C36" s="215">
        <v>41.166666666666664</v>
      </c>
      <c r="D36" s="5">
        <v>7</v>
      </c>
      <c r="E36" s="298">
        <f t="shared" si="6"/>
        <v>7</v>
      </c>
      <c r="F36" s="5">
        <f t="shared" si="7"/>
        <v>0</v>
      </c>
      <c r="G36" s="26" t="str">
        <f t="shared" si="8"/>
        <v/>
      </c>
      <c r="H36" s="14" t="str">
        <f>IF(F36=0,"",VLOOKUP(G36,'Class Table'!$B$4:$D$10,3,TRUE))</f>
        <v/>
      </c>
      <c r="I36" s="227"/>
      <c r="J36" s="227"/>
      <c r="K36" s="227"/>
      <c r="L36" s="227"/>
      <c r="M36" s="227"/>
      <c r="N36" s="227"/>
      <c r="O36" s="34"/>
      <c r="P36" s="227"/>
      <c r="Q36" s="227"/>
      <c r="R36" s="227"/>
      <c r="S36" s="227"/>
      <c r="T36" s="227"/>
      <c r="U36" s="14" t="str">
        <f t="shared" si="9"/>
        <v/>
      </c>
      <c r="V36" s="14" t="str">
        <f t="shared" si="10"/>
        <v/>
      </c>
      <c r="W36" s="219" t="e">
        <f t="shared" si="11"/>
        <v>#VALUE!</v>
      </c>
      <c r="X36" s="219"/>
      <c r="Z36" s="303"/>
    </row>
    <row r="37" spans="1:26" x14ac:dyDescent="0.35">
      <c r="A37" s="3" t="s">
        <v>96</v>
      </c>
      <c r="B37" s="3" t="s">
        <v>97</v>
      </c>
      <c r="C37" s="215">
        <v>26.75</v>
      </c>
      <c r="D37" s="5">
        <v>21</v>
      </c>
      <c r="E37" s="298">
        <f t="shared" si="6"/>
        <v>21</v>
      </c>
      <c r="F37" s="5">
        <f t="shared" si="7"/>
        <v>4</v>
      </c>
      <c r="G37" s="26">
        <f t="shared" si="8"/>
        <v>27</v>
      </c>
      <c r="H37" s="14" t="str">
        <f>IF(F37=0,"",VLOOKUP(G37,'Class Table'!$B$4:$D$10,3,TRUE))</f>
        <v>E</v>
      </c>
      <c r="I37" s="227">
        <v>28</v>
      </c>
      <c r="J37" s="227"/>
      <c r="K37" s="227">
        <v>25</v>
      </c>
      <c r="L37" s="227">
        <v>33</v>
      </c>
      <c r="M37" s="227">
        <v>22</v>
      </c>
      <c r="N37" s="227"/>
      <c r="O37" s="34">
        <v>49</v>
      </c>
      <c r="P37" s="227"/>
      <c r="Q37" s="227">
        <v>45</v>
      </c>
      <c r="R37" s="74">
        <v>50</v>
      </c>
      <c r="S37" s="227">
        <v>37</v>
      </c>
      <c r="T37" s="227"/>
      <c r="U37" s="14">
        <f t="shared" si="9"/>
        <v>21</v>
      </c>
      <c r="V37" s="14">
        <f t="shared" si="10"/>
        <v>21</v>
      </c>
      <c r="W37" s="219">
        <f t="shared" si="11"/>
        <v>0.25</v>
      </c>
      <c r="X37" s="219"/>
      <c r="Z37" s="303"/>
    </row>
    <row r="38" spans="1:26" x14ac:dyDescent="0.35">
      <c r="A38" s="3" t="s">
        <v>98</v>
      </c>
      <c r="B38" s="3" t="s">
        <v>99</v>
      </c>
      <c r="C38" s="215">
        <v>42.666666666666664</v>
      </c>
      <c r="D38" s="5">
        <v>5</v>
      </c>
      <c r="E38" s="298">
        <f t="shared" si="6"/>
        <v>5</v>
      </c>
      <c r="F38" s="5">
        <f t="shared" si="7"/>
        <v>4</v>
      </c>
      <c r="G38" s="26">
        <f t="shared" si="8"/>
        <v>41</v>
      </c>
      <c r="H38" s="14" t="str">
        <f>IF(F38=0,"",VLOOKUP(G38,'Class Table'!$B$4:$D$10,3,TRUE))</f>
        <v>C</v>
      </c>
      <c r="I38" s="227"/>
      <c r="J38" s="227">
        <v>35</v>
      </c>
      <c r="K38" s="227">
        <v>41</v>
      </c>
      <c r="L38" s="227">
        <v>47</v>
      </c>
      <c r="M38" s="227">
        <v>41</v>
      </c>
      <c r="N38" s="227"/>
      <c r="O38" s="34"/>
      <c r="P38" s="227">
        <v>40</v>
      </c>
      <c r="Q38" s="227">
        <v>46</v>
      </c>
      <c r="R38" s="74">
        <v>50</v>
      </c>
      <c r="S38" s="227">
        <v>42</v>
      </c>
      <c r="T38" s="227"/>
      <c r="U38" s="14">
        <f t="shared" si="9"/>
        <v>7</v>
      </c>
      <c r="V38" s="14">
        <f t="shared" si="10"/>
        <v>7</v>
      </c>
      <c r="W38" s="219">
        <f t="shared" si="11"/>
        <v>-1.6666666666666643</v>
      </c>
      <c r="X38" s="219"/>
      <c r="Z38" s="303"/>
    </row>
    <row r="39" spans="1:26" x14ac:dyDescent="0.35">
      <c r="A39" s="3" t="s">
        <v>15</v>
      </c>
      <c r="B39" s="3" t="s">
        <v>100</v>
      </c>
      <c r="C39" s="215">
        <v>47.833333333333336</v>
      </c>
      <c r="D39" s="5">
        <v>0</v>
      </c>
      <c r="E39" s="298">
        <f t="shared" si="6"/>
        <v>0</v>
      </c>
      <c r="F39" s="5">
        <f t="shared" si="7"/>
        <v>6</v>
      </c>
      <c r="G39" s="26">
        <f t="shared" si="8"/>
        <v>49.5</v>
      </c>
      <c r="H39" s="14" t="str">
        <f>IF(F39=0,"",VLOOKUP(G39,'Class Table'!$B$4:$D$10,3,TRUE))</f>
        <v>AAA</v>
      </c>
      <c r="I39" s="263">
        <v>48</v>
      </c>
      <c r="J39" s="262">
        <v>50</v>
      </c>
      <c r="K39" s="262">
        <v>50</v>
      </c>
      <c r="L39" s="263">
        <v>49</v>
      </c>
      <c r="M39" s="262">
        <v>50</v>
      </c>
      <c r="N39" s="262">
        <v>50</v>
      </c>
      <c r="O39" s="34">
        <v>48</v>
      </c>
      <c r="P39" s="262">
        <v>50</v>
      </c>
      <c r="Q39" s="262">
        <v>50</v>
      </c>
      <c r="R39" s="227">
        <v>49</v>
      </c>
      <c r="S39" s="262">
        <v>50</v>
      </c>
      <c r="T39" s="262">
        <v>50</v>
      </c>
      <c r="U39" s="14">
        <f t="shared" si="9"/>
        <v>0</v>
      </c>
      <c r="V39" s="14">
        <f t="shared" si="10"/>
        <v>0</v>
      </c>
      <c r="W39" s="219">
        <f t="shared" si="11"/>
        <v>1.6666666666666643</v>
      </c>
      <c r="X39" s="219"/>
      <c r="Z39" s="303"/>
    </row>
    <row r="40" spans="1:26" x14ac:dyDescent="0.35">
      <c r="A40" s="3" t="s">
        <v>3</v>
      </c>
      <c r="B40" s="3" t="s">
        <v>186</v>
      </c>
      <c r="C40" s="215">
        <v>46</v>
      </c>
      <c r="D40" s="5">
        <v>2</v>
      </c>
      <c r="E40" s="298">
        <f t="shared" si="6"/>
        <v>0</v>
      </c>
      <c r="F40" s="5">
        <f t="shared" si="7"/>
        <v>4</v>
      </c>
      <c r="G40" s="26">
        <f t="shared" si="8"/>
        <v>48</v>
      </c>
      <c r="H40" s="14" t="str">
        <f>IF(F40=0,"",VLOOKUP(G40,'Class Table'!$B$4:$D$10,3,TRUE))</f>
        <v>AA</v>
      </c>
      <c r="I40" s="263">
        <v>48</v>
      </c>
      <c r="J40" s="263">
        <v>47</v>
      </c>
      <c r="K40" s="227"/>
      <c r="L40" s="263">
        <v>48</v>
      </c>
      <c r="M40" s="263">
        <v>49</v>
      </c>
      <c r="N40" s="227"/>
      <c r="O40" s="264">
        <v>50</v>
      </c>
      <c r="P40" s="227">
        <v>47</v>
      </c>
      <c r="Q40" s="227"/>
      <c r="R40" s="227">
        <v>49</v>
      </c>
      <c r="S40" s="227">
        <v>49</v>
      </c>
      <c r="T40" s="227"/>
      <c r="U40" s="14">
        <f t="shared" si="9"/>
        <v>0</v>
      </c>
      <c r="V40" s="14">
        <f t="shared" si="10"/>
        <v>0</v>
      </c>
      <c r="W40" s="219">
        <f t="shared" si="11"/>
        <v>2</v>
      </c>
      <c r="X40" s="219"/>
      <c r="Z40" s="303"/>
    </row>
    <row r="41" spans="1:26" x14ac:dyDescent="0.35">
      <c r="A41" s="3" t="s">
        <v>3</v>
      </c>
      <c r="B41" s="3" t="s">
        <v>185</v>
      </c>
      <c r="C41" s="215">
        <v>40.5</v>
      </c>
      <c r="D41" s="5">
        <v>7</v>
      </c>
      <c r="E41" s="298">
        <f t="shared" si="6"/>
        <v>2</v>
      </c>
      <c r="F41" s="5">
        <f t="shared" si="7"/>
        <v>4</v>
      </c>
      <c r="G41" s="26">
        <f t="shared" si="8"/>
        <v>45.25</v>
      </c>
      <c r="H41" s="14" t="str">
        <f>IF(F41=0,"",VLOOKUP(G41,'Class Table'!$B$4:$D$10,3,TRUE))</f>
        <v>B</v>
      </c>
      <c r="I41" s="227">
        <v>47</v>
      </c>
      <c r="J41" s="227">
        <v>43</v>
      </c>
      <c r="K41" s="227"/>
      <c r="L41" s="227">
        <v>45</v>
      </c>
      <c r="M41" s="227">
        <v>46</v>
      </c>
      <c r="N41" s="227"/>
      <c r="O41" s="264">
        <v>50</v>
      </c>
      <c r="P41" s="227">
        <v>44</v>
      </c>
      <c r="Q41" s="227"/>
      <c r="R41" s="74">
        <v>50</v>
      </c>
      <c r="S41" s="227">
        <v>49</v>
      </c>
      <c r="T41" s="227"/>
      <c r="U41" s="14">
        <f t="shared" si="9"/>
        <v>3</v>
      </c>
      <c r="V41" s="14">
        <f t="shared" si="10"/>
        <v>3</v>
      </c>
      <c r="W41" s="219">
        <f t="shared" si="11"/>
        <v>4.75</v>
      </c>
      <c r="X41" s="219"/>
      <c r="Z41" s="303"/>
    </row>
    <row r="42" spans="1:26" x14ac:dyDescent="0.35">
      <c r="A42" s="3" t="s">
        <v>78</v>
      </c>
      <c r="B42" s="3" t="s">
        <v>101</v>
      </c>
      <c r="C42" s="215">
        <v>43.25</v>
      </c>
      <c r="D42" s="5">
        <v>5</v>
      </c>
      <c r="E42" s="298">
        <f t="shared" si="6"/>
        <v>5</v>
      </c>
      <c r="F42" s="5">
        <f t="shared" si="7"/>
        <v>3</v>
      </c>
      <c r="G42" s="26">
        <f t="shared" si="8"/>
        <v>44</v>
      </c>
      <c r="H42" s="14" t="str">
        <f>IF(F42=0,"",VLOOKUP(G42,'Class Table'!$B$4:$D$10,3,TRUE))</f>
        <v>B</v>
      </c>
      <c r="I42" s="227"/>
      <c r="J42" s="227">
        <v>41</v>
      </c>
      <c r="K42" s="263">
        <v>48</v>
      </c>
      <c r="L42" s="227">
        <v>43</v>
      </c>
      <c r="M42" s="227"/>
      <c r="N42" s="227"/>
      <c r="O42" s="34"/>
      <c r="P42" s="227">
        <v>46</v>
      </c>
      <c r="Q42" s="262">
        <v>50</v>
      </c>
      <c r="R42" s="227">
        <v>43</v>
      </c>
      <c r="S42" s="227"/>
      <c r="T42" s="227"/>
      <c r="U42" s="14">
        <f t="shared" si="9"/>
        <v>4</v>
      </c>
      <c r="V42" s="14">
        <f t="shared" si="10"/>
        <v>4</v>
      </c>
      <c r="W42" s="219">
        <f t="shared" si="11"/>
        <v>0.75</v>
      </c>
      <c r="X42" s="219"/>
      <c r="Z42" s="303"/>
    </row>
    <row r="43" spans="1:26" x14ac:dyDescent="0.35">
      <c r="A43" s="3" t="s">
        <v>58</v>
      </c>
      <c r="B43" s="3" t="s">
        <v>103</v>
      </c>
      <c r="C43" s="216">
        <v>40.25</v>
      </c>
      <c r="D43" s="5">
        <v>8</v>
      </c>
      <c r="E43" s="298">
        <f t="shared" si="6"/>
        <v>8</v>
      </c>
      <c r="F43" s="5">
        <f t="shared" si="7"/>
        <v>4</v>
      </c>
      <c r="G43" s="26">
        <f t="shared" si="8"/>
        <v>32.5</v>
      </c>
      <c r="H43" s="14" t="str">
        <f>IF(F43=0,"",VLOOKUP(G43,'Class Table'!$B$4:$D$10,3,TRUE))</f>
        <v>D</v>
      </c>
      <c r="I43" s="242">
        <v>33</v>
      </c>
      <c r="J43" s="242"/>
      <c r="K43" s="242">
        <v>35</v>
      </c>
      <c r="L43" s="242">
        <v>32</v>
      </c>
      <c r="M43" s="242">
        <v>30</v>
      </c>
      <c r="N43" s="242"/>
      <c r="O43" s="243">
        <v>41</v>
      </c>
      <c r="P43" s="242"/>
      <c r="Q43" s="242">
        <v>43</v>
      </c>
      <c r="R43" s="242">
        <v>40</v>
      </c>
      <c r="S43" s="242">
        <v>38</v>
      </c>
      <c r="T43" s="242"/>
      <c r="U43" s="14">
        <f t="shared" si="9"/>
        <v>15</v>
      </c>
      <c r="V43" s="14">
        <f t="shared" si="10"/>
        <v>15</v>
      </c>
      <c r="W43" s="219">
        <f t="shared" si="11"/>
        <v>-7.75</v>
      </c>
      <c r="X43" s="219"/>
      <c r="Z43" s="303"/>
    </row>
    <row r="44" spans="1:26" x14ac:dyDescent="0.35">
      <c r="A44" s="3" t="s">
        <v>182</v>
      </c>
      <c r="B44" s="3" t="s">
        <v>183</v>
      </c>
      <c r="C44" s="215">
        <v>41</v>
      </c>
      <c r="D44" s="5">
        <v>7</v>
      </c>
      <c r="E44" s="298">
        <f t="shared" si="6"/>
        <v>7</v>
      </c>
      <c r="F44" s="5">
        <f t="shared" si="7"/>
        <v>0</v>
      </c>
      <c r="G44" s="26" t="str">
        <f t="shared" si="8"/>
        <v/>
      </c>
      <c r="H44" s="14" t="str">
        <f>IF(F44=0,"",VLOOKUP(G44,'Class Table'!$B$4:$D$10,3,TRUE))</f>
        <v/>
      </c>
      <c r="I44" s="242"/>
      <c r="J44" s="242"/>
      <c r="K44" s="242"/>
      <c r="L44" s="242"/>
      <c r="M44" s="242"/>
      <c r="N44" s="242"/>
      <c r="O44" s="243"/>
      <c r="P44" s="242"/>
      <c r="Q44" s="242"/>
      <c r="R44" s="242"/>
      <c r="S44" s="242"/>
      <c r="T44" s="242"/>
      <c r="U44" s="14" t="str">
        <f t="shared" si="9"/>
        <v/>
      </c>
      <c r="V44" s="14" t="str">
        <f t="shared" si="10"/>
        <v/>
      </c>
      <c r="W44" s="219" t="e">
        <f t="shared" si="11"/>
        <v>#VALUE!</v>
      </c>
      <c r="X44" s="219"/>
      <c r="Z44" s="303"/>
    </row>
    <row r="45" spans="1:26" x14ac:dyDescent="0.35">
      <c r="A45" s="3" t="s">
        <v>102</v>
      </c>
      <c r="B45" s="3" t="s">
        <v>104</v>
      </c>
      <c r="C45" s="216">
        <v>46.4</v>
      </c>
      <c r="D45" s="5">
        <v>2</v>
      </c>
      <c r="E45" s="298">
        <f t="shared" si="6"/>
        <v>2</v>
      </c>
      <c r="F45" s="5">
        <f t="shared" si="7"/>
        <v>0</v>
      </c>
      <c r="G45" s="26" t="str">
        <f t="shared" si="8"/>
        <v/>
      </c>
      <c r="H45" s="14" t="str">
        <f>IF(F45=0,"",VLOOKUP(G45,'Class Table'!$B$4:$D$10,3,TRUE))</f>
        <v/>
      </c>
      <c r="I45" s="242"/>
      <c r="J45" s="242"/>
      <c r="K45" s="242"/>
      <c r="L45" s="242"/>
      <c r="M45" s="242"/>
      <c r="N45" s="242"/>
      <c r="O45" s="243"/>
      <c r="P45" s="242"/>
      <c r="Q45" s="242"/>
      <c r="R45" s="242"/>
      <c r="S45" s="242"/>
      <c r="T45" s="242"/>
      <c r="U45" s="14" t="str">
        <f t="shared" si="9"/>
        <v/>
      </c>
      <c r="V45" s="14" t="str">
        <f t="shared" si="10"/>
        <v/>
      </c>
      <c r="W45" s="219" t="e">
        <f t="shared" si="11"/>
        <v>#VALUE!</v>
      </c>
      <c r="X45" s="219"/>
      <c r="Z45" s="303"/>
    </row>
    <row r="46" spans="1:26" x14ac:dyDescent="0.35">
      <c r="A46" s="4" t="s">
        <v>105</v>
      </c>
      <c r="B46" s="4" t="s">
        <v>106</v>
      </c>
      <c r="C46" s="216">
        <v>44.5</v>
      </c>
      <c r="D46" s="5">
        <v>3</v>
      </c>
      <c r="E46" s="298">
        <f t="shared" si="6"/>
        <v>3</v>
      </c>
      <c r="F46" s="5">
        <f t="shared" si="7"/>
        <v>0</v>
      </c>
      <c r="G46" s="26" t="str">
        <f t="shared" si="8"/>
        <v/>
      </c>
      <c r="H46" s="14" t="str">
        <f>IF(F46=0,"",VLOOKUP(G46,'Class Table'!$B$4:$D$10,3,TRUE))</f>
        <v/>
      </c>
      <c r="I46" s="242"/>
      <c r="J46" s="242"/>
      <c r="K46" s="242"/>
      <c r="L46" s="242"/>
      <c r="M46" s="242"/>
      <c r="N46" s="242"/>
      <c r="O46" s="243"/>
      <c r="P46" s="242"/>
      <c r="Q46" s="242"/>
      <c r="R46" s="242"/>
      <c r="S46" s="242"/>
      <c r="T46" s="242"/>
      <c r="U46" s="14" t="str">
        <f t="shared" si="9"/>
        <v/>
      </c>
      <c r="V46" s="14" t="str">
        <f t="shared" si="10"/>
        <v/>
      </c>
      <c r="W46" s="219" t="e">
        <f t="shared" si="11"/>
        <v>#VALUE!</v>
      </c>
      <c r="X46" s="219"/>
      <c r="Z46" s="303"/>
    </row>
    <row r="47" spans="1:26" x14ac:dyDescent="0.35">
      <c r="A47" s="4" t="s">
        <v>107</v>
      </c>
      <c r="B47" s="4" t="s">
        <v>108</v>
      </c>
      <c r="C47" s="216">
        <v>42.166666666666664</v>
      </c>
      <c r="D47" s="5">
        <v>6</v>
      </c>
      <c r="E47" s="298">
        <f t="shared" si="6"/>
        <v>6</v>
      </c>
      <c r="F47" s="5">
        <f t="shared" si="7"/>
        <v>5</v>
      </c>
      <c r="G47" s="26">
        <f t="shared" si="8"/>
        <v>44</v>
      </c>
      <c r="H47" s="14" t="str">
        <f>IF(F47=0,"",VLOOKUP(G47,'Class Table'!$B$4:$D$10,3,TRUE))</f>
        <v>B</v>
      </c>
      <c r="I47" s="242">
        <v>45</v>
      </c>
      <c r="J47" s="242">
        <v>43</v>
      </c>
      <c r="K47" s="242">
        <v>46</v>
      </c>
      <c r="L47" s="242"/>
      <c r="M47" s="242">
        <v>44</v>
      </c>
      <c r="N47" s="242">
        <v>42</v>
      </c>
      <c r="O47" s="268">
        <v>50</v>
      </c>
      <c r="P47" s="242">
        <v>46</v>
      </c>
      <c r="Q47" s="282">
        <v>50</v>
      </c>
      <c r="R47" s="242"/>
      <c r="S47" s="242">
        <v>46</v>
      </c>
      <c r="T47" s="242">
        <v>46</v>
      </c>
      <c r="U47" s="14">
        <f t="shared" si="9"/>
        <v>4</v>
      </c>
      <c r="V47" s="14">
        <f t="shared" si="10"/>
        <v>4</v>
      </c>
      <c r="W47" s="219">
        <f t="shared" si="11"/>
        <v>1.8333333333333357</v>
      </c>
      <c r="X47" s="219"/>
      <c r="Z47" s="303"/>
    </row>
    <row r="48" spans="1:26" x14ac:dyDescent="0.35">
      <c r="A48" s="4" t="s">
        <v>2</v>
      </c>
      <c r="B48" s="4" t="s">
        <v>108</v>
      </c>
      <c r="C48" s="216">
        <v>44.8</v>
      </c>
      <c r="D48" s="5">
        <v>3</v>
      </c>
      <c r="E48" s="298">
        <f t="shared" si="6"/>
        <v>3</v>
      </c>
      <c r="F48" s="5">
        <f t="shared" si="7"/>
        <v>6</v>
      </c>
      <c r="G48" s="26">
        <f t="shared" si="8"/>
        <v>45.5</v>
      </c>
      <c r="H48" s="14" t="str">
        <f>IF(F48=0,"",VLOOKUP(G48,'Class Table'!$B$4:$D$10,3,TRUE))</f>
        <v>A</v>
      </c>
      <c r="I48" s="242">
        <v>45</v>
      </c>
      <c r="J48" s="242">
        <v>47</v>
      </c>
      <c r="K48" s="242">
        <v>48</v>
      </c>
      <c r="L48" s="242">
        <v>44</v>
      </c>
      <c r="M48" s="242">
        <v>46</v>
      </c>
      <c r="N48" s="242">
        <v>43</v>
      </c>
      <c r="O48" s="243">
        <v>48</v>
      </c>
      <c r="P48" s="282">
        <v>50</v>
      </c>
      <c r="Q48" s="269">
        <v>49</v>
      </c>
      <c r="R48" s="242">
        <v>44</v>
      </c>
      <c r="S48" s="242">
        <v>49</v>
      </c>
      <c r="T48" s="242">
        <v>45</v>
      </c>
      <c r="U48" s="14">
        <f t="shared" si="9"/>
        <v>2</v>
      </c>
      <c r="V48" s="14">
        <f t="shared" si="10"/>
        <v>2</v>
      </c>
      <c r="W48" s="219">
        <f t="shared" si="11"/>
        <v>0.70000000000000284</v>
      </c>
      <c r="X48" s="219"/>
      <c r="Z48" s="303"/>
    </row>
    <row r="49" spans="1:26" x14ac:dyDescent="0.35">
      <c r="A49" s="4" t="s">
        <v>109</v>
      </c>
      <c r="B49" s="4" t="s">
        <v>108</v>
      </c>
      <c r="C49" s="216">
        <v>46.333333333333336</v>
      </c>
      <c r="D49" s="5">
        <v>2</v>
      </c>
      <c r="E49" s="298">
        <f t="shared" si="6"/>
        <v>2</v>
      </c>
      <c r="F49" s="5">
        <f t="shared" si="7"/>
        <v>6</v>
      </c>
      <c r="G49" s="26">
        <f t="shared" si="8"/>
        <v>44.833333333333336</v>
      </c>
      <c r="H49" s="14" t="str">
        <f>IF(F49=0,"",VLOOKUP(G49,'Class Table'!$B$4:$D$10,3,TRUE))</f>
        <v>B</v>
      </c>
      <c r="I49" s="242">
        <v>46</v>
      </c>
      <c r="J49" s="242">
        <v>41</v>
      </c>
      <c r="K49" s="242">
        <v>43</v>
      </c>
      <c r="L49" s="242">
        <v>48</v>
      </c>
      <c r="M49" s="242">
        <v>45</v>
      </c>
      <c r="N49" s="242">
        <v>46</v>
      </c>
      <c r="O49" s="243">
        <v>48</v>
      </c>
      <c r="P49" s="242">
        <v>43</v>
      </c>
      <c r="Q49" s="242">
        <v>45</v>
      </c>
      <c r="R49" s="241">
        <v>50</v>
      </c>
      <c r="S49" s="242">
        <v>45</v>
      </c>
      <c r="T49" s="242">
        <v>48</v>
      </c>
      <c r="U49" s="14">
        <f t="shared" si="9"/>
        <v>3</v>
      </c>
      <c r="V49" s="14">
        <f t="shared" si="10"/>
        <v>3</v>
      </c>
      <c r="W49" s="219">
        <f t="shared" si="11"/>
        <v>-1.5</v>
      </c>
      <c r="X49" s="219"/>
      <c r="Z49" s="303"/>
    </row>
    <row r="50" spans="1:26" x14ac:dyDescent="0.35">
      <c r="A50" s="257" t="s">
        <v>336</v>
      </c>
      <c r="B50" s="257" t="s">
        <v>108</v>
      </c>
      <c r="C50" s="267" t="s">
        <v>181</v>
      </c>
      <c r="D50" s="259" t="s">
        <v>181</v>
      </c>
      <c r="E50" s="298">
        <f t="shared" si="6"/>
        <v>19</v>
      </c>
      <c r="F50" s="5">
        <f t="shared" si="7"/>
        <v>6</v>
      </c>
      <c r="G50" s="26">
        <f t="shared" si="8"/>
        <v>32.333333333333336</v>
      </c>
      <c r="H50" s="14" t="str">
        <f>IF(F50=0,"",VLOOKUP(G50,'Class Table'!$B$4:$D$10,3,TRUE))</f>
        <v>D</v>
      </c>
      <c r="I50" s="242">
        <v>27</v>
      </c>
      <c r="J50" s="242">
        <v>36</v>
      </c>
      <c r="K50" s="242">
        <v>33</v>
      </c>
      <c r="L50" s="242">
        <v>35</v>
      </c>
      <c r="M50" s="242">
        <v>34</v>
      </c>
      <c r="N50" s="242">
        <v>29</v>
      </c>
      <c r="O50" s="243">
        <v>47</v>
      </c>
      <c r="P50" s="282">
        <v>50</v>
      </c>
      <c r="Q50" s="242">
        <v>45</v>
      </c>
      <c r="R50" s="241">
        <v>50</v>
      </c>
      <c r="S50" s="242">
        <v>47</v>
      </c>
      <c r="T50" s="242">
        <v>43</v>
      </c>
      <c r="U50" s="14">
        <f t="shared" si="9"/>
        <v>16</v>
      </c>
      <c r="V50" s="14">
        <f t="shared" si="10"/>
        <v>16</v>
      </c>
      <c r="W50" s="219" t="e">
        <f t="shared" si="11"/>
        <v>#VALUE!</v>
      </c>
      <c r="X50" s="219"/>
      <c r="Z50" s="303"/>
    </row>
    <row r="51" spans="1:26" ht="15" x14ac:dyDescent="0.25">
      <c r="A51" s="4" t="s">
        <v>110</v>
      </c>
      <c r="B51" s="4" t="s">
        <v>111</v>
      </c>
      <c r="C51" s="216">
        <v>41.166666666666664</v>
      </c>
      <c r="D51" s="5">
        <v>7</v>
      </c>
      <c r="E51" s="298">
        <f t="shared" si="6"/>
        <v>7</v>
      </c>
      <c r="F51" s="5">
        <f t="shared" si="7"/>
        <v>5</v>
      </c>
      <c r="G51" s="26">
        <f t="shared" si="8"/>
        <v>38.200000000000003</v>
      </c>
      <c r="H51" s="14" t="str">
        <f>IF(F51=0,"",VLOOKUP(G51,'Class Table'!$B$4:$D$10,3,TRUE))</f>
        <v>C</v>
      </c>
      <c r="I51" s="242">
        <v>38</v>
      </c>
      <c r="J51" s="242"/>
      <c r="K51" s="242">
        <v>41</v>
      </c>
      <c r="L51" s="242">
        <v>34</v>
      </c>
      <c r="M51" s="242">
        <v>38</v>
      </c>
      <c r="N51" s="242">
        <v>40</v>
      </c>
      <c r="O51" s="243">
        <v>45</v>
      </c>
      <c r="P51" s="242"/>
      <c r="Q51" s="242">
        <v>48</v>
      </c>
      <c r="R51" s="242">
        <v>41</v>
      </c>
      <c r="S51" s="242">
        <v>45</v>
      </c>
      <c r="T51" s="242">
        <v>47</v>
      </c>
      <c r="U51" s="14">
        <f t="shared" si="9"/>
        <v>10</v>
      </c>
      <c r="V51" s="14">
        <f t="shared" si="10"/>
        <v>10</v>
      </c>
      <c r="W51" s="219">
        <f t="shared" si="11"/>
        <v>-2.9666666666666615</v>
      </c>
      <c r="X51" s="219"/>
      <c r="Z51" s="303"/>
    </row>
    <row r="52" spans="1:26" ht="15" x14ac:dyDescent="0.25">
      <c r="A52" s="4" t="s">
        <v>37</v>
      </c>
      <c r="B52" s="4" t="s">
        <v>174</v>
      </c>
      <c r="C52" s="216">
        <v>24</v>
      </c>
      <c r="D52" s="5">
        <v>24</v>
      </c>
      <c r="E52" s="298">
        <v>0</v>
      </c>
      <c r="F52" s="5">
        <f t="shared" si="7"/>
        <v>3</v>
      </c>
      <c r="G52" s="26">
        <v>36.54</v>
      </c>
      <c r="H52" s="14" t="str">
        <f>IF(F52=0,"",VLOOKUP(G52,'Class Table'!$B$4:$D$10,3,TRUE))</f>
        <v>C</v>
      </c>
      <c r="I52" s="242">
        <v>33</v>
      </c>
      <c r="J52" s="242"/>
      <c r="K52" s="242">
        <v>39</v>
      </c>
      <c r="L52" s="291" t="s">
        <v>385</v>
      </c>
      <c r="M52" s="242"/>
      <c r="N52" s="242"/>
      <c r="O52" s="32">
        <v>50</v>
      </c>
      <c r="P52" s="242"/>
      <c r="Q52" s="282">
        <v>50</v>
      </c>
      <c r="R52" s="292" t="s">
        <v>385</v>
      </c>
      <c r="S52" s="242"/>
      <c r="T52" s="242"/>
      <c r="U52" s="14">
        <f t="shared" si="9"/>
        <v>11</v>
      </c>
      <c r="V52" s="14">
        <f t="shared" si="10"/>
        <v>11</v>
      </c>
      <c r="W52" s="219">
        <f t="shared" si="11"/>
        <v>12.54</v>
      </c>
      <c r="X52" s="219"/>
      <c r="Z52" s="303"/>
    </row>
    <row r="53" spans="1:26" ht="15" x14ac:dyDescent="0.25">
      <c r="A53" s="4" t="s">
        <v>102</v>
      </c>
      <c r="B53" s="4" t="s">
        <v>112</v>
      </c>
      <c r="C53" s="216">
        <v>40</v>
      </c>
      <c r="D53" s="5">
        <v>8</v>
      </c>
      <c r="E53" s="298">
        <f t="shared" ref="E53:E61" si="12">(IF(COUNT($I53:$N53)=0,D53,MIN(IF(48-LOOKUP(100,$I53:$N53)&lt;0,0,MIN($D53,48-LOOKUP(100,$I53:$N53))),25)))</f>
        <v>8</v>
      </c>
      <c r="F53" s="5">
        <f t="shared" si="7"/>
        <v>0</v>
      </c>
      <c r="G53" s="26" t="str">
        <f t="shared" ref="G53:G61" si="13">IF(COUNT($I53:$N53)=0,"",AVERAGE($I53:$N53))</f>
        <v/>
      </c>
      <c r="H53" s="14" t="str">
        <f>IF(F53=0,"",VLOOKUP(G53,'Class Table'!$B$4:$D$10,3,TRUE))</f>
        <v/>
      </c>
      <c r="I53" s="242"/>
      <c r="J53" s="242"/>
      <c r="K53" s="242"/>
      <c r="L53" s="242"/>
      <c r="M53" s="242"/>
      <c r="N53" s="242"/>
      <c r="O53" s="243"/>
      <c r="P53" s="242"/>
      <c r="Q53" s="242"/>
      <c r="R53" s="242"/>
      <c r="S53" s="242"/>
      <c r="T53" s="242"/>
      <c r="U53" s="14" t="str">
        <f t="shared" si="9"/>
        <v/>
      </c>
      <c r="V53" s="14" t="str">
        <f t="shared" si="10"/>
        <v/>
      </c>
      <c r="W53" s="219" t="e">
        <f t="shared" si="11"/>
        <v>#VALUE!</v>
      </c>
      <c r="X53" s="219"/>
      <c r="Z53" s="303"/>
    </row>
    <row r="54" spans="1:26" ht="15" x14ac:dyDescent="0.25">
      <c r="A54" s="4" t="s">
        <v>113</v>
      </c>
      <c r="B54" s="4" t="s">
        <v>114</v>
      </c>
      <c r="C54" s="216" t="s">
        <v>373</v>
      </c>
      <c r="D54" s="5" t="s">
        <v>373</v>
      </c>
      <c r="E54" s="298">
        <f t="shared" si="12"/>
        <v>2</v>
      </c>
      <c r="F54" s="5">
        <f t="shared" si="7"/>
        <v>5</v>
      </c>
      <c r="G54" s="26">
        <f t="shared" si="13"/>
        <v>44.6</v>
      </c>
      <c r="H54" s="14" t="str">
        <f>IF(F54=0,"",VLOOKUP(G54,'Class Table'!$B$4:$D$10,3,TRUE))</f>
        <v>B</v>
      </c>
      <c r="I54" s="242">
        <v>43</v>
      </c>
      <c r="J54" s="242">
        <v>46</v>
      </c>
      <c r="K54" s="242">
        <v>41</v>
      </c>
      <c r="L54" s="242"/>
      <c r="M54" s="242">
        <v>47</v>
      </c>
      <c r="N54" s="242">
        <v>46</v>
      </c>
      <c r="O54" s="243">
        <v>49</v>
      </c>
      <c r="P54" s="282">
        <v>50</v>
      </c>
      <c r="Q54" s="242">
        <v>43</v>
      </c>
      <c r="R54" s="242"/>
      <c r="S54" s="282">
        <v>50</v>
      </c>
      <c r="T54" s="242">
        <v>47</v>
      </c>
      <c r="U54" s="14">
        <f t="shared" si="9"/>
        <v>3</v>
      </c>
      <c r="V54" s="14">
        <f t="shared" si="10"/>
        <v>3</v>
      </c>
      <c r="W54" s="219" t="e">
        <f t="shared" si="11"/>
        <v>#VALUE!</v>
      </c>
      <c r="X54" s="219"/>
      <c r="Z54" s="303"/>
    </row>
    <row r="55" spans="1:26" ht="15" x14ac:dyDescent="0.25">
      <c r="A55" s="4" t="s">
        <v>19</v>
      </c>
      <c r="B55" s="4" t="s">
        <v>117</v>
      </c>
      <c r="C55" s="216">
        <v>42.333333333333336</v>
      </c>
      <c r="D55" s="5">
        <v>6</v>
      </c>
      <c r="E55" s="298">
        <f t="shared" si="12"/>
        <v>1</v>
      </c>
      <c r="F55" s="5">
        <f t="shared" si="7"/>
        <v>3</v>
      </c>
      <c r="G55" s="26">
        <f t="shared" si="13"/>
        <v>46</v>
      </c>
      <c r="H55" s="14" t="str">
        <f>IF(F55=0,"",VLOOKUP(G55,'Class Table'!$B$4:$D$10,3,TRUE))</f>
        <v>A</v>
      </c>
      <c r="I55" s="242"/>
      <c r="J55" s="242">
        <v>45</v>
      </c>
      <c r="K55" s="242"/>
      <c r="L55" s="242">
        <v>46</v>
      </c>
      <c r="M55" s="242">
        <v>47</v>
      </c>
      <c r="N55" s="242"/>
      <c r="O55" s="243"/>
      <c r="P55" s="241">
        <v>50</v>
      </c>
      <c r="Q55" s="242"/>
      <c r="R55" s="242">
        <v>49</v>
      </c>
      <c r="S55" s="242">
        <v>49</v>
      </c>
      <c r="T55" s="242"/>
      <c r="U55" s="14">
        <f t="shared" si="9"/>
        <v>2</v>
      </c>
      <c r="V55" s="14">
        <f t="shared" si="10"/>
        <v>2</v>
      </c>
      <c r="W55" s="219">
        <f t="shared" si="11"/>
        <v>3.6666666666666643</v>
      </c>
      <c r="X55" s="219"/>
      <c r="Z55" s="303"/>
    </row>
    <row r="56" spans="1:26" ht="15" x14ac:dyDescent="0.25">
      <c r="A56" s="4" t="s">
        <v>46</v>
      </c>
      <c r="B56" s="4" t="s">
        <v>116</v>
      </c>
      <c r="C56" s="216">
        <v>44</v>
      </c>
      <c r="D56" s="5">
        <v>4</v>
      </c>
      <c r="E56" s="298">
        <f t="shared" si="12"/>
        <v>4</v>
      </c>
      <c r="F56" s="5">
        <f t="shared" si="7"/>
        <v>6</v>
      </c>
      <c r="G56" s="26">
        <f t="shared" si="13"/>
        <v>44.833333333333336</v>
      </c>
      <c r="H56" s="14" t="str">
        <f>IF(F56=0,"",VLOOKUP(G56,'Class Table'!$B$4:$D$10,3,TRUE))</f>
        <v>B</v>
      </c>
      <c r="I56" s="242">
        <v>40</v>
      </c>
      <c r="J56" s="242">
        <v>43</v>
      </c>
      <c r="K56" s="269">
        <v>49</v>
      </c>
      <c r="L56" s="242">
        <v>48</v>
      </c>
      <c r="M56" s="242">
        <v>45</v>
      </c>
      <c r="N56" s="242">
        <v>44</v>
      </c>
      <c r="O56" s="243">
        <v>44</v>
      </c>
      <c r="P56" s="242">
        <v>47</v>
      </c>
      <c r="Q56" s="282">
        <v>50</v>
      </c>
      <c r="R56" s="242">
        <v>48</v>
      </c>
      <c r="S56" s="242">
        <v>45</v>
      </c>
      <c r="T56" s="242">
        <v>47</v>
      </c>
      <c r="U56" s="14">
        <f t="shared" si="9"/>
        <v>3</v>
      </c>
      <c r="V56" s="14">
        <f t="shared" si="10"/>
        <v>3</v>
      </c>
      <c r="W56" s="219">
        <f t="shared" si="11"/>
        <v>0.8333333333333357</v>
      </c>
      <c r="X56" s="219"/>
      <c r="Z56" s="303"/>
    </row>
    <row r="57" spans="1:26" ht="15" x14ac:dyDescent="0.25">
      <c r="A57" s="4" t="s">
        <v>115</v>
      </c>
      <c r="B57" s="4" t="s">
        <v>116</v>
      </c>
      <c r="C57" s="216">
        <v>42</v>
      </c>
      <c r="D57" s="5">
        <v>6</v>
      </c>
      <c r="E57" s="298">
        <f t="shared" si="12"/>
        <v>6</v>
      </c>
      <c r="F57" s="5">
        <f t="shared" si="7"/>
        <v>4</v>
      </c>
      <c r="G57" s="26">
        <f t="shared" si="13"/>
        <v>43.5</v>
      </c>
      <c r="H57" s="14" t="str">
        <f>IF(F57=0,"",VLOOKUP(G57,'Class Table'!$B$4:$D$10,3,TRUE))</f>
        <v>B</v>
      </c>
      <c r="I57" s="269">
        <v>48</v>
      </c>
      <c r="J57" s="242">
        <v>45</v>
      </c>
      <c r="K57" s="242">
        <v>39</v>
      </c>
      <c r="L57" s="242"/>
      <c r="M57" s="242">
        <v>42</v>
      </c>
      <c r="N57" s="242"/>
      <c r="O57" s="32">
        <v>50</v>
      </c>
      <c r="P57" s="242">
        <v>45</v>
      </c>
      <c r="Q57" s="242">
        <v>42</v>
      </c>
      <c r="R57" s="242"/>
      <c r="S57" s="242">
        <v>48</v>
      </c>
      <c r="T57" s="242"/>
      <c r="U57" s="14">
        <f t="shared" si="9"/>
        <v>4</v>
      </c>
      <c r="V57" s="14">
        <f t="shared" si="10"/>
        <v>4</v>
      </c>
      <c r="W57" s="219">
        <f t="shared" si="11"/>
        <v>1.5</v>
      </c>
      <c r="X57" s="219"/>
      <c r="Z57" s="303"/>
    </row>
    <row r="58" spans="1:26" ht="15" x14ac:dyDescent="0.25">
      <c r="A58" s="257" t="s">
        <v>151</v>
      </c>
      <c r="B58" s="257" t="s">
        <v>116</v>
      </c>
      <c r="C58" s="267" t="s">
        <v>181</v>
      </c>
      <c r="D58" s="259" t="s">
        <v>181</v>
      </c>
      <c r="E58" s="298">
        <f t="shared" si="12"/>
        <v>13</v>
      </c>
      <c r="F58" s="5">
        <f t="shared" si="7"/>
        <v>3</v>
      </c>
      <c r="G58" s="26">
        <f t="shared" si="13"/>
        <v>34.666666666666664</v>
      </c>
      <c r="H58" s="14" t="str">
        <f>IF(F58=0,"",VLOOKUP(G58,'Class Table'!$B$4:$D$10,3,TRUE))</f>
        <v>D</v>
      </c>
      <c r="I58" s="242">
        <v>38</v>
      </c>
      <c r="J58" s="242">
        <v>31</v>
      </c>
      <c r="K58" s="242"/>
      <c r="L58" s="242"/>
      <c r="M58" s="242">
        <v>35</v>
      </c>
      <c r="N58" s="242"/>
      <c r="O58" s="243">
        <v>48</v>
      </c>
      <c r="P58" s="242">
        <v>41</v>
      </c>
      <c r="Q58" s="242"/>
      <c r="R58" s="242"/>
      <c r="S58" s="282">
        <v>50</v>
      </c>
      <c r="T58" s="242"/>
      <c r="U58" s="14">
        <f t="shared" si="9"/>
        <v>13</v>
      </c>
      <c r="V58" s="14">
        <f t="shared" si="10"/>
        <v>13</v>
      </c>
      <c r="W58" s="219" t="e">
        <f t="shared" si="11"/>
        <v>#VALUE!</v>
      </c>
      <c r="X58" s="219"/>
      <c r="Z58" s="303"/>
    </row>
    <row r="59" spans="1:26" ht="15" x14ac:dyDescent="0.25">
      <c r="A59" s="3" t="s">
        <v>175</v>
      </c>
      <c r="B59" s="3" t="s">
        <v>116</v>
      </c>
      <c r="C59" s="215">
        <v>39.67</v>
      </c>
      <c r="D59" s="6">
        <v>8</v>
      </c>
      <c r="E59" s="300">
        <f t="shared" si="12"/>
        <v>8</v>
      </c>
      <c r="F59" s="5">
        <f t="shared" si="7"/>
        <v>5</v>
      </c>
      <c r="G59" s="284">
        <f t="shared" si="13"/>
        <v>41</v>
      </c>
      <c r="H59" s="284" t="str">
        <f>IF(F59=0,"",VLOOKUP(G59,'Class Table'!$B$4:$D$10,3,TRUE))</f>
        <v>C</v>
      </c>
      <c r="I59" s="227">
        <v>42</v>
      </c>
      <c r="J59" s="227">
        <v>45</v>
      </c>
      <c r="K59" s="227"/>
      <c r="L59" s="227">
        <v>43</v>
      </c>
      <c r="M59" s="227">
        <v>38</v>
      </c>
      <c r="N59" s="227">
        <v>37</v>
      </c>
      <c r="O59" s="285">
        <v>50</v>
      </c>
      <c r="P59" s="74">
        <v>50</v>
      </c>
      <c r="Q59" s="227"/>
      <c r="R59" s="227">
        <v>46</v>
      </c>
      <c r="S59" s="227">
        <v>43</v>
      </c>
      <c r="T59" s="227">
        <v>45</v>
      </c>
      <c r="U59" s="13">
        <f t="shared" si="9"/>
        <v>7</v>
      </c>
      <c r="V59" s="14">
        <f t="shared" si="10"/>
        <v>7</v>
      </c>
      <c r="W59" s="219">
        <f t="shared" si="11"/>
        <v>1.3299999999999983</v>
      </c>
      <c r="X59" s="219"/>
      <c r="Z59" s="303"/>
    </row>
    <row r="60" spans="1:26" x14ac:dyDescent="0.35">
      <c r="A60" s="228" t="s">
        <v>349</v>
      </c>
      <c r="B60" s="228" t="s">
        <v>375</v>
      </c>
      <c r="C60" s="267" t="s">
        <v>181</v>
      </c>
      <c r="D60" s="259" t="s">
        <v>181</v>
      </c>
      <c r="E60" s="300">
        <f t="shared" si="12"/>
        <v>9</v>
      </c>
      <c r="F60" s="5">
        <f t="shared" si="7"/>
        <v>3</v>
      </c>
      <c r="G60" s="284">
        <f t="shared" si="13"/>
        <v>40</v>
      </c>
      <c r="H60" s="284" t="str">
        <f>IF(F60=0,"",VLOOKUP(G60,'Class Table'!$B$4:$D$10,3,TRUE))</f>
        <v>C</v>
      </c>
      <c r="I60" s="227"/>
      <c r="J60" s="227"/>
      <c r="K60" s="227">
        <v>41</v>
      </c>
      <c r="L60" s="227">
        <v>40</v>
      </c>
      <c r="M60" s="227">
        <v>39</v>
      </c>
      <c r="N60" s="227"/>
      <c r="O60" s="285"/>
      <c r="P60" s="74"/>
      <c r="Q60" s="263">
        <v>49</v>
      </c>
      <c r="R60" s="227">
        <v>47</v>
      </c>
      <c r="S60" s="227">
        <v>47</v>
      </c>
      <c r="T60" s="227"/>
      <c r="U60" s="13">
        <f t="shared" si="9"/>
        <v>8</v>
      </c>
      <c r="V60" s="14">
        <f t="shared" si="10"/>
        <v>8</v>
      </c>
      <c r="W60" s="219" t="e">
        <f t="shared" si="11"/>
        <v>#VALUE!</v>
      </c>
      <c r="X60" s="219"/>
      <c r="Z60" s="303"/>
    </row>
    <row r="61" spans="1:26" ht="15" thickBot="1" x14ac:dyDescent="0.4">
      <c r="A61" s="286" t="s">
        <v>368</v>
      </c>
      <c r="B61" s="286" t="s">
        <v>369</v>
      </c>
      <c r="C61" s="287" t="s">
        <v>181</v>
      </c>
      <c r="D61" s="288" t="s">
        <v>181</v>
      </c>
      <c r="E61" s="301">
        <f t="shared" si="12"/>
        <v>25</v>
      </c>
      <c r="F61" s="15">
        <f t="shared" si="7"/>
        <v>3</v>
      </c>
      <c r="G61" s="35">
        <f t="shared" si="13"/>
        <v>25</v>
      </c>
      <c r="H61" s="35" t="str">
        <f>IF(F61=0,"",VLOOKUP(G61,'Class Table'!$B$4:$D$10,3,TRUE))</f>
        <v>E</v>
      </c>
      <c r="I61" s="244"/>
      <c r="J61" s="244">
        <v>26</v>
      </c>
      <c r="K61" s="244"/>
      <c r="L61" s="244">
        <v>28</v>
      </c>
      <c r="M61" s="244">
        <v>21</v>
      </c>
      <c r="N61" s="244"/>
      <c r="O61" s="33"/>
      <c r="P61" s="244">
        <v>48</v>
      </c>
      <c r="Q61" s="244"/>
      <c r="R61" s="289">
        <v>50</v>
      </c>
      <c r="S61" s="244">
        <v>41</v>
      </c>
      <c r="T61" s="244"/>
      <c r="U61" s="16">
        <f t="shared" si="9"/>
        <v>23</v>
      </c>
      <c r="V61" s="16">
        <f t="shared" si="10"/>
        <v>23</v>
      </c>
      <c r="W61" s="219" t="e">
        <f t="shared" si="11"/>
        <v>#VALUE!</v>
      </c>
      <c r="X61" s="219"/>
      <c r="Z61" s="303"/>
    </row>
    <row r="62" spans="1:26" ht="15" thickTop="1" x14ac:dyDescent="0.35">
      <c r="A62" s="17" t="s">
        <v>73</v>
      </c>
      <c r="B62" s="17"/>
      <c r="C62" s="27"/>
      <c r="D62" s="17"/>
      <c r="E62" s="17"/>
      <c r="F62" s="18"/>
      <c r="G62" s="27"/>
      <c r="H62" s="27"/>
      <c r="I62" s="294">
        <f t="shared" ref="I62:T62" si="14">COUNTA(I3:I61)</f>
        <v>31</v>
      </c>
      <c r="J62" s="240">
        <f t="shared" si="14"/>
        <v>35</v>
      </c>
      <c r="K62" s="240">
        <f t="shared" si="14"/>
        <v>34</v>
      </c>
      <c r="L62" s="240">
        <f t="shared" si="14"/>
        <v>38</v>
      </c>
      <c r="M62" s="240">
        <f t="shared" si="14"/>
        <v>38</v>
      </c>
      <c r="N62" s="293">
        <f t="shared" si="14"/>
        <v>22</v>
      </c>
      <c r="O62" s="240">
        <f t="shared" si="14"/>
        <v>31</v>
      </c>
      <c r="P62" s="240">
        <f t="shared" si="14"/>
        <v>35</v>
      </c>
      <c r="Q62" s="240">
        <f t="shared" si="14"/>
        <v>34</v>
      </c>
      <c r="R62" s="240">
        <f t="shared" si="14"/>
        <v>38</v>
      </c>
      <c r="S62" s="240">
        <f t="shared" si="14"/>
        <v>38</v>
      </c>
      <c r="T62" s="293">
        <f t="shared" si="14"/>
        <v>22</v>
      </c>
      <c r="U62" s="18"/>
      <c r="V62" s="18"/>
      <c r="W62" s="76"/>
      <c r="X62" s="256"/>
    </row>
    <row r="63" spans="1:26" ht="31.5" customHeight="1" x14ac:dyDescent="0.35">
      <c r="A63" s="28" t="s">
        <v>179</v>
      </c>
      <c r="B63" s="28"/>
      <c r="C63" s="30"/>
      <c r="D63" s="28"/>
      <c r="E63" s="28"/>
      <c r="F63" s="29"/>
      <c r="G63" s="30"/>
      <c r="H63" s="30"/>
      <c r="I63" s="29">
        <f>I30+I32+I39+I40+I57</f>
        <v>241</v>
      </c>
      <c r="J63" s="29">
        <f>J3+J13+J30+J39+J40</f>
        <v>241</v>
      </c>
      <c r="K63" s="29">
        <f>K18+K19+K30+K39+K56+K42</f>
        <v>292</v>
      </c>
      <c r="L63" s="29">
        <f>L3+L13+L31+L39+L40</f>
        <v>243</v>
      </c>
      <c r="M63" s="29">
        <f>M15+M32+M39+M40+M13</f>
        <v>244</v>
      </c>
      <c r="N63" s="29">
        <f>N3+N13+N21+N31+N39</f>
        <v>245</v>
      </c>
      <c r="O63" s="29">
        <f>O19+O20+O26+O29+O30+O31+O32+O35+O40+O41+O47</f>
        <v>550</v>
      </c>
      <c r="P63" s="29">
        <f>P3+P23+P26+P35+P39+P48+P50+P54</f>
        <v>400</v>
      </c>
      <c r="Q63" s="29">
        <f>Q4+Q14+Q18+Q19+Q39+Q42+Q47+Q52+Q56+Q30+Q48+Q60+Q20</f>
        <v>645</v>
      </c>
      <c r="R63" s="29">
        <f>SUM(R3+R13+R15+R16+R23+R26+R27)</f>
        <v>350</v>
      </c>
      <c r="S63" s="29">
        <f>S5+S15+S16+S19+S22+S26+S32+S39+S54+S58+S17</f>
        <v>549</v>
      </c>
      <c r="T63" s="29">
        <f>T3+T13+T29+T31+T39</f>
        <v>250</v>
      </c>
      <c r="U63" s="29"/>
      <c r="V63" s="29"/>
      <c r="W63" s="217"/>
      <c r="X63" s="217"/>
    </row>
    <row r="64" spans="1:26" x14ac:dyDescent="0.35">
      <c r="V64" s="1" t="str">
        <f t="shared" ref="V64:V72" si="15">IF(COUNT($I64:$N64)=0,"",IF(48-G64&lt;0,0,48-ROUNDUP(G64,0)))</f>
        <v/>
      </c>
      <c r="W64" s="1"/>
    </row>
    <row r="65" spans="14:23" x14ac:dyDescent="0.35">
      <c r="V65" s="1" t="str">
        <f t="shared" si="15"/>
        <v/>
      </c>
      <c r="W65" s="1"/>
    </row>
    <row r="66" spans="14:23" x14ac:dyDescent="0.35">
      <c r="V66" s="1" t="str">
        <f t="shared" si="15"/>
        <v/>
      </c>
      <c r="W66" s="1"/>
    </row>
    <row r="67" spans="14:23" x14ac:dyDescent="0.35">
      <c r="V67" s="1" t="str">
        <f t="shared" si="15"/>
        <v/>
      </c>
      <c r="W67" s="1"/>
    </row>
    <row r="68" spans="14:23" x14ac:dyDescent="0.35">
      <c r="V68" s="1" t="str">
        <f t="shared" si="15"/>
        <v/>
      </c>
      <c r="W68" s="1"/>
    </row>
    <row r="69" spans="14:23" x14ac:dyDescent="0.35">
      <c r="N69" s="1" t="s">
        <v>392</v>
      </c>
      <c r="O69" s="1">
        <f>Q63+R63+Q5+R31</f>
        <v>1094</v>
      </c>
      <c r="V69" s="1" t="str">
        <f t="shared" si="15"/>
        <v/>
      </c>
      <c r="W69" s="1"/>
    </row>
    <row r="70" spans="14:23" x14ac:dyDescent="0.35">
      <c r="V70" s="1" t="str">
        <f t="shared" si="15"/>
        <v/>
      </c>
      <c r="W70" s="1"/>
    </row>
    <row r="71" spans="14:23" x14ac:dyDescent="0.35">
      <c r="V71" s="1" t="str">
        <f t="shared" si="15"/>
        <v/>
      </c>
      <c r="W71" s="1"/>
    </row>
    <row r="72" spans="14:23" x14ac:dyDescent="0.35">
      <c r="V72" s="1" t="str">
        <f t="shared" si="15"/>
        <v/>
      </c>
    </row>
  </sheetData>
  <autoFilter ref="A2:W72"/>
  <mergeCells count="2">
    <mergeCell ref="I1:N1"/>
    <mergeCell ref="O1:T1"/>
  </mergeCells>
  <pageMargins left="0.7" right="0.7" top="0.75" bottom="0.75" header="0.3" footer="0.3"/>
  <pageSetup scale="51" orientation="landscape" r:id="rId1"/>
  <headerFooter>
    <oddHeader>&amp;L&amp;14 2019 - 2020 Golden Triangle&amp;C&amp;"-,Bold"&amp;28Tarentum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8" sqref="F38"/>
    </sheetView>
  </sheetViews>
  <sheetFormatPr defaultColWidth="9.1796875" defaultRowHeight="14.5" x14ac:dyDescent="0.35"/>
  <cols>
    <col min="1" max="2" width="16" style="1" customWidth="1"/>
    <col min="3" max="3" width="12.7265625" style="24" customWidth="1"/>
    <col min="4" max="5" width="12.7265625" style="1" customWidth="1"/>
    <col min="6" max="6" width="12.7265625" style="7" customWidth="1"/>
    <col min="7" max="8" width="14.7265625" style="24" customWidth="1"/>
    <col min="9" max="20" width="9.1796875" style="1"/>
    <col min="21" max="22" width="12.7265625" style="1" customWidth="1"/>
    <col min="23" max="24" width="12.7265625" style="24" customWidth="1"/>
    <col min="25" max="26" width="9.1796875" style="1"/>
    <col min="27" max="27" width="9.1796875" style="24"/>
    <col min="28" max="16384" width="9.1796875" style="1"/>
  </cols>
  <sheetData>
    <row r="1" spans="1:26" ht="15" thickBot="1" x14ac:dyDescent="0.4">
      <c r="A1" s="36"/>
      <c r="B1" s="36"/>
      <c r="C1" s="78"/>
      <c r="D1" s="36"/>
      <c r="E1" s="36"/>
      <c r="F1" s="75"/>
      <c r="G1" s="78"/>
      <c r="H1" s="78"/>
      <c r="I1" s="378" t="s">
        <v>69</v>
      </c>
      <c r="J1" s="378"/>
      <c r="K1" s="378"/>
      <c r="L1" s="378"/>
      <c r="M1" s="378"/>
      <c r="N1" s="378"/>
      <c r="O1" s="379" t="s">
        <v>70</v>
      </c>
      <c r="P1" s="380"/>
      <c r="Q1" s="380"/>
      <c r="R1" s="380"/>
      <c r="S1" s="380"/>
      <c r="T1" s="380"/>
      <c r="U1" s="36"/>
      <c r="V1" s="36"/>
      <c r="W1" s="78"/>
      <c r="X1" s="78"/>
    </row>
    <row r="2" spans="1:26" ht="63" customHeight="1" x14ac:dyDescent="0.35">
      <c r="A2" s="19" t="s">
        <v>7</v>
      </c>
      <c r="B2" s="19" t="s">
        <v>8</v>
      </c>
      <c r="C2" s="214" t="s">
        <v>291</v>
      </c>
      <c r="D2" s="20" t="s">
        <v>0</v>
      </c>
      <c r="E2" s="20" t="s">
        <v>68</v>
      </c>
      <c r="F2" s="20" t="s">
        <v>5</v>
      </c>
      <c r="G2" s="25" t="s">
        <v>6</v>
      </c>
      <c r="H2" s="25" t="s">
        <v>71</v>
      </c>
      <c r="I2" s="21">
        <v>1</v>
      </c>
      <c r="J2" s="21">
        <v>2</v>
      </c>
      <c r="K2" s="21">
        <v>3</v>
      </c>
      <c r="L2" s="21">
        <v>4</v>
      </c>
      <c r="M2" s="21">
        <v>5</v>
      </c>
      <c r="N2" s="21">
        <v>6</v>
      </c>
      <c r="O2" s="22">
        <v>1</v>
      </c>
      <c r="P2" s="23">
        <v>2</v>
      </c>
      <c r="Q2" s="23">
        <v>3</v>
      </c>
      <c r="R2" s="23">
        <v>4</v>
      </c>
      <c r="S2" s="23">
        <v>5</v>
      </c>
      <c r="T2" s="23">
        <v>6</v>
      </c>
      <c r="U2" s="115" t="s">
        <v>296</v>
      </c>
      <c r="V2" s="79" t="s">
        <v>317</v>
      </c>
      <c r="W2" s="218" t="s">
        <v>289</v>
      </c>
      <c r="X2" s="281" t="s">
        <v>354</v>
      </c>
    </row>
    <row r="3" spans="1:26" x14ac:dyDescent="0.35">
      <c r="A3" s="2" t="s">
        <v>319</v>
      </c>
      <c r="B3" s="2" t="s">
        <v>320</v>
      </c>
      <c r="C3" s="222"/>
      <c r="D3" s="5"/>
      <c r="E3" s="298">
        <f t="shared" ref="E3:E41" si="0">(IF(COUNT($I3:$N3)=0,D3,MIN(IF(48-LOOKUP(100,$I3:$N3)&lt;0,0,MIN($D3,48-LOOKUP(100,$I3:$N3))),25)))</f>
        <v>0</v>
      </c>
      <c r="F3" s="5">
        <f t="shared" ref="F3:F41" si="1">COUNTA(I3:N3)</f>
        <v>3</v>
      </c>
      <c r="G3" s="26">
        <f t="shared" ref="G3:G41" si="2">IF(COUNT($I3:$N3)=0,"",AVERAGE($I3:$N3))</f>
        <v>48</v>
      </c>
      <c r="H3" s="14" t="str">
        <f>IF(F3=0,"",VLOOKUP(G3,'Class Table'!$B$4:$D$10,3,TRUE))</f>
        <v>AA</v>
      </c>
      <c r="I3" s="261">
        <v>48</v>
      </c>
      <c r="J3" s="261">
        <v>48</v>
      </c>
      <c r="K3" s="261">
        <v>48</v>
      </c>
      <c r="L3" s="225"/>
      <c r="M3" s="225"/>
      <c r="N3" s="225"/>
      <c r="O3" s="226">
        <v>48</v>
      </c>
      <c r="P3" s="225">
        <v>48</v>
      </c>
      <c r="Q3" s="225">
        <v>48</v>
      </c>
      <c r="R3" s="225"/>
      <c r="S3" s="225"/>
      <c r="T3" s="225"/>
      <c r="U3" s="14">
        <f t="shared" ref="U3:U41" si="3">V3</f>
        <v>0</v>
      </c>
      <c r="V3" s="14">
        <f t="shared" ref="V3:V41" si="4">IF(G3="","",MAX(MIN(48-ROUND(G3,0),25),0))</f>
        <v>0</v>
      </c>
      <c r="W3" s="219">
        <f t="shared" ref="W3:W41" si="5">G3-C3</f>
        <v>48</v>
      </c>
      <c r="X3" s="219"/>
      <c r="Z3" s="303"/>
    </row>
    <row r="4" spans="1:26" x14ac:dyDescent="0.35">
      <c r="A4" s="3" t="s">
        <v>328</v>
      </c>
      <c r="B4" s="3" t="s">
        <v>329</v>
      </c>
      <c r="C4" s="12"/>
      <c r="D4" s="5"/>
      <c r="E4" s="298">
        <f t="shared" si="0"/>
        <v>0</v>
      </c>
      <c r="F4" s="5">
        <f t="shared" si="1"/>
        <v>6</v>
      </c>
      <c r="G4" s="26">
        <f t="shared" si="2"/>
        <v>47.833333333333336</v>
      </c>
      <c r="H4" s="14" t="str">
        <f>IF(F4=0,"",VLOOKUP(G4,'Class Table'!$B$4:$D$10,3,TRUE))</f>
        <v>AA</v>
      </c>
      <c r="I4" s="283">
        <v>50</v>
      </c>
      <c r="J4" s="283">
        <v>50</v>
      </c>
      <c r="K4" s="283">
        <v>50</v>
      </c>
      <c r="L4" s="261">
        <v>47</v>
      </c>
      <c r="M4" s="225">
        <v>40</v>
      </c>
      <c r="N4" s="283">
        <v>50</v>
      </c>
      <c r="O4" s="266">
        <v>50</v>
      </c>
      <c r="P4" s="283">
        <v>50</v>
      </c>
      <c r="Q4" s="283">
        <v>50</v>
      </c>
      <c r="R4" s="225">
        <v>47</v>
      </c>
      <c r="S4" s="225">
        <v>40</v>
      </c>
      <c r="T4" s="283">
        <v>50</v>
      </c>
      <c r="U4" s="14">
        <f t="shared" si="3"/>
        <v>0</v>
      </c>
      <c r="V4" s="14">
        <f t="shared" si="4"/>
        <v>0</v>
      </c>
      <c r="W4" s="219">
        <f t="shared" si="5"/>
        <v>47.833333333333336</v>
      </c>
      <c r="X4" s="219"/>
      <c r="Z4" s="303"/>
    </row>
    <row r="5" spans="1:26" x14ac:dyDescent="0.35">
      <c r="A5" s="3" t="s">
        <v>98</v>
      </c>
      <c r="B5" s="3" t="s">
        <v>320</v>
      </c>
      <c r="C5" s="222"/>
      <c r="D5" s="5"/>
      <c r="E5" s="298">
        <f t="shared" si="0"/>
        <v>1</v>
      </c>
      <c r="F5" s="5">
        <f t="shared" si="1"/>
        <v>1</v>
      </c>
      <c r="G5" s="26">
        <f t="shared" si="2"/>
        <v>47</v>
      </c>
      <c r="H5" s="14" t="str">
        <f>IF(F5=0,"",VLOOKUP(G5,'Class Table'!$B$4:$D$10,3,TRUE))</f>
        <v>A</v>
      </c>
      <c r="I5" s="263">
        <v>47</v>
      </c>
      <c r="J5" s="227"/>
      <c r="K5" s="227"/>
      <c r="L5" s="227"/>
      <c r="M5" s="227"/>
      <c r="N5" s="227"/>
      <c r="O5" s="226">
        <v>47</v>
      </c>
      <c r="P5" s="227"/>
      <c r="Q5" s="227"/>
      <c r="R5" s="227"/>
      <c r="S5" s="227"/>
      <c r="T5" s="227"/>
      <c r="U5" s="14">
        <f t="shared" si="3"/>
        <v>1</v>
      </c>
      <c r="V5" s="14">
        <f t="shared" si="4"/>
        <v>1</v>
      </c>
      <c r="W5" s="219">
        <f t="shared" si="5"/>
        <v>47</v>
      </c>
      <c r="X5" s="219"/>
      <c r="Z5" s="303"/>
    </row>
    <row r="6" spans="1:26" x14ac:dyDescent="0.35">
      <c r="A6" s="3" t="s">
        <v>347</v>
      </c>
      <c r="B6" s="3" t="s">
        <v>348</v>
      </c>
      <c r="C6" s="215"/>
      <c r="D6" s="5"/>
      <c r="E6" s="298">
        <f t="shared" si="0"/>
        <v>2</v>
      </c>
      <c r="F6" s="5">
        <f t="shared" si="1"/>
        <v>3</v>
      </c>
      <c r="G6" s="26">
        <f t="shared" si="2"/>
        <v>47</v>
      </c>
      <c r="H6" s="14" t="str">
        <f>IF(F6=0,"",VLOOKUP(G6,'Class Table'!$B$4:$D$10,3,TRUE))</f>
        <v>A</v>
      </c>
      <c r="I6" s="227">
        <v>46</v>
      </c>
      <c r="J6" s="263">
        <v>49</v>
      </c>
      <c r="K6" s="263">
        <v>46</v>
      </c>
      <c r="L6" s="227"/>
      <c r="M6" s="227"/>
      <c r="N6" s="227"/>
      <c r="O6" s="264">
        <v>50</v>
      </c>
      <c r="P6" s="262">
        <v>50</v>
      </c>
      <c r="Q6" s="227">
        <v>46</v>
      </c>
      <c r="R6" s="227"/>
      <c r="S6" s="227"/>
      <c r="T6" s="227"/>
      <c r="U6" s="14">
        <f t="shared" si="3"/>
        <v>1</v>
      </c>
      <c r="V6" s="14">
        <f t="shared" si="4"/>
        <v>1</v>
      </c>
      <c r="W6" s="219">
        <f t="shared" si="5"/>
        <v>47</v>
      </c>
      <c r="X6" s="219"/>
      <c r="Z6" s="303"/>
    </row>
    <row r="7" spans="1:26" x14ac:dyDescent="0.35">
      <c r="A7" s="3" t="s">
        <v>46</v>
      </c>
      <c r="B7" s="3" t="s">
        <v>340</v>
      </c>
      <c r="C7" s="215"/>
      <c r="D7" s="5"/>
      <c r="E7" s="298">
        <f t="shared" si="0"/>
        <v>0</v>
      </c>
      <c r="F7" s="5">
        <f t="shared" si="1"/>
        <v>6</v>
      </c>
      <c r="G7" s="26">
        <f t="shared" si="2"/>
        <v>46.833333333333336</v>
      </c>
      <c r="H7" s="14" t="str">
        <f>IF(F7=0,"",VLOOKUP(G7,'Class Table'!$B$4:$D$10,3,TRUE))</f>
        <v>A</v>
      </c>
      <c r="I7" s="227">
        <v>46</v>
      </c>
      <c r="J7" s="263">
        <v>48</v>
      </c>
      <c r="K7" s="263">
        <v>46</v>
      </c>
      <c r="L7" s="263">
        <v>45</v>
      </c>
      <c r="M7" s="263">
        <v>47</v>
      </c>
      <c r="N7" s="263">
        <v>49</v>
      </c>
      <c r="O7" s="34">
        <v>48</v>
      </c>
      <c r="P7" s="262">
        <v>50</v>
      </c>
      <c r="Q7" s="227">
        <v>46</v>
      </c>
      <c r="R7" s="227">
        <v>47</v>
      </c>
      <c r="S7" s="262">
        <v>50</v>
      </c>
      <c r="T7" s="74">
        <v>50</v>
      </c>
      <c r="U7" s="14">
        <f t="shared" si="3"/>
        <v>1</v>
      </c>
      <c r="V7" s="14">
        <f t="shared" si="4"/>
        <v>1</v>
      </c>
      <c r="W7" s="219">
        <f t="shared" si="5"/>
        <v>46.833333333333336</v>
      </c>
      <c r="X7" s="219"/>
      <c r="Z7" s="303"/>
    </row>
    <row r="8" spans="1:26" x14ac:dyDescent="0.35">
      <c r="A8" s="3" t="s">
        <v>61</v>
      </c>
      <c r="B8" s="3" t="s">
        <v>340</v>
      </c>
      <c r="C8" s="354"/>
      <c r="D8" s="5"/>
      <c r="E8" s="298">
        <f t="shared" si="0"/>
        <v>4</v>
      </c>
      <c r="F8" s="5">
        <f t="shared" si="1"/>
        <v>5</v>
      </c>
      <c r="G8" s="26">
        <f t="shared" si="2"/>
        <v>46.2</v>
      </c>
      <c r="H8" s="14" t="str">
        <f>IF(F8=0,"",VLOOKUP(G8,'Class Table'!$B$4:$D$10,3,TRUE))</f>
        <v>A</v>
      </c>
      <c r="I8" s="263">
        <v>48</v>
      </c>
      <c r="J8" s="227"/>
      <c r="K8" s="227">
        <v>45</v>
      </c>
      <c r="L8" s="263">
        <v>47</v>
      </c>
      <c r="M8" s="263">
        <v>47</v>
      </c>
      <c r="N8" s="227">
        <v>44</v>
      </c>
      <c r="O8" s="34">
        <v>48</v>
      </c>
      <c r="P8" s="227"/>
      <c r="Q8" s="227">
        <v>45</v>
      </c>
      <c r="R8" s="262">
        <v>50</v>
      </c>
      <c r="S8" s="227">
        <v>48</v>
      </c>
      <c r="T8" s="227">
        <v>45</v>
      </c>
      <c r="U8" s="14">
        <f t="shared" si="3"/>
        <v>2</v>
      </c>
      <c r="V8" s="14">
        <f t="shared" si="4"/>
        <v>2</v>
      </c>
      <c r="W8" s="219">
        <f t="shared" si="5"/>
        <v>46.2</v>
      </c>
      <c r="X8" s="219"/>
      <c r="Z8" s="303"/>
    </row>
    <row r="9" spans="1:26" x14ac:dyDescent="0.35">
      <c r="A9" s="3" t="s">
        <v>19</v>
      </c>
      <c r="B9" s="3" t="s">
        <v>359</v>
      </c>
      <c r="C9" s="215"/>
      <c r="D9" s="5"/>
      <c r="E9" s="298">
        <f t="shared" si="0"/>
        <v>3</v>
      </c>
      <c r="F9" s="5">
        <f t="shared" si="1"/>
        <v>6</v>
      </c>
      <c r="G9" s="26">
        <f t="shared" si="2"/>
        <v>45.166666666666664</v>
      </c>
      <c r="H9" s="14" t="str">
        <f>IF(F9=0,"",VLOOKUP(G9,'Class Table'!$B$4:$D$10,3,TRUE))</f>
        <v>B</v>
      </c>
      <c r="I9" s="227">
        <v>45</v>
      </c>
      <c r="J9" s="227">
        <v>43</v>
      </c>
      <c r="K9" s="263">
        <v>48</v>
      </c>
      <c r="L9" s="263">
        <v>46</v>
      </c>
      <c r="M9" s="227">
        <v>44</v>
      </c>
      <c r="N9" s="263">
        <v>45</v>
      </c>
      <c r="O9" s="34">
        <v>47</v>
      </c>
      <c r="P9" s="227">
        <v>46</v>
      </c>
      <c r="Q9" s="262">
        <v>50</v>
      </c>
      <c r="R9" s="227">
        <v>46</v>
      </c>
      <c r="S9" s="227">
        <v>46</v>
      </c>
      <c r="T9" s="227">
        <v>49</v>
      </c>
      <c r="U9" s="14">
        <f t="shared" si="3"/>
        <v>3</v>
      </c>
      <c r="V9" s="14">
        <f t="shared" si="4"/>
        <v>3</v>
      </c>
      <c r="W9" s="219">
        <f t="shared" si="5"/>
        <v>45.166666666666664</v>
      </c>
      <c r="X9" s="219"/>
      <c r="Z9" s="303"/>
    </row>
    <row r="10" spans="1:26" x14ac:dyDescent="0.35">
      <c r="A10" s="3" t="s">
        <v>336</v>
      </c>
      <c r="B10" s="3" t="s">
        <v>28</v>
      </c>
      <c r="C10" s="215"/>
      <c r="D10" s="5"/>
      <c r="E10" s="298">
        <f t="shared" si="0"/>
        <v>2</v>
      </c>
      <c r="F10" s="5">
        <f t="shared" si="1"/>
        <v>6</v>
      </c>
      <c r="G10" s="26">
        <f t="shared" si="2"/>
        <v>44.666666666666664</v>
      </c>
      <c r="H10" s="14" t="str">
        <f>IF(F10=0,"",VLOOKUP(G10,'Class Table'!$B$4:$D$10,3,TRUE))</f>
        <v>B</v>
      </c>
      <c r="I10" s="227">
        <v>41</v>
      </c>
      <c r="J10" s="227">
        <v>47</v>
      </c>
      <c r="K10" s="227">
        <v>44</v>
      </c>
      <c r="L10" s="263">
        <v>47</v>
      </c>
      <c r="M10" s="227">
        <v>43</v>
      </c>
      <c r="N10" s="263">
        <v>46</v>
      </c>
      <c r="O10" s="34">
        <v>49</v>
      </c>
      <c r="P10" s="262">
        <v>50</v>
      </c>
      <c r="Q10" s="227">
        <v>45</v>
      </c>
      <c r="R10" s="262">
        <v>50</v>
      </c>
      <c r="S10" s="227">
        <v>44</v>
      </c>
      <c r="T10" s="74">
        <v>50</v>
      </c>
      <c r="U10" s="14">
        <f t="shared" si="3"/>
        <v>3</v>
      </c>
      <c r="V10" s="14">
        <f t="shared" si="4"/>
        <v>3</v>
      </c>
      <c r="W10" s="219">
        <f t="shared" si="5"/>
        <v>44.666666666666664</v>
      </c>
      <c r="X10" s="219"/>
      <c r="Z10" s="303"/>
    </row>
    <row r="11" spans="1:26" x14ac:dyDescent="0.35">
      <c r="A11" s="3" t="s">
        <v>37</v>
      </c>
      <c r="B11" s="3" t="s">
        <v>338</v>
      </c>
      <c r="C11" s="215"/>
      <c r="D11" s="5"/>
      <c r="E11" s="298">
        <f t="shared" si="0"/>
        <v>3</v>
      </c>
      <c r="F11" s="5">
        <f t="shared" si="1"/>
        <v>4</v>
      </c>
      <c r="G11" s="26">
        <f t="shared" si="2"/>
        <v>44.25</v>
      </c>
      <c r="H11" s="14" t="str">
        <f>IF(F11=0,"",VLOOKUP(G11,'Class Table'!$B$4:$D$10,3,TRUE))</f>
        <v>B</v>
      </c>
      <c r="I11" s="227">
        <v>45</v>
      </c>
      <c r="J11" s="227"/>
      <c r="K11" s="227"/>
      <c r="L11" s="227">
        <v>42</v>
      </c>
      <c r="M11" s="263">
        <v>45</v>
      </c>
      <c r="N11" s="227">
        <v>45</v>
      </c>
      <c r="O11" s="34">
        <v>45</v>
      </c>
      <c r="P11" s="227"/>
      <c r="Q11" s="227"/>
      <c r="R11" s="227">
        <v>45</v>
      </c>
      <c r="S11" s="262">
        <v>50</v>
      </c>
      <c r="T11" s="227">
        <v>48</v>
      </c>
      <c r="U11" s="14">
        <f t="shared" si="3"/>
        <v>4</v>
      </c>
      <c r="V11" s="14">
        <f t="shared" si="4"/>
        <v>4</v>
      </c>
      <c r="W11" s="219">
        <f t="shared" si="5"/>
        <v>44.25</v>
      </c>
      <c r="X11" s="219"/>
      <c r="Z11" s="303"/>
    </row>
    <row r="12" spans="1:26" x14ac:dyDescent="0.35">
      <c r="A12" s="3" t="s">
        <v>37</v>
      </c>
      <c r="B12" s="3" t="s">
        <v>365</v>
      </c>
      <c r="C12" s="215"/>
      <c r="D12" s="5"/>
      <c r="E12" s="298">
        <f t="shared" si="0"/>
        <v>5</v>
      </c>
      <c r="F12" s="5">
        <f t="shared" si="1"/>
        <v>5</v>
      </c>
      <c r="G12" s="26">
        <f t="shared" si="2"/>
        <v>43.8</v>
      </c>
      <c r="H12" s="14" t="str">
        <f>IF(F12=0,"",VLOOKUP(G12,'Class Table'!$B$4:$D$10,3,TRUE))</f>
        <v>B</v>
      </c>
      <c r="I12" s="227"/>
      <c r="J12" s="227">
        <v>46</v>
      </c>
      <c r="K12" s="227">
        <v>42</v>
      </c>
      <c r="L12" s="227">
        <v>41</v>
      </c>
      <c r="M12" s="263">
        <v>47</v>
      </c>
      <c r="N12" s="227">
        <v>43</v>
      </c>
      <c r="O12" s="226"/>
      <c r="P12" s="227">
        <v>46</v>
      </c>
      <c r="Q12" s="227">
        <v>44</v>
      </c>
      <c r="R12" s="227">
        <v>47</v>
      </c>
      <c r="S12" s="262">
        <v>50</v>
      </c>
      <c r="T12" s="227">
        <v>44</v>
      </c>
      <c r="U12" s="14">
        <f t="shared" si="3"/>
        <v>4</v>
      </c>
      <c r="V12" s="14">
        <f t="shared" si="4"/>
        <v>4</v>
      </c>
      <c r="W12" s="219">
        <f t="shared" si="5"/>
        <v>43.8</v>
      </c>
      <c r="X12" s="219"/>
      <c r="Z12" s="303"/>
    </row>
    <row r="13" spans="1:26" x14ac:dyDescent="0.35">
      <c r="A13" s="3" t="s">
        <v>151</v>
      </c>
      <c r="B13" s="3" t="s">
        <v>327</v>
      </c>
      <c r="C13" s="215"/>
      <c r="D13" s="5"/>
      <c r="E13" s="298">
        <f t="shared" si="0"/>
        <v>8</v>
      </c>
      <c r="F13" s="5">
        <f t="shared" si="1"/>
        <v>6</v>
      </c>
      <c r="G13" s="26">
        <f t="shared" si="2"/>
        <v>43.666666666666664</v>
      </c>
      <c r="H13" s="14" t="str">
        <f>IF(F13=0,"",VLOOKUP(G13,'Class Table'!$B$4:$D$10,3,TRUE))</f>
        <v>B</v>
      </c>
      <c r="I13" s="263">
        <v>47</v>
      </c>
      <c r="J13" s="227">
        <v>44</v>
      </c>
      <c r="K13" s="227">
        <v>44</v>
      </c>
      <c r="L13" s="227">
        <v>44</v>
      </c>
      <c r="M13" s="227">
        <v>43</v>
      </c>
      <c r="N13" s="227">
        <v>40</v>
      </c>
      <c r="O13" s="34">
        <v>47</v>
      </c>
      <c r="P13" s="227">
        <v>45</v>
      </c>
      <c r="Q13" s="227">
        <v>48</v>
      </c>
      <c r="R13" s="227">
        <v>48</v>
      </c>
      <c r="S13" s="227">
        <v>47</v>
      </c>
      <c r="T13" s="227">
        <v>45</v>
      </c>
      <c r="U13" s="14">
        <f t="shared" si="3"/>
        <v>4</v>
      </c>
      <c r="V13" s="14">
        <f t="shared" si="4"/>
        <v>4</v>
      </c>
      <c r="W13" s="219">
        <f t="shared" si="5"/>
        <v>43.666666666666664</v>
      </c>
      <c r="X13" s="219"/>
      <c r="Z13" s="303"/>
    </row>
    <row r="14" spans="1:26" x14ac:dyDescent="0.35">
      <c r="A14" s="3" t="s">
        <v>161</v>
      </c>
      <c r="B14" s="3" t="s">
        <v>162</v>
      </c>
      <c r="C14" s="215">
        <v>43.33</v>
      </c>
      <c r="D14" s="5">
        <v>5</v>
      </c>
      <c r="E14" s="298">
        <f t="shared" si="0"/>
        <v>5</v>
      </c>
      <c r="F14" s="5">
        <f t="shared" si="1"/>
        <v>6</v>
      </c>
      <c r="G14" s="26">
        <f t="shared" si="2"/>
        <v>43.5</v>
      </c>
      <c r="H14" s="14" t="str">
        <f>IF(F14=0,"",VLOOKUP(G14,'Class Table'!$B$4:$D$10,3,TRUE))</f>
        <v>B</v>
      </c>
      <c r="I14" s="227">
        <v>42</v>
      </c>
      <c r="J14" s="263">
        <v>49</v>
      </c>
      <c r="K14" s="227">
        <v>41</v>
      </c>
      <c r="L14" s="227">
        <v>43</v>
      </c>
      <c r="M14" s="263">
        <v>44</v>
      </c>
      <c r="N14" s="227">
        <v>42</v>
      </c>
      <c r="O14" s="226">
        <v>47</v>
      </c>
      <c r="P14" s="262">
        <v>50</v>
      </c>
      <c r="Q14" s="227">
        <v>41</v>
      </c>
      <c r="R14" s="227">
        <v>47</v>
      </c>
      <c r="S14" s="227">
        <v>49</v>
      </c>
      <c r="T14" s="227">
        <v>46</v>
      </c>
      <c r="U14" s="14">
        <f t="shared" si="3"/>
        <v>4</v>
      </c>
      <c r="V14" s="14">
        <f t="shared" si="4"/>
        <v>4</v>
      </c>
      <c r="W14" s="219">
        <f t="shared" si="5"/>
        <v>0.17000000000000171</v>
      </c>
      <c r="X14" s="219"/>
      <c r="Z14" s="303"/>
    </row>
    <row r="15" spans="1:26" x14ac:dyDescent="0.35">
      <c r="A15" s="3" t="s">
        <v>44</v>
      </c>
      <c r="B15" s="3" t="s">
        <v>318</v>
      </c>
      <c r="C15" s="215"/>
      <c r="D15" s="5"/>
      <c r="E15" s="298">
        <f t="shared" si="0"/>
        <v>5</v>
      </c>
      <c r="F15" s="5">
        <f t="shared" si="1"/>
        <v>6</v>
      </c>
      <c r="G15" s="26">
        <f t="shared" si="2"/>
        <v>43.166666666666664</v>
      </c>
      <c r="H15" s="14" t="str">
        <f>IF(F15=0,"",VLOOKUP(G15,'Class Table'!$B$4:$D$10,3,TRUE))</f>
        <v>B</v>
      </c>
      <c r="I15" s="227">
        <v>45</v>
      </c>
      <c r="J15" s="227">
        <v>43</v>
      </c>
      <c r="K15" s="227">
        <v>43</v>
      </c>
      <c r="L15" s="227">
        <v>42</v>
      </c>
      <c r="M15" s="227">
        <v>43</v>
      </c>
      <c r="N15" s="227">
        <v>43</v>
      </c>
      <c r="O15" s="34">
        <v>47</v>
      </c>
      <c r="P15" s="227">
        <v>46</v>
      </c>
      <c r="Q15" s="227">
        <v>48</v>
      </c>
      <c r="R15" s="227">
        <v>47</v>
      </c>
      <c r="S15" s="227">
        <v>49</v>
      </c>
      <c r="T15" s="227">
        <v>48</v>
      </c>
      <c r="U15" s="14">
        <f t="shared" si="3"/>
        <v>5</v>
      </c>
      <c r="V15" s="14">
        <f t="shared" si="4"/>
        <v>5</v>
      </c>
      <c r="W15" s="219">
        <f t="shared" si="5"/>
        <v>43.166666666666664</v>
      </c>
      <c r="X15" s="219"/>
      <c r="Z15" s="303"/>
    </row>
    <row r="16" spans="1:26" x14ac:dyDescent="0.35">
      <c r="A16" s="3" t="s">
        <v>341</v>
      </c>
      <c r="B16" s="3" t="s">
        <v>342</v>
      </c>
      <c r="C16" s="215"/>
      <c r="D16" s="5"/>
      <c r="E16" s="298">
        <f t="shared" si="0"/>
        <v>0</v>
      </c>
      <c r="F16" s="5">
        <f t="shared" si="1"/>
        <v>6</v>
      </c>
      <c r="G16" s="26">
        <f t="shared" si="2"/>
        <v>43</v>
      </c>
      <c r="H16" s="14" t="str">
        <f>IF(F16=0,"",VLOOKUP(G16,'Class Table'!$B$4:$D$10,3,TRUE))</f>
        <v>B</v>
      </c>
      <c r="I16" s="227">
        <v>42</v>
      </c>
      <c r="J16" s="227">
        <v>45</v>
      </c>
      <c r="K16" s="227">
        <v>43</v>
      </c>
      <c r="L16" s="227">
        <v>43</v>
      </c>
      <c r="M16" s="227">
        <v>37</v>
      </c>
      <c r="N16" s="263">
        <v>48</v>
      </c>
      <c r="O16" s="34">
        <v>48</v>
      </c>
      <c r="P16" s="262">
        <v>50</v>
      </c>
      <c r="Q16" s="227">
        <v>46</v>
      </c>
      <c r="R16" s="227">
        <v>48</v>
      </c>
      <c r="S16" s="227">
        <v>42</v>
      </c>
      <c r="T16" s="74">
        <v>50</v>
      </c>
      <c r="U16" s="14">
        <f t="shared" si="3"/>
        <v>5</v>
      </c>
      <c r="V16" s="14">
        <f t="shared" si="4"/>
        <v>5</v>
      </c>
      <c r="W16" s="219">
        <f t="shared" si="5"/>
        <v>43</v>
      </c>
      <c r="X16" s="219"/>
      <c r="Z16" s="303"/>
    </row>
    <row r="17" spans="1:26" x14ac:dyDescent="0.35">
      <c r="A17" s="3" t="s">
        <v>39</v>
      </c>
      <c r="B17" s="3" t="s">
        <v>324</v>
      </c>
      <c r="C17" s="215"/>
      <c r="D17" s="5"/>
      <c r="E17" s="298">
        <f t="shared" si="0"/>
        <v>6</v>
      </c>
      <c r="F17" s="5">
        <f t="shared" si="1"/>
        <v>5</v>
      </c>
      <c r="G17" s="26">
        <f t="shared" si="2"/>
        <v>42.8</v>
      </c>
      <c r="H17" s="14" t="str">
        <f>IF(F17=0,"",VLOOKUP(G17,'Class Table'!$B$4:$D$10,3,TRUE))</f>
        <v>B</v>
      </c>
      <c r="I17" s="227">
        <v>45</v>
      </c>
      <c r="J17" s="227">
        <v>41</v>
      </c>
      <c r="K17" s="227">
        <v>43</v>
      </c>
      <c r="L17" s="227"/>
      <c r="M17" s="227">
        <v>43</v>
      </c>
      <c r="N17" s="227">
        <v>42</v>
      </c>
      <c r="O17" s="34">
        <v>49</v>
      </c>
      <c r="P17" s="227">
        <v>44</v>
      </c>
      <c r="Q17" s="262">
        <v>50</v>
      </c>
      <c r="R17" s="227"/>
      <c r="S17" s="227">
        <v>48</v>
      </c>
      <c r="T17" s="227">
        <v>47</v>
      </c>
      <c r="U17" s="14">
        <f t="shared" si="3"/>
        <v>5</v>
      </c>
      <c r="V17" s="14">
        <f t="shared" si="4"/>
        <v>5</v>
      </c>
      <c r="W17" s="219">
        <f t="shared" si="5"/>
        <v>42.8</v>
      </c>
      <c r="X17" s="219"/>
      <c r="Z17" s="303"/>
    </row>
    <row r="18" spans="1:26" x14ac:dyDescent="0.35">
      <c r="A18" s="3" t="s">
        <v>113</v>
      </c>
      <c r="B18" s="3" t="s">
        <v>339</v>
      </c>
      <c r="C18" s="215"/>
      <c r="D18" s="5"/>
      <c r="E18" s="298">
        <f t="shared" si="0"/>
        <v>4</v>
      </c>
      <c r="F18" s="5">
        <f t="shared" si="1"/>
        <v>3</v>
      </c>
      <c r="G18" s="26">
        <f t="shared" si="2"/>
        <v>42.666666666666664</v>
      </c>
      <c r="H18" s="14" t="str">
        <f>IF(F18=0,"",VLOOKUP(G18,'Class Table'!$B$4:$D$10,3,TRUE))</f>
        <v>B</v>
      </c>
      <c r="I18" s="227">
        <v>43</v>
      </c>
      <c r="J18" s="227"/>
      <c r="K18" s="227">
        <v>41</v>
      </c>
      <c r="L18" s="227">
        <v>44</v>
      </c>
      <c r="M18" s="227"/>
      <c r="N18" s="227"/>
      <c r="O18" s="34">
        <v>43</v>
      </c>
      <c r="P18" s="227"/>
      <c r="Q18" s="227">
        <v>46</v>
      </c>
      <c r="R18" s="262">
        <v>50</v>
      </c>
      <c r="S18" s="227"/>
      <c r="T18" s="227"/>
      <c r="U18" s="14">
        <f t="shared" si="3"/>
        <v>5</v>
      </c>
      <c r="V18" s="14">
        <f t="shared" si="4"/>
        <v>5</v>
      </c>
      <c r="W18" s="219">
        <f t="shared" si="5"/>
        <v>42.666666666666664</v>
      </c>
      <c r="X18" s="219"/>
      <c r="Z18" s="303"/>
    </row>
    <row r="19" spans="1:26" x14ac:dyDescent="0.35">
      <c r="A19" s="3" t="s">
        <v>19</v>
      </c>
      <c r="B19" s="3" t="s">
        <v>345</v>
      </c>
      <c r="C19" s="215"/>
      <c r="D19" s="5"/>
      <c r="E19" s="298">
        <f t="shared" si="0"/>
        <v>9</v>
      </c>
      <c r="F19" s="5">
        <f t="shared" si="1"/>
        <v>5</v>
      </c>
      <c r="G19" s="26">
        <f t="shared" si="2"/>
        <v>40.6</v>
      </c>
      <c r="H19" s="14" t="str">
        <f>IF(F19=0,"",VLOOKUP(G19,'Class Table'!$B$4:$D$10,3,TRUE))</f>
        <v>C</v>
      </c>
      <c r="I19" s="227">
        <v>41</v>
      </c>
      <c r="J19" s="227">
        <v>38</v>
      </c>
      <c r="K19" s="227">
        <v>42</v>
      </c>
      <c r="L19" s="227">
        <v>43</v>
      </c>
      <c r="M19" s="227"/>
      <c r="N19" s="227">
        <v>39</v>
      </c>
      <c r="O19" s="34">
        <v>49</v>
      </c>
      <c r="P19" s="227">
        <v>45</v>
      </c>
      <c r="Q19" s="262">
        <v>50</v>
      </c>
      <c r="R19" s="263">
        <v>49</v>
      </c>
      <c r="S19" s="227"/>
      <c r="T19" s="227">
        <v>44</v>
      </c>
      <c r="U19" s="14">
        <f t="shared" si="3"/>
        <v>7</v>
      </c>
      <c r="V19" s="14">
        <f t="shared" si="4"/>
        <v>7</v>
      </c>
      <c r="W19" s="219">
        <f t="shared" si="5"/>
        <v>40.6</v>
      </c>
      <c r="X19" s="219"/>
      <c r="Z19" s="303"/>
    </row>
    <row r="20" spans="1:26" x14ac:dyDescent="0.35">
      <c r="A20" s="3" t="s">
        <v>9</v>
      </c>
      <c r="B20" s="3" t="s">
        <v>325</v>
      </c>
      <c r="C20" s="215"/>
      <c r="D20" s="5"/>
      <c r="E20" s="298">
        <f t="shared" si="0"/>
        <v>7</v>
      </c>
      <c r="F20" s="5">
        <f t="shared" si="1"/>
        <v>6</v>
      </c>
      <c r="G20" s="26">
        <f t="shared" si="2"/>
        <v>40</v>
      </c>
      <c r="H20" s="14" t="str">
        <f>IF(F20=0,"",VLOOKUP(G20,'Class Table'!$B$4:$D$10,3,TRUE))</f>
        <v>C</v>
      </c>
      <c r="I20" s="225">
        <v>38</v>
      </c>
      <c r="J20" s="225">
        <v>37</v>
      </c>
      <c r="K20" s="225">
        <v>40</v>
      </c>
      <c r="L20" s="225">
        <v>41</v>
      </c>
      <c r="M20" s="225">
        <v>43</v>
      </c>
      <c r="N20" s="225">
        <v>41</v>
      </c>
      <c r="O20" s="266">
        <v>50</v>
      </c>
      <c r="P20" s="225">
        <v>47</v>
      </c>
      <c r="Q20" s="283">
        <v>50</v>
      </c>
      <c r="R20" s="261">
        <v>49</v>
      </c>
      <c r="S20" s="283">
        <v>50</v>
      </c>
      <c r="T20" s="225">
        <v>46</v>
      </c>
      <c r="U20" s="14">
        <f t="shared" si="3"/>
        <v>8</v>
      </c>
      <c r="V20" s="14">
        <f t="shared" si="4"/>
        <v>8</v>
      </c>
      <c r="W20" s="219">
        <f t="shared" si="5"/>
        <v>40</v>
      </c>
      <c r="X20" s="219"/>
      <c r="Z20" s="303"/>
    </row>
    <row r="21" spans="1:26" x14ac:dyDescent="0.35">
      <c r="A21" s="3" t="s">
        <v>157</v>
      </c>
      <c r="B21" s="3" t="s">
        <v>321</v>
      </c>
      <c r="C21" s="215"/>
      <c r="D21" s="5"/>
      <c r="E21" s="298">
        <f t="shared" si="0"/>
        <v>6</v>
      </c>
      <c r="F21" s="5">
        <f t="shared" si="1"/>
        <v>6</v>
      </c>
      <c r="G21" s="26">
        <f t="shared" si="2"/>
        <v>39.833333333333336</v>
      </c>
      <c r="H21" s="14" t="str">
        <f>IF(F21=0,"",VLOOKUP(G21,'Class Table'!$B$4:$D$10,3,TRUE))</f>
        <v>C</v>
      </c>
      <c r="I21" s="227">
        <v>43</v>
      </c>
      <c r="J21" s="227">
        <v>38</v>
      </c>
      <c r="K21" s="227">
        <v>39</v>
      </c>
      <c r="L21" s="227">
        <v>37</v>
      </c>
      <c r="M21" s="227">
        <v>40</v>
      </c>
      <c r="N21" s="227">
        <v>42</v>
      </c>
      <c r="O21" s="265">
        <v>49</v>
      </c>
      <c r="P21" s="227">
        <v>43</v>
      </c>
      <c r="Q21" s="272">
        <v>49</v>
      </c>
      <c r="R21" s="227">
        <v>46</v>
      </c>
      <c r="S21" s="262">
        <v>50</v>
      </c>
      <c r="T21" s="262">
        <v>50</v>
      </c>
      <c r="U21" s="14">
        <f t="shared" si="3"/>
        <v>8</v>
      </c>
      <c r="V21" s="14">
        <f t="shared" si="4"/>
        <v>8</v>
      </c>
      <c r="W21" s="219">
        <f t="shared" si="5"/>
        <v>39.833333333333336</v>
      </c>
      <c r="X21" s="219"/>
      <c r="Z21" s="303"/>
    </row>
    <row r="22" spans="1:26" x14ac:dyDescent="0.35">
      <c r="A22" s="3" t="s">
        <v>96</v>
      </c>
      <c r="B22" s="3" t="s">
        <v>326</v>
      </c>
      <c r="C22" s="215"/>
      <c r="D22" s="5"/>
      <c r="E22" s="298">
        <f t="shared" si="0"/>
        <v>13</v>
      </c>
      <c r="F22" s="5">
        <f t="shared" si="1"/>
        <v>6</v>
      </c>
      <c r="G22" s="26">
        <f t="shared" si="2"/>
        <v>39.5</v>
      </c>
      <c r="H22" s="14" t="str">
        <f>IF(F22=0,"",VLOOKUP(G22,'Class Table'!$B$4:$D$10,3,TRUE))</f>
        <v>C</v>
      </c>
      <c r="I22" s="227">
        <v>44</v>
      </c>
      <c r="J22" s="227">
        <v>38</v>
      </c>
      <c r="K22" s="227">
        <v>43</v>
      </c>
      <c r="L22" s="227">
        <v>37</v>
      </c>
      <c r="M22" s="227">
        <v>40</v>
      </c>
      <c r="N22" s="227">
        <v>35</v>
      </c>
      <c r="O22" s="34">
        <v>44</v>
      </c>
      <c r="P22" s="227">
        <v>42</v>
      </c>
      <c r="Q22" s="262">
        <v>50</v>
      </c>
      <c r="R22" s="227">
        <v>42</v>
      </c>
      <c r="S22" s="262">
        <v>50</v>
      </c>
      <c r="T22" s="227">
        <v>43</v>
      </c>
      <c r="U22" s="14">
        <f t="shared" si="3"/>
        <v>8</v>
      </c>
      <c r="V22" s="14">
        <f t="shared" si="4"/>
        <v>8</v>
      </c>
      <c r="W22" s="219">
        <f t="shared" si="5"/>
        <v>39.5</v>
      </c>
      <c r="X22" s="219"/>
      <c r="Z22" s="303"/>
    </row>
    <row r="23" spans="1:26" x14ac:dyDescent="0.35">
      <c r="A23" s="3" t="s">
        <v>92</v>
      </c>
      <c r="B23" s="3" t="s">
        <v>344</v>
      </c>
      <c r="C23" s="215"/>
      <c r="D23" s="5"/>
      <c r="E23" s="298">
        <f t="shared" si="0"/>
        <v>10</v>
      </c>
      <c r="F23" s="5">
        <f t="shared" si="1"/>
        <v>6</v>
      </c>
      <c r="G23" s="26">
        <f t="shared" si="2"/>
        <v>39</v>
      </c>
      <c r="H23" s="14" t="str">
        <f>IF(F23=0,"",VLOOKUP(G23,'Class Table'!$B$4:$D$10,3,TRUE))</f>
        <v>C</v>
      </c>
      <c r="I23" s="227">
        <v>39</v>
      </c>
      <c r="J23" s="227">
        <v>37</v>
      </c>
      <c r="K23" s="227">
        <v>39</v>
      </c>
      <c r="L23" s="227">
        <v>42</v>
      </c>
      <c r="M23" s="227">
        <v>39</v>
      </c>
      <c r="N23" s="227">
        <v>38</v>
      </c>
      <c r="O23" s="264">
        <v>50</v>
      </c>
      <c r="P23" s="227">
        <v>46</v>
      </c>
      <c r="Q23" s="262">
        <v>50</v>
      </c>
      <c r="R23" s="262">
        <v>50</v>
      </c>
      <c r="S23" s="227">
        <v>45</v>
      </c>
      <c r="T23" s="227">
        <v>47</v>
      </c>
      <c r="U23" s="14">
        <f t="shared" si="3"/>
        <v>9</v>
      </c>
      <c r="V23" s="14">
        <f t="shared" si="4"/>
        <v>9</v>
      </c>
      <c r="W23" s="219">
        <f t="shared" si="5"/>
        <v>39</v>
      </c>
      <c r="X23" s="219"/>
      <c r="Z23" s="303"/>
    </row>
    <row r="24" spans="1:26" x14ac:dyDescent="0.35">
      <c r="A24" s="3" t="s">
        <v>87</v>
      </c>
      <c r="B24" s="3" t="s">
        <v>393</v>
      </c>
      <c r="C24" s="215"/>
      <c r="D24" s="5"/>
      <c r="E24" s="298">
        <f t="shared" si="0"/>
        <v>10</v>
      </c>
      <c r="F24" s="5">
        <f t="shared" si="1"/>
        <v>1</v>
      </c>
      <c r="G24" s="26">
        <f t="shared" si="2"/>
        <v>38</v>
      </c>
      <c r="H24" s="14" t="str">
        <f>IF(F24=0,"",VLOOKUP(G24,'Class Table'!$B$4:$D$10,3,TRUE))</f>
        <v>C</v>
      </c>
      <c r="I24" s="227"/>
      <c r="J24" s="227"/>
      <c r="K24" s="227"/>
      <c r="L24" s="227"/>
      <c r="M24" s="227"/>
      <c r="N24" s="227">
        <v>38</v>
      </c>
      <c r="O24" s="34"/>
      <c r="P24" s="227"/>
      <c r="Q24" s="74"/>
      <c r="R24" s="227"/>
      <c r="S24" s="74"/>
      <c r="T24" s="262">
        <v>50</v>
      </c>
      <c r="U24" s="14">
        <f t="shared" si="3"/>
        <v>10</v>
      </c>
      <c r="V24" s="14">
        <f t="shared" si="4"/>
        <v>10</v>
      </c>
      <c r="W24" s="219">
        <f t="shared" si="5"/>
        <v>38</v>
      </c>
      <c r="X24" s="219"/>
      <c r="Z24" s="303"/>
    </row>
    <row r="25" spans="1:26" x14ac:dyDescent="0.35">
      <c r="A25" s="3" t="s">
        <v>333</v>
      </c>
      <c r="B25" s="3" t="s">
        <v>334</v>
      </c>
      <c r="C25" s="215"/>
      <c r="D25" s="5"/>
      <c r="E25" s="298">
        <f t="shared" si="0"/>
        <v>10</v>
      </c>
      <c r="F25" s="5">
        <f t="shared" si="1"/>
        <v>1</v>
      </c>
      <c r="G25" s="26">
        <f t="shared" si="2"/>
        <v>38</v>
      </c>
      <c r="H25" s="14" t="str">
        <f>IF(F25=0,"",VLOOKUP(G25,'Class Table'!$B$4:$D$10,3,TRUE))</f>
        <v>C</v>
      </c>
      <c r="I25" s="227">
        <v>38</v>
      </c>
      <c r="J25" s="227"/>
      <c r="K25" s="227"/>
      <c r="L25" s="227"/>
      <c r="M25" s="227"/>
      <c r="N25" s="227"/>
      <c r="O25" s="264">
        <v>50</v>
      </c>
      <c r="P25" s="227"/>
      <c r="Q25" s="227"/>
      <c r="R25" s="227"/>
      <c r="S25" s="227"/>
      <c r="T25" s="227"/>
      <c r="U25" s="14">
        <f t="shared" si="3"/>
        <v>10</v>
      </c>
      <c r="V25" s="14">
        <f t="shared" si="4"/>
        <v>10</v>
      </c>
      <c r="W25" s="219">
        <f t="shared" si="5"/>
        <v>38</v>
      </c>
      <c r="X25" s="219"/>
      <c r="Z25" s="303"/>
    </row>
    <row r="26" spans="1:26" x14ac:dyDescent="0.35">
      <c r="A26" s="3" t="s">
        <v>335</v>
      </c>
      <c r="B26" s="3" t="s">
        <v>334</v>
      </c>
      <c r="C26" s="215"/>
      <c r="D26" s="5"/>
      <c r="E26" s="298">
        <f t="shared" si="0"/>
        <v>10</v>
      </c>
      <c r="F26" s="5">
        <f t="shared" si="1"/>
        <v>1</v>
      </c>
      <c r="G26" s="26">
        <f t="shared" si="2"/>
        <v>38</v>
      </c>
      <c r="H26" s="14" t="str">
        <f>IF(F26=0,"",VLOOKUP(G26,'Class Table'!$B$4:$D$10,3,TRUE))</f>
        <v>C</v>
      </c>
      <c r="I26" s="227">
        <v>38</v>
      </c>
      <c r="J26" s="227"/>
      <c r="K26" s="227"/>
      <c r="L26" s="227"/>
      <c r="M26" s="227"/>
      <c r="N26" s="227"/>
      <c r="O26" s="264">
        <v>50</v>
      </c>
      <c r="P26" s="227"/>
      <c r="Q26" s="227"/>
      <c r="R26" s="227"/>
      <c r="S26" s="227"/>
      <c r="T26" s="227"/>
      <c r="U26" s="14">
        <f t="shared" si="3"/>
        <v>10</v>
      </c>
      <c r="V26" s="14">
        <f t="shared" si="4"/>
        <v>10</v>
      </c>
      <c r="W26" s="219">
        <f t="shared" si="5"/>
        <v>38</v>
      </c>
      <c r="X26" s="219"/>
      <c r="Z26" s="303"/>
    </row>
    <row r="27" spans="1:26" x14ac:dyDescent="0.35">
      <c r="A27" s="3" t="s">
        <v>46</v>
      </c>
      <c r="B27" s="3" t="s">
        <v>337</v>
      </c>
      <c r="C27" s="215"/>
      <c r="D27" s="5"/>
      <c r="E27" s="298">
        <f t="shared" si="0"/>
        <v>16</v>
      </c>
      <c r="F27" s="5">
        <f t="shared" si="1"/>
        <v>6</v>
      </c>
      <c r="G27" s="26">
        <f t="shared" si="2"/>
        <v>35.833333333333336</v>
      </c>
      <c r="H27" s="14" t="str">
        <f>IF(F27=0,"",VLOOKUP(G27,'Class Table'!$B$4:$D$10,3,TRUE))</f>
        <v>C</v>
      </c>
      <c r="I27" s="227">
        <v>35</v>
      </c>
      <c r="J27" s="227">
        <v>35</v>
      </c>
      <c r="K27" s="227">
        <v>34</v>
      </c>
      <c r="L27" s="227">
        <v>37</v>
      </c>
      <c r="M27" s="227">
        <v>42</v>
      </c>
      <c r="N27" s="227">
        <v>32</v>
      </c>
      <c r="O27" s="34">
        <v>49</v>
      </c>
      <c r="P27" s="227">
        <v>48</v>
      </c>
      <c r="Q27" s="227">
        <v>47</v>
      </c>
      <c r="R27" s="262">
        <v>50</v>
      </c>
      <c r="S27" s="262">
        <v>50</v>
      </c>
      <c r="T27" s="227">
        <v>38</v>
      </c>
      <c r="U27" s="14">
        <f t="shared" si="3"/>
        <v>12</v>
      </c>
      <c r="V27" s="14">
        <f t="shared" si="4"/>
        <v>12</v>
      </c>
      <c r="W27" s="219">
        <f t="shared" si="5"/>
        <v>35.833333333333336</v>
      </c>
      <c r="X27" s="219"/>
      <c r="Z27" s="303"/>
    </row>
    <row r="28" spans="1:26" x14ac:dyDescent="0.35">
      <c r="A28" s="3" t="s">
        <v>102</v>
      </c>
      <c r="B28" s="3" t="s">
        <v>138</v>
      </c>
      <c r="C28" s="215"/>
      <c r="D28" s="5"/>
      <c r="E28" s="298">
        <f t="shared" si="0"/>
        <v>14</v>
      </c>
      <c r="F28" s="5">
        <f t="shared" si="1"/>
        <v>1</v>
      </c>
      <c r="G28" s="26">
        <f t="shared" si="2"/>
        <v>34</v>
      </c>
      <c r="H28" s="14" t="str">
        <f>IF(F28=0,"",VLOOKUP(G28,'Class Table'!$B$4:$D$10,3,TRUE))</f>
        <v>D</v>
      </c>
      <c r="I28" s="227"/>
      <c r="J28" s="227"/>
      <c r="K28" s="227"/>
      <c r="L28" s="227"/>
      <c r="M28" s="227"/>
      <c r="N28" s="227">
        <v>34</v>
      </c>
      <c r="O28" s="34"/>
      <c r="P28" s="227"/>
      <c r="Q28" s="74"/>
      <c r="R28" s="227"/>
      <c r="S28" s="74"/>
      <c r="T28" s="262">
        <v>50</v>
      </c>
      <c r="U28" s="14">
        <f t="shared" si="3"/>
        <v>14</v>
      </c>
      <c r="V28" s="14">
        <f t="shared" si="4"/>
        <v>14</v>
      </c>
      <c r="W28" s="219">
        <f t="shared" si="5"/>
        <v>34</v>
      </c>
      <c r="X28" s="219"/>
      <c r="Z28" s="303"/>
    </row>
    <row r="29" spans="1:26" x14ac:dyDescent="0.35">
      <c r="A29" s="3" t="s">
        <v>28</v>
      </c>
      <c r="B29" s="3" t="s">
        <v>346</v>
      </c>
      <c r="C29" s="215"/>
      <c r="D29" s="5"/>
      <c r="E29" s="298">
        <f t="shared" si="0"/>
        <v>15</v>
      </c>
      <c r="F29" s="5">
        <f t="shared" si="1"/>
        <v>6</v>
      </c>
      <c r="G29" s="26">
        <f t="shared" si="2"/>
        <v>34</v>
      </c>
      <c r="H29" s="14" t="str">
        <f>IF(F29=0,"",VLOOKUP(G29,'Class Table'!$B$4:$D$10,3,TRUE))</f>
        <v>D</v>
      </c>
      <c r="I29" s="227">
        <v>38</v>
      </c>
      <c r="J29" s="227">
        <v>33</v>
      </c>
      <c r="K29" s="227">
        <v>30</v>
      </c>
      <c r="L29" s="227">
        <v>34</v>
      </c>
      <c r="M29" s="227">
        <v>36</v>
      </c>
      <c r="N29" s="227">
        <v>33</v>
      </c>
      <c r="O29" s="34">
        <v>42</v>
      </c>
      <c r="P29" s="227">
        <v>43</v>
      </c>
      <c r="Q29" s="227">
        <v>45</v>
      </c>
      <c r="R29" s="262">
        <v>50</v>
      </c>
      <c r="S29" s="262">
        <v>50</v>
      </c>
      <c r="T29" s="227">
        <v>45</v>
      </c>
      <c r="U29" s="14">
        <f t="shared" si="3"/>
        <v>14</v>
      </c>
      <c r="V29" s="14">
        <f t="shared" si="4"/>
        <v>14</v>
      </c>
      <c r="W29" s="219">
        <f t="shared" si="5"/>
        <v>34</v>
      </c>
      <c r="X29" s="219"/>
      <c r="Z29" s="303"/>
    </row>
    <row r="30" spans="1:26" x14ac:dyDescent="0.35">
      <c r="A30" s="3" t="s">
        <v>378</v>
      </c>
      <c r="B30" s="3" t="s">
        <v>379</v>
      </c>
      <c r="C30" s="215"/>
      <c r="D30" s="5"/>
      <c r="E30" s="298">
        <f t="shared" si="0"/>
        <v>16</v>
      </c>
      <c r="F30" s="5">
        <f t="shared" si="1"/>
        <v>1</v>
      </c>
      <c r="G30" s="26">
        <f t="shared" si="2"/>
        <v>32</v>
      </c>
      <c r="H30" s="14" t="str">
        <f>IF(F30=0,"",VLOOKUP(G30,'Class Table'!$B$4:$D$10,3,TRUE))</f>
        <v>D</v>
      </c>
      <c r="I30" s="227"/>
      <c r="J30" s="227"/>
      <c r="K30" s="227">
        <v>32</v>
      </c>
      <c r="L30" s="227"/>
      <c r="M30" s="227"/>
      <c r="N30" s="227"/>
      <c r="O30" s="34"/>
      <c r="P30" s="227"/>
      <c r="Q30" s="227">
        <v>46</v>
      </c>
      <c r="R30" s="227"/>
      <c r="S30" s="227"/>
      <c r="T30" s="227"/>
      <c r="U30" s="14">
        <f t="shared" si="3"/>
        <v>16</v>
      </c>
      <c r="V30" s="14">
        <f t="shared" si="4"/>
        <v>16</v>
      </c>
      <c r="W30" s="219">
        <f t="shared" si="5"/>
        <v>32</v>
      </c>
      <c r="X30" s="219"/>
      <c r="Z30" s="303"/>
    </row>
    <row r="31" spans="1:26" x14ac:dyDescent="0.35">
      <c r="A31" s="3" t="s">
        <v>58</v>
      </c>
      <c r="B31" s="3" t="s">
        <v>330</v>
      </c>
      <c r="C31" s="215"/>
      <c r="D31" s="5"/>
      <c r="E31" s="298">
        <f t="shared" si="0"/>
        <v>15</v>
      </c>
      <c r="F31" s="5">
        <f t="shared" si="1"/>
        <v>6</v>
      </c>
      <c r="G31" s="26">
        <f t="shared" si="2"/>
        <v>30.5</v>
      </c>
      <c r="H31" s="14" t="str">
        <f>IF(F31=0,"",VLOOKUP(G31,'Class Table'!$B$4:$D$10,3,TRUE))</f>
        <v>D</v>
      </c>
      <c r="I31" s="227">
        <v>27</v>
      </c>
      <c r="J31" s="227">
        <v>31</v>
      </c>
      <c r="K31" s="227">
        <v>31</v>
      </c>
      <c r="L31" s="227">
        <v>27</v>
      </c>
      <c r="M31" s="227">
        <v>34</v>
      </c>
      <c r="N31" s="227">
        <v>33</v>
      </c>
      <c r="O31" s="264">
        <v>50</v>
      </c>
      <c r="P31" s="262">
        <v>50</v>
      </c>
      <c r="Q31" s="227">
        <v>48</v>
      </c>
      <c r="R31" s="227">
        <v>44</v>
      </c>
      <c r="S31" s="262">
        <v>50</v>
      </c>
      <c r="T31" s="227">
        <v>47</v>
      </c>
      <c r="U31" s="14">
        <f t="shared" si="3"/>
        <v>17</v>
      </c>
      <c r="V31" s="14">
        <f t="shared" si="4"/>
        <v>17</v>
      </c>
      <c r="W31" s="219">
        <f t="shared" si="5"/>
        <v>30.5</v>
      </c>
      <c r="X31" s="219"/>
      <c r="Z31" s="303"/>
    </row>
    <row r="32" spans="1:26" x14ac:dyDescent="0.35">
      <c r="A32" s="3" t="s">
        <v>10</v>
      </c>
      <c r="B32" s="3" t="s">
        <v>326</v>
      </c>
      <c r="C32" s="215"/>
      <c r="D32" s="5"/>
      <c r="E32" s="298">
        <f t="shared" si="0"/>
        <v>15</v>
      </c>
      <c r="F32" s="5">
        <f t="shared" si="1"/>
        <v>6</v>
      </c>
      <c r="G32" s="26">
        <f t="shared" si="2"/>
        <v>30.333333333333332</v>
      </c>
      <c r="H32" s="14" t="str">
        <f>IF(F32=0,"",VLOOKUP(G32,'Class Table'!$B$4:$D$10,3,TRUE))</f>
        <v>E</v>
      </c>
      <c r="I32" s="227">
        <v>28</v>
      </c>
      <c r="J32" s="227">
        <v>33</v>
      </c>
      <c r="K32" s="227">
        <v>31</v>
      </c>
      <c r="L32" s="227">
        <v>25</v>
      </c>
      <c r="M32" s="227">
        <v>32</v>
      </c>
      <c r="N32" s="227">
        <v>33</v>
      </c>
      <c r="O32" s="264">
        <v>50</v>
      </c>
      <c r="P32" s="262">
        <v>50</v>
      </c>
      <c r="Q32" s="227">
        <v>46</v>
      </c>
      <c r="R32" s="227">
        <v>42</v>
      </c>
      <c r="S32" s="262">
        <v>50</v>
      </c>
      <c r="T32" s="227">
        <v>49</v>
      </c>
      <c r="U32" s="14">
        <f t="shared" si="3"/>
        <v>18</v>
      </c>
      <c r="V32" s="14">
        <f t="shared" si="4"/>
        <v>18</v>
      </c>
      <c r="W32" s="219">
        <f t="shared" si="5"/>
        <v>30.333333333333332</v>
      </c>
      <c r="X32" s="219"/>
      <c r="Z32" s="303"/>
    </row>
    <row r="33" spans="1:26" x14ac:dyDescent="0.35">
      <c r="A33" s="3" t="s">
        <v>33</v>
      </c>
      <c r="B33" s="3" t="s">
        <v>323</v>
      </c>
      <c r="C33" s="12"/>
      <c r="D33" s="5"/>
      <c r="E33" s="298">
        <f t="shared" si="0"/>
        <v>20</v>
      </c>
      <c r="F33" s="5">
        <f t="shared" si="1"/>
        <v>2</v>
      </c>
      <c r="G33" s="26">
        <f t="shared" si="2"/>
        <v>30</v>
      </c>
      <c r="H33" s="14" t="str">
        <f>IF(F33=0,"",VLOOKUP(G33,'Class Table'!$B$4:$D$10,3,TRUE))</f>
        <v>E</v>
      </c>
      <c r="I33" s="227">
        <v>32</v>
      </c>
      <c r="J33" s="227"/>
      <c r="K33" s="227"/>
      <c r="L33" s="227"/>
      <c r="M33" s="227">
        <v>28</v>
      </c>
      <c r="N33" s="227"/>
      <c r="O33" s="264">
        <v>50</v>
      </c>
      <c r="P33" s="227"/>
      <c r="Q33" s="227"/>
      <c r="R33" s="227"/>
      <c r="S33" s="227">
        <v>44</v>
      </c>
      <c r="T33" s="227"/>
      <c r="U33" s="14">
        <f t="shared" si="3"/>
        <v>18</v>
      </c>
      <c r="V33" s="14">
        <f t="shared" si="4"/>
        <v>18</v>
      </c>
      <c r="W33" s="219">
        <f t="shared" si="5"/>
        <v>30</v>
      </c>
      <c r="X33" s="219"/>
      <c r="Z33" s="303"/>
    </row>
    <row r="34" spans="1:26" x14ac:dyDescent="0.35">
      <c r="A34" s="3" t="s">
        <v>331</v>
      </c>
      <c r="B34" s="3" t="s">
        <v>332</v>
      </c>
      <c r="C34" s="215"/>
      <c r="D34" s="5"/>
      <c r="E34" s="298">
        <f t="shared" si="0"/>
        <v>19</v>
      </c>
      <c r="F34" s="5">
        <f t="shared" si="1"/>
        <v>5</v>
      </c>
      <c r="G34" s="26">
        <f t="shared" si="2"/>
        <v>30</v>
      </c>
      <c r="H34" s="14" t="str">
        <f>IF(F34=0,"",VLOOKUP(G34,'Class Table'!$B$4:$D$10,3,TRUE))</f>
        <v>E</v>
      </c>
      <c r="I34" s="227">
        <v>32</v>
      </c>
      <c r="J34" s="227"/>
      <c r="K34" s="227">
        <v>31</v>
      </c>
      <c r="L34" s="227">
        <v>27</v>
      </c>
      <c r="M34" s="227">
        <v>31</v>
      </c>
      <c r="N34" s="227">
        <v>29</v>
      </c>
      <c r="O34" s="264">
        <v>50</v>
      </c>
      <c r="P34" s="227"/>
      <c r="Q34" s="227">
        <v>47</v>
      </c>
      <c r="R34" s="227">
        <v>44</v>
      </c>
      <c r="S34" s="262">
        <v>50</v>
      </c>
      <c r="T34" s="227">
        <v>46</v>
      </c>
      <c r="U34" s="14">
        <f t="shared" si="3"/>
        <v>18</v>
      </c>
      <c r="V34" s="14">
        <f t="shared" si="4"/>
        <v>18</v>
      </c>
      <c r="W34" s="219">
        <f t="shared" si="5"/>
        <v>30</v>
      </c>
      <c r="X34" s="219"/>
      <c r="Z34" s="303"/>
    </row>
    <row r="35" spans="1:26" x14ac:dyDescent="0.35">
      <c r="A35" s="3" t="s">
        <v>58</v>
      </c>
      <c r="B35" s="3" t="s">
        <v>322</v>
      </c>
      <c r="C35" s="215"/>
      <c r="D35" s="5"/>
      <c r="E35" s="298">
        <f t="shared" si="0"/>
        <v>23</v>
      </c>
      <c r="F35" s="5">
        <f t="shared" si="1"/>
        <v>3</v>
      </c>
      <c r="G35" s="26">
        <f t="shared" si="2"/>
        <v>29.333333333333332</v>
      </c>
      <c r="H35" s="14" t="str">
        <f>IF(F35=0,"",VLOOKUP(G35,'Class Table'!$B$4:$D$10,3,TRUE))</f>
        <v>E</v>
      </c>
      <c r="I35" s="227">
        <v>33</v>
      </c>
      <c r="J35" s="227">
        <v>30</v>
      </c>
      <c r="K35" s="227">
        <v>25</v>
      </c>
      <c r="L35" s="227"/>
      <c r="M35" s="227"/>
      <c r="N35" s="227"/>
      <c r="O35" s="34">
        <v>47</v>
      </c>
      <c r="P35" s="227">
        <v>45</v>
      </c>
      <c r="Q35" s="227">
        <v>43</v>
      </c>
      <c r="R35" s="227"/>
      <c r="S35" s="227"/>
      <c r="T35" s="227"/>
      <c r="U35" s="14">
        <f t="shared" si="3"/>
        <v>19</v>
      </c>
      <c r="V35" s="14">
        <f t="shared" si="4"/>
        <v>19</v>
      </c>
      <c r="W35" s="219">
        <f t="shared" si="5"/>
        <v>29.333333333333332</v>
      </c>
      <c r="X35" s="219"/>
      <c r="Z35" s="303"/>
    </row>
    <row r="36" spans="1:26" x14ac:dyDescent="0.35">
      <c r="A36" s="3" t="s">
        <v>105</v>
      </c>
      <c r="B36" s="3" t="s">
        <v>389</v>
      </c>
      <c r="C36" s="215"/>
      <c r="D36" s="5"/>
      <c r="E36" s="298">
        <f t="shared" si="0"/>
        <v>18</v>
      </c>
      <c r="F36" s="5">
        <f t="shared" si="1"/>
        <v>2</v>
      </c>
      <c r="G36" s="26">
        <f t="shared" si="2"/>
        <v>28.5</v>
      </c>
      <c r="H36" s="14" t="str">
        <f>IF(F36=0,"",VLOOKUP(G36,'Class Table'!$B$4:$D$10,3,TRUE))</f>
        <v>E</v>
      </c>
      <c r="I36" s="227"/>
      <c r="J36" s="227"/>
      <c r="K36" s="227"/>
      <c r="L36" s="227"/>
      <c r="M36" s="227">
        <v>27</v>
      </c>
      <c r="N36" s="227">
        <v>30</v>
      </c>
      <c r="O36" s="34"/>
      <c r="P36" s="74"/>
      <c r="Q36" s="227"/>
      <c r="R36" s="227"/>
      <c r="S36" s="227">
        <v>47</v>
      </c>
      <c r="T36" s="227">
        <v>59</v>
      </c>
      <c r="U36" s="14">
        <f t="shared" si="3"/>
        <v>19</v>
      </c>
      <c r="V36" s="14">
        <f t="shared" si="4"/>
        <v>19</v>
      </c>
      <c r="W36" s="219">
        <f t="shared" si="5"/>
        <v>28.5</v>
      </c>
      <c r="X36" s="219"/>
      <c r="Z36" s="303"/>
    </row>
    <row r="37" spans="1:26" x14ac:dyDescent="0.35">
      <c r="A37" s="3" t="s">
        <v>31</v>
      </c>
      <c r="B37" s="3" t="s">
        <v>360</v>
      </c>
      <c r="C37" s="215"/>
      <c r="D37" s="5"/>
      <c r="E37" s="298">
        <f t="shared" si="0"/>
        <v>20</v>
      </c>
      <c r="F37" s="5">
        <f t="shared" si="1"/>
        <v>1</v>
      </c>
      <c r="G37" s="26">
        <f t="shared" si="2"/>
        <v>28</v>
      </c>
      <c r="H37" s="14" t="str">
        <f>IF(F37=0,"",VLOOKUP(G37,'Class Table'!$B$4:$D$10,3,TRUE))</f>
        <v>E</v>
      </c>
      <c r="I37" s="227">
        <v>28</v>
      </c>
      <c r="J37" s="227"/>
      <c r="K37" s="227"/>
      <c r="L37" s="227"/>
      <c r="M37" s="227"/>
      <c r="N37" s="227"/>
      <c r="O37" s="34">
        <v>42</v>
      </c>
      <c r="P37" s="227"/>
      <c r="Q37" s="227"/>
      <c r="R37" s="227"/>
      <c r="S37" s="227"/>
      <c r="T37" s="227"/>
      <c r="U37" s="14">
        <f t="shared" si="3"/>
        <v>20</v>
      </c>
      <c r="V37" s="14">
        <f t="shared" si="4"/>
        <v>20</v>
      </c>
      <c r="W37" s="219">
        <f t="shared" si="5"/>
        <v>28</v>
      </c>
      <c r="X37" s="219"/>
      <c r="Z37" s="303"/>
    </row>
    <row r="38" spans="1:26" x14ac:dyDescent="0.35">
      <c r="A38" s="3" t="s">
        <v>33</v>
      </c>
      <c r="B38" s="3" t="s">
        <v>384</v>
      </c>
      <c r="C38" s="215"/>
      <c r="D38" s="5"/>
      <c r="E38" s="298">
        <f t="shared" si="0"/>
        <v>20</v>
      </c>
      <c r="F38" s="5">
        <f t="shared" si="1"/>
        <v>3</v>
      </c>
      <c r="G38" s="26">
        <f t="shared" si="2"/>
        <v>23.666666666666668</v>
      </c>
      <c r="H38" s="14" t="str">
        <f>IF(F38=0,"",VLOOKUP(G38,'Class Table'!$B$4:$D$10,3,TRUE))</f>
        <v>E</v>
      </c>
      <c r="I38" s="227"/>
      <c r="J38" s="227"/>
      <c r="K38" s="227"/>
      <c r="L38" s="227">
        <v>27</v>
      </c>
      <c r="M38" s="227">
        <v>16</v>
      </c>
      <c r="N38" s="227">
        <v>28</v>
      </c>
      <c r="O38" s="34"/>
      <c r="P38" s="227"/>
      <c r="Q38" s="227"/>
      <c r="R38" s="262">
        <v>50</v>
      </c>
      <c r="S38" s="227">
        <v>37</v>
      </c>
      <c r="T38" s="262">
        <v>50</v>
      </c>
      <c r="U38" s="14">
        <f t="shared" si="3"/>
        <v>24</v>
      </c>
      <c r="V38" s="14">
        <f t="shared" si="4"/>
        <v>24</v>
      </c>
      <c r="W38" s="219">
        <f t="shared" si="5"/>
        <v>23.666666666666668</v>
      </c>
      <c r="X38" s="219"/>
      <c r="Z38" s="303"/>
    </row>
    <row r="39" spans="1:26" x14ac:dyDescent="0.35">
      <c r="A39" s="3" t="s">
        <v>394</v>
      </c>
      <c r="B39" s="3" t="s">
        <v>393</v>
      </c>
      <c r="C39" s="215"/>
      <c r="D39" s="5"/>
      <c r="E39" s="298">
        <f t="shared" si="0"/>
        <v>25</v>
      </c>
      <c r="F39" s="5">
        <f t="shared" si="1"/>
        <v>1</v>
      </c>
      <c r="G39" s="26">
        <f t="shared" si="2"/>
        <v>23</v>
      </c>
      <c r="H39" s="14" t="str">
        <f>IF(F39=0,"",VLOOKUP(G39,'Class Table'!$B$4:$D$10,3,TRUE))</f>
        <v>E</v>
      </c>
      <c r="I39" s="227"/>
      <c r="J39" s="227"/>
      <c r="K39" s="227"/>
      <c r="L39" s="227"/>
      <c r="M39" s="227"/>
      <c r="N39" s="227">
        <v>23</v>
      </c>
      <c r="O39" s="34"/>
      <c r="P39" s="227"/>
      <c r="Q39" s="74"/>
      <c r="R39" s="227"/>
      <c r="S39" s="74"/>
      <c r="T39" s="227">
        <v>47</v>
      </c>
      <c r="U39" s="14">
        <f t="shared" si="3"/>
        <v>25</v>
      </c>
      <c r="V39" s="14">
        <f t="shared" si="4"/>
        <v>25</v>
      </c>
      <c r="W39" s="219">
        <f t="shared" si="5"/>
        <v>23</v>
      </c>
      <c r="X39" s="219"/>
      <c r="Z39" s="303"/>
    </row>
    <row r="40" spans="1:26" x14ac:dyDescent="0.35">
      <c r="A40" s="3" t="s">
        <v>341</v>
      </c>
      <c r="B40" s="3" t="s">
        <v>343</v>
      </c>
      <c r="C40" s="215"/>
      <c r="D40" s="5"/>
      <c r="E40" s="298">
        <f t="shared" si="0"/>
        <v>20</v>
      </c>
      <c r="F40" s="5">
        <f t="shared" si="1"/>
        <v>6</v>
      </c>
      <c r="G40" s="26">
        <f t="shared" si="2"/>
        <v>20.833333333333332</v>
      </c>
      <c r="H40" s="14" t="str">
        <f>IF(F40=0,"",VLOOKUP(G40,'Class Table'!$B$4:$D$10,3,TRUE))</f>
        <v>E</v>
      </c>
      <c r="I40" s="227">
        <v>15</v>
      </c>
      <c r="J40" s="227">
        <v>21</v>
      </c>
      <c r="K40" s="227">
        <v>19</v>
      </c>
      <c r="L40" s="227">
        <v>21</v>
      </c>
      <c r="M40" s="227">
        <v>21</v>
      </c>
      <c r="N40" s="227">
        <v>28</v>
      </c>
      <c r="O40" s="34">
        <v>40</v>
      </c>
      <c r="P40" s="227">
        <v>46</v>
      </c>
      <c r="Q40" s="227">
        <v>44</v>
      </c>
      <c r="R40" s="227">
        <v>46</v>
      </c>
      <c r="S40" s="227">
        <v>46</v>
      </c>
      <c r="T40" s="74">
        <v>50</v>
      </c>
      <c r="U40" s="14">
        <f t="shared" si="3"/>
        <v>25</v>
      </c>
      <c r="V40" s="14">
        <f t="shared" si="4"/>
        <v>25</v>
      </c>
      <c r="W40" s="219">
        <f t="shared" si="5"/>
        <v>20.833333333333332</v>
      </c>
      <c r="X40" s="219"/>
      <c r="Z40" s="303"/>
    </row>
    <row r="41" spans="1:26" ht="15" thickBot="1" x14ac:dyDescent="0.4">
      <c r="A41" s="4" t="s">
        <v>299</v>
      </c>
      <c r="B41" s="4" t="s">
        <v>395</v>
      </c>
      <c r="C41" s="216"/>
      <c r="D41" s="233"/>
      <c r="E41" s="302">
        <f t="shared" si="0"/>
        <v>25</v>
      </c>
      <c r="F41" s="5">
        <f t="shared" si="1"/>
        <v>1</v>
      </c>
      <c r="G41" s="234">
        <f t="shared" si="2"/>
        <v>14</v>
      </c>
      <c r="H41" s="235" t="str">
        <f>IF(F41=0,"",VLOOKUP(G41,'Class Table'!$B$4:$D$10,3,TRUE))</f>
        <v>E</v>
      </c>
      <c r="I41" s="242"/>
      <c r="J41" s="242"/>
      <c r="K41" s="242"/>
      <c r="L41" s="242"/>
      <c r="M41" s="242"/>
      <c r="N41" s="242">
        <v>14</v>
      </c>
      <c r="O41" s="243"/>
      <c r="P41" s="242"/>
      <c r="Q41" s="241"/>
      <c r="R41" s="242"/>
      <c r="S41" s="241"/>
      <c r="T41" s="242">
        <v>39</v>
      </c>
      <c r="U41" s="235">
        <f t="shared" si="3"/>
        <v>25</v>
      </c>
      <c r="V41" s="235">
        <f t="shared" si="4"/>
        <v>25</v>
      </c>
      <c r="W41" s="236">
        <f t="shared" si="5"/>
        <v>14</v>
      </c>
      <c r="X41" s="219"/>
      <c r="Z41" s="303"/>
    </row>
    <row r="42" spans="1:26" ht="15.75" thickTop="1" x14ac:dyDescent="0.25">
      <c r="A42" s="255" t="s">
        <v>73</v>
      </c>
      <c r="B42" s="255"/>
      <c r="C42" s="260"/>
      <c r="D42" s="255"/>
      <c r="E42" s="255"/>
      <c r="F42" s="240"/>
      <c r="G42" s="260"/>
      <c r="H42" s="260"/>
      <c r="I42" s="294">
        <f t="shared" ref="I42:T42" si="6">COUNTA(I3:I41)</f>
        <v>31</v>
      </c>
      <c r="J42" s="240">
        <f t="shared" si="6"/>
        <v>23</v>
      </c>
      <c r="K42" s="240">
        <f t="shared" si="6"/>
        <v>27</v>
      </c>
      <c r="L42" s="240">
        <f t="shared" si="6"/>
        <v>24</v>
      </c>
      <c r="M42" s="240">
        <f t="shared" si="6"/>
        <v>25</v>
      </c>
      <c r="N42" s="293">
        <f t="shared" si="6"/>
        <v>29</v>
      </c>
      <c r="O42" s="240">
        <f t="shared" si="6"/>
        <v>31</v>
      </c>
      <c r="P42" s="240">
        <f t="shared" si="6"/>
        <v>23</v>
      </c>
      <c r="Q42" s="240">
        <f t="shared" si="6"/>
        <v>27</v>
      </c>
      <c r="R42" s="240">
        <f t="shared" si="6"/>
        <v>24</v>
      </c>
      <c r="S42" s="240">
        <f t="shared" si="6"/>
        <v>25</v>
      </c>
      <c r="T42" s="293">
        <f t="shared" si="6"/>
        <v>29</v>
      </c>
      <c r="U42" s="240"/>
      <c r="V42" s="240"/>
      <c r="W42" s="256"/>
      <c r="X42" s="256"/>
    </row>
    <row r="43" spans="1:26" ht="31.5" customHeight="1" x14ac:dyDescent="0.25">
      <c r="A43" s="28" t="s">
        <v>179</v>
      </c>
      <c r="B43" s="28"/>
      <c r="C43" s="30"/>
      <c r="D43" s="28"/>
      <c r="E43" s="28"/>
      <c r="F43" s="29"/>
      <c r="G43" s="30"/>
      <c r="H43" s="30"/>
      <c r="I43" s="29">
        <f>I4+I5+I17+I19+I33</f>
        <v>215</v>
      </c>
      <c r="J43" s="29">
        <f>J4+J19+J29+J34+J41</f>
        <v>121</v>
      </c>
      <c r="K43" s="29">
        <f>K4+K16+K19+K34+K41</f>
        <v>166</v>
      </c>
      <c r="L43" s="29">
        <f>L16+L19+L26+L33+L34</f>
        <v>113</v>
      </c>
      <c r="M43" s="29">
        <f>M28+M29+M32+M33+M34</f>
        <v>127</v>
      </c>
      <c r="N43" s="29">
        <f>N16+N19+N26+N34+N35</f>
        <v>116</v>
      </c>
      <c r="O43" s="29">
        <f>O6+O10+O12+O15+O19+O21+O22+O23+O24+O38+O41</f>
        <v>338</v>
      </c>
      <c r="P43" s="29">
        <f>P15+P19+P21+P26++P29+P34+P35+P41+P4</f>
        <v>272</v>
      </c>
      <c r="Q43" s="29">
        <f>Q11+Q12+Q14+Q16+Q19+Q38+Q39+Q6</f>
        <v>227</v>
      </c>
      <c r="R43" s="29">
        <f>R20+R26+R27+R39+R31+R33+R38+R40+R12</f>
        <v>286</v>
      </c>
      <c r="S43" s="29">
        <f>S12+S6+S14+S15+S21+S22+S27+S28+S32+S34+S40</f>
        <v>444</v>
      </c>
      <c r="T43" s="29">
        <f>T6+T8+T18+T19+T20</f>
        <v>135</v>
      </c>
      <c r="U43" s="29"/>
      <c r="V43" s="29"/>
      <c r="W43" s="217"/>
      <c r="X43" s="217"/>
    </row>
    <row r="44" spans="1:26" ht="15" x14ac:dyDescent="0.25">
      <c r="V44" s="1" t="str">
        <f t="shared" ref="V44:V52" si="7">IF(COUNT($I44:$N44)=0,"",IF(48-G44&lt;0,0,48-ROUNDUP(G44,0)))</f>
        <v/>
      </c>
      <c r="W44" s="1"/>
    </row>
    <row r="45" spans="1:26" ht="15" x14ac:dyDescent="0.25">
      <c r="V45" s="1" t="str">
        <f t="shared" si="7"/>
        <v/>
      </c>
      <c r="W45" s="1"/>
    </row>
    <row r="46" spans="1:26" ht="15" x14ac:dyDescent="0.25">
      <c r="V46" s="1" t="str">
        <f t="shared" si="7"/>
        <v/>
      </c>
      <c r="W46" s="1"/>
    </row>
    <row r="47" spans="1:26" ht="15" x14ac:dyDescent="0.25">
      <c r="V47" s="1" t="str">
        <f t="shared" si="7"/>
        <v/>
      </c>
      <c r="W47" s="1"/>
    </row>
    <row r="48" spans="1:26" x14ac:dyDescent="0.35">
      <c r="V48" s="1" t="str">
        <f t="shared" si="7"/>
        <v/>
      </c>
      <c r="W48" s="1"/>
    </row>
    <row r="49" spans="22:23" x14ac:dyDescent="0.35">
      <c r="V49" s="1" t="str">
        <f t="shared" si="7"/>
        <v/>
      </c>
      <c r="W49" s="1"/>
    </row>
    <row r="50" spans="22:23" x14ac:dyDescent="0.35">
      <c r="V50" s="1" t="str">
        <f t="shared" si="7"/>
        <v/>
      </c>
      <c r="W50" s="1"/>
    </row>
    <row r="51" spans="22:23" x14ac:dyDescent="0.35">
      <c r="V51" s="1" t="str">
        <f t="shared" si="7"/>
        <v/>
      </c>
      <c r="W51" s="1"/>
    </row>
    <row r="52" spans="22:23" x14ac:dyDescent="0.35">
      <c r="V52" s="1" t="str">
        <f t="shared" si="7"/>
        <v/>
      </c>
    </row>
  </sheetData>
  <autoFilter ref="A2:W52">
    <sortState ref="A3:W52">
      <sortCondition descending="1" ref="G2:G52"/>
    </sortState>
  </autoFilter>
  <mergeCells count="2">
    <mergeCell ref="I1:N1"/>
    <mergeCell ref="O1:T1"/>
  </mergeCells>
  <pageMargins left="0.7" right="0.7" top="0.75" bottom="0.75" header="0.3" footer="0.3"/>
  <pageSetup scale="52" orientation="landscape" r:id="rId1"/>
  <headerFooter>
    <oddHeader>&amp;L&amp;14 2019 - 2020 Golden Triangle&amp;C&amp;"-,Bold"&amp;28Clairton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1"/>
  <sheetViews>
    <sheetView topLeftCell="A58" zoomScale="50" zoomScaleNormal="50" zoomScalePageLayoutView="60" workbookViewId="0">
      <selection activeCell="B66" sqref="B66:C66"/>
    </sheetView>
  </sheetViews>
  <sheetFormatPr defaultColWidth="9.1796875" defaultRowHeight="14.5" x14ac:dyDescent="0.35"/>
  <cols>
    <col min="1" max="1" width="9.1796875" style="1"/>
    <col min="2" max="2" width="18.54296875" style="1" customWidth="1"/>
    <col min="3" max="3" width="29.81640625" style="1" customWidth="1"/>
    <col min="4" max="4" width="21.26953125" style="1" customWidth="1"/>
    <col min="5" max="6" width="21.26953125" style="97" customWidth="1"/>
    <col min="7" max="8" width="21.26953125" style="1" customWidth="1"/>
    <col min="9" max="16384" width="9.1796875" style="1"/>
  </cols>
  <sheetData>
    <row r="1" spans="2:8" ht="66" customHeight="1" x14ac:dyDescent="0.35">
      <c r="B1" s="381" t="s">
        <v>215</v>
      </c>
      <c r="C1" s="382"/>
      <c r="D1" s="382"/>
      <c r="E1" s="382"/>
      <c r="F1" s="382"/>
      <c r="G1" s="382"/>
      <c r="H1" s="383"/>
    </row>
    <row r="2" spans="2:8" ht="18.5" x14ac:dyDescent="0.35">
      <c r="B2" s="100"/>
      <c r="C2" s="101"/>
      <c r="D2" s="101"/>
      <c r="E2" s="102"/>
      <c r="F2" s="102"/>
      <c r="G2" s="101"/>
      <c r="H2" s="103"/>
    </row>
    <row r="3" spans="2:8" s="80" customFormat="1" ht="36.75" customHeight="1" x14ac:dyDescent="0.55000000000000004">
      <c r="B3" s="104" t="s">
        <v>216</v>
      </c>
      <c r="C3" s="105" t="s">
        <v>190</v>
      </c>
      <c r="D3" s="106"/>
      <c r="E3" s="107"/>
      <c r="F3" s="107"/>
      <c r="G3" s="106"/>
      <c r="H3" s="108"/>
    </row>
    <row r="4" spans="2:8" s="80" customFormat="1" ht="36.75" customHeight="1" x14ac:dyDescent="0.55000000000000004">
      <c r="B4" s="104" t="s">
        <v>217</v>
      </c>
      <c r="C4" s="105" t="s">
        <v>396</v>
      </c>
      <c r="D4" s="106"/>
      <c r="E4" s="107"/>
      <c r="F4" s="107"/>
      <c r="G4" s="106"/>
      <c r="H4" s="108"/>
    </row>
    <row r="5" spans="2:8" ht="19" thickBot="1" x14ac:dyDescent="0.5">
      <c r="B5" s="109"/>
      <c r="C5" s="102"/>
      <c r="D5" s="110"/>
      <c r="E5" s="102"/>
      <c r="F5" s="102"/>
      <c r="G5" s="110"/>
      <c r="H5" s="111"/>
    </row>
    <row r="6" spans="2:8" s="84" customFormat="1" ht="81.75" customHeight="1" thickBot="1" x14ac:dyDescent="0.55000000000000004">
      <c r="B6" s="112" t="s">
        <v>7</v>
      </c>
      <c r="C6" s="82" t="s">
        <v>8</v>
      </c>
      <c r="D6" s="81" t="s">
        <v>218</v>
      </c>
      <c r="E6" s="81" t="s">
        <v>219</v>
      </c>
      <c r="F6" s="83" t="s">
        <v>220</v>
      </c>
      <c r="G6" s="384" t="s">
        <v>221</v>
      </c>
      <c r="H6" s="385"/>
    </row>
    <row r="7" spans="2:8" s="85" customFormat="1" ht="66" customHeight="1" thickBot="1" x14ac:dyDescent="0.4">
      <c r="B7" s="397" t="s">
        <v>404</v>
      </c>
      <c r="C7" s="398"/>
      <c r="D7" s="398"/>
      <c r="E7" s="398"/>
      <c r="F7" s="398"/>
      <c r="G7" s="398"/>
      <c r="H7" s="399"/>
    </row>
    <row r="8" spans="2:8" s="85" customFormat="1" ht="34.5" customHeight="1" thickTop="1" x14ac:dyDescent="0.35">
      <c r="B8" s="113" t="s">
        <v>49</v>
      </c>
      <c r="C8" s="86" t="s">
        <v>80</v>
      </c>
      <c r="D8" s="87">
        <v>24</v>
      </c>
      <c r="E8" s="94">
        <v>25</v>
      </c>
      <c r="F8" s="88">
        <f t="shared" ref="F8:F9" si="0">D8+E8</f>
        <v>49</v>
      </c>
      <c r="G8" s="400">
        <f>F8+F9</f>
        <v>99</v>
      </c>
      <c r="H8" s="401"/>
    </row>
    <row r="9" spans="2:8" s="85" customFormat="1" ht="34.5" customHeight="1" thickBot="1" x14ac:dyDescent="0.4">
      <c r="B9" s="114" t="s">
        <v>3</v>
      </c>
      <c r="C9" s="89" t="s">
        <v>186</v>
      </c>
      <c r="D9" s="92">
        <v>25</v>
      </c>
      <c r="E9" s="92">
        <v>25</v>
      </c>
      <c r="F9" s="93">
        <f t="shared" si="0"/>
        <v>50</v>
      </c>
      <c r="G9" s="402"/>
      <c r="H9" s="403"/>
    </row>
    <row r="10" spans="2:8" s="85" customFormat="1" ht="66" customHeight="1" thickTop="1" thickBot="1" x14ac:dyDescent="0.4">
      <c r="B10" s="386" t="s">
        <v>403</v>
      </c>
      <c r="C10" s="387"/>
      <c r="D10" s="387"/>
      <c r="E10" s="387"/>
      <c r="F10" s="387"/>
      <c r="G10" s="387"/>
      <c r="H10" s="388"/>
    </row>
    <row r="11" spans="2:8" s="85" customFormat="1" ht="35.15" customHeight="1" thickTop="1" x14ac:dyDescent="0.35">
      <c r="B11" s="113" t="s">
        <v>28</v>
      </c>
      <c r="C11" s="86" t="s">
        <v>29</v>
      </c>
      <c r="D11" s="87">
        <v>22</v>
      </c>
      <c r="E11" s="87">
        <v>20</v>
      </c>
      <c r="F11" s="88">
        <f t="shared" ref="F11:F20" si="1">D11+E11</f>
        <v>42</v>
      </c>
      <c r="G11" s="389">
        <f>F11+F12</f>
        <v>90</v>
      </c>
      <c r="H11" s="390"/>
    </row>
    <row r="12" spans="2:8" s="85" customFormat="1" ht="35.15" customHeight="1" thickBot="1" x14ac:dyDescent="0.4">
      <c r="B12" s="114" t="s">
        <v>15</v>
      </c>
      <c r="C12" s="89" t="s">
        <v>16</v>
      </c>
      <c r="D12" s="90">
        <v>23</v>
      </c>
      <c r="E12" s="92">
        <v>25</v>
      </c>
      <c r="F12" s="91">
        <f t="shared" si="1"/>
        <v>48</v>
      </c>
      <c r="G12" s="391"/>
      <c r="H12" s="392"/>
    </row>
    <row r="13" spans="2:8" s="85" customFormat="1" ht="35.15" customHeight="1" thickTop="1" x14ac:dyDescent="0.35">
      <c r="B13" s="113" t="s">
        <v>39</v>
      </c>
      <c r="C13" s="86" t="s">
        <v>60</v>
      </c>
      <c r="D13" s="87">
        <v>23</v>
      </c>
      <c r="E13" s="87">
        <v>21</v>
      </c>
      <c r="F13" s="88">
        <f t="shared" si="1"/>
        <v>44</v>
      </c>
      <c r="G13" s="389">
        <f t="shared" ref="G13" si="2">F13+F14</f>
        <v>85</v>
      </c>
      <c r="H13" s="390"/>
    </row>
    <row r="14" spans="2:8" s="85" customFormat="1" ht="35.15" customHeight="1" thickBot="1" x14ac:dyDescent="0.4">
      <c r="B14" s="114" t="s">
        <v>28</v>
      </c>
      <c r="C14" s="89" t="s">
        <v>60</v>
      </c>
      <c r="D14" s="90">
        <v>20</v>
      </c>
      <c r="E14" s="90">
        <v>21</v>
      </c>
      <c r="F14" s="91">
        <f t="shared" si="1"/>
        <v>41</v>
      </c>
      <c r="G14" s="391"/>
      <c r="H14" s="392"/>
    </row>
    <row r="15" spans="2:8" s="85" customFormat="1" ht="35.15" customHeight="1" thickTop="1" x14ac:dyDescent="0.35">
      <c r="B15" s="113" t="s">
        <v>160</v>
      </c>
      <c r="C15" s="86" t="s">
        <v>178</v>
      </c>
      <c r="D15" s="94">
        <v>25</v>
      </c>
      <c r="E15" s="94">
        <v>25</v>
      </c>
      <c r="F15" s="304">
        <f t="shared" si="1"/>
        <v>50</v>
      </c>
      <c r="G15" s="389">
        <f t="shared" ref="G15" si="3">F15+F16</f>
        <v>96</v>
      </c>
      <c r="H15" s="390"/>
    </row>
    <row r="16" spans="2:8" s="85" customFormat="1" ht="35.15" customHeight="1" thickBot="1" x14ac:dyDescent="0.4">
      <c r="B16" s="114" t="s">
        <v>72</v>
      </c>
      <c r="C16" s="89" t="s">
        <v>30</v>
      </c>
      <c r="D16" s="90">
        <v>23</v>
      </c>
      <c r="E16" s="90">
        <v>23</v>
      </c>
      <c r="F16" s="91">
        <f t="shared" si="1"/>
        <v>46</v>
      </c>
      <c r="G16" s="391"/>
      <c r="H16" s="392"/>
    </row>
    <row r="17" spans="2:8" s="85" customFormat="1" ht="35.15" customHeight="1" thickTop="1" x14ac:dyDescent="0.35">
      <c r="B17" s="113" t="s">
        <v>15</v>
      </c>
      <c r="C17" s="86" t="s">
        <v>100</v>
      </c>
      <c r="D17" s="94">
        <v>25</v>
      </c>
      <c r="E17" s="87">
        <v>24</v>
      </c>
      <c r="F17" s="88">
        <f t="shared" si="1"/>
        <v>49</v>
      </c>
      <c r="G17" s="389">
        <f t="shared" ref="G17" si="4">F17+F18</f>
        <v>91</v>
      </c>
      <c r="H17" s="390"/>
    </row>
    <row r="18" spans="2:8" s="85" customFormat="1" ht="35.15" customHeight="1" thickBot="1" x14ac:dyDescent="0.4">
      <c r="B18" s="114" t="s">
        <v>113</v>
      </c>
      <c r="C18" s="89" t="s">
        <v>114</v>
      </c>
      <c r="D18" s="90">
        <v>21</v>
      </c>
      <c r="E18" s="90">
        <v>21</v>
      </c>
      <c r="F18" s="91">
        <f t="shared" si="1"/>
        <v>42</v>
      </c>
      <c r="G18" s="391"/>
      <c r="H18" s="392"/>
    </row>
    <row r="19" spans="2:8" s="85" customFormat="1" ht="35.15" customHeight="1" thickTop="1" x14ac:dyDescent="0.35">
      <c r="B19" s="113" t="s">
        <v>61</v>
      </c>
      <c r="C19" s="86" t="s">
        <v>340</v>
      </c>
      <c r="D19" s="87">
        <v>25</v>
      </c>
      <c r="E19" s="87">
        <v>24</v>
      </c>
      <c r="F19" s="88">
        <f t="shared" si="1"/>
        <v>49</v>
      </c>
      <c r="G19" s="393">
        <f t="shared" ref="G19" si="5">F19+F20</f>
        <v>97</v>
      </c>
      <c r="H19" s="394"/>
    </row>
    <row r="20" spans="2:8" s="85" customFormat="1" ht="35.15" customHeight="1" thickBot="1" x14ac:dyDescent="0.4">
      <c r="B20" s="114" t="s">
        <v>46</v>
      </c>
      <c r="C20" s="89" t="s">
        <v>340</v>
      </c>
      <c r="D20" s="90">
        <v>23</v>
      </c>
      <c r="E20" s="92">
        <v>25</v>
      </c>
      <c r="F20" s="91">
        <f t="shared" si="1"/>
        <v>48</v>
      </c>
      <c r="G20" s="395"/>
      <c r="H20" s="396"/>
    </row>
    <row r="21" spans="2:8" s="85" customFormat="1" ht="66" customHeight="1" thickTop="1" thickBot="1" x14ac:dyDescent="0.4">
      <c r="B21" s="386" t="s">
        <v>405</v>
      </c>
      <c r="C21" s="387"/>
      <c r="D21" s="387"/>
      <c r="E21" s="387"/>
      <c r="F21" s="387"/>
      <c r="G21" s="387"/>
      <c r="H21" s="388"/>
    </row>
    <row r="22" spans="2:8" s="85" customFormat="1" ht="35.15" customHeight="1" thickTop="1" x14ac:dyDescent="0.35">
      <c r="B22" s="113" t="s">
        <v>397</v>
      </c>
      <c r="C22" s="86" t="s">
        <v>62</v>
      </c>
      <c r="D22" s="87">
        <v>23</v>
      </c>
      <c r="E22" s="87">
        <v>24</v>
      </c>
      <c r="F22" s="88">
        <f t="shared" ref="F22:F35" si="6">D22+E22</f>
        <v>47</v>
      </c>
      <c r="G22" s="389">
        <f>F22+F23</f>
        <v>95</v>
      </c>
      <c r="H22" s="390"/>
    </row>
    <row r="23" spans="2:8" s="85" customFormat="1" ht="35.15" customHeight="1" thickBot="1" x14ac:dyDescent="0.4">
      <c r="B23" s="114" t="s">
        <v>398</v>
      </c>
      <c r="C23" s="89" t="s">
        <v>67</v>
      </c>
      <c r="D23" s="92">
        <v>25</v>
      </c>
      <c r="E23" s="90">
        <v>23</v>
      </c>
      <c r="F23" s="91">
        <f t="shared" si="6"/>
        <v>48</v>
      </c>
      <c r="G23" s="391"/>
      <c r="H23" s="392"/>
    </row>
    <row r="24" spans="2:8" s="85" customFormat="1" ht="35.15" customHeight="1" thickTop="1" x14ac:dyDescent="0.35">
      <c r="B24" s="113" t="s">
        <v>26</v>
      </c>
      <c r="C24" s="86" t="s">
        <v>25</v>
      </c>
      <c r="D24" s="87">
        <v>23</v>
      </c>
      <c r="E24" s="87">
        <v>21</v>
      </c>
      <c r="F24" s="88">
        <f t="shared" si="6"/>
        <v>44</v>
      </c>
      <c r="G24" s="389">
        <f t="shared" ref="G24" si="7">F24+F25</f>
        <v>89</v>
      </c>
      <c r="H24" s="390"/>
    </row>
    <row r="25" spans="2:8" s="85" customFormat="1" ht="35.15" customHeight="1" thickBot="1" x14ac:dyDescent="0.4">
      <c r="B25" s="114" t="s">
        <v>35</v>
      </c>
      <c r="C25" s="89" t="s">
        <v>36</v>
      </c>
      <c r="D25" s="90">
        <v>23</v>
      </c>
      <c r="E25" s="90">
        <v>22</v>
      </c>
      <c r="F25" s="91">
        <f t="shared" si="6"/>
        <v>45</v>
      </c>
      <c r="G25" s="391"/>
      <c r="H25" s="392"/>
    </row>
    <row r="26" spans="2:8" s="85" customFormat="1" ht="35.15" customHeight="1" thickTop="1" x14ac:dyDescent="0.35">
      <c r="B26" s="113" t="s">
        <v>31</v>
      </c>
      <c r="C26" s="86" t="s">
        <v>32</v>
      </c>
      <c r="D26" s="94">
        <v>25</v>
      </c>
      <c r="E26" s="94">
        <v>25</v>
      </c>
      <c r="F26" s="304">
        <f t="shared" si="6"/>
        <v>50</v>
      </c>
      <c r="G26" s="393">
        <f t="shared" ref="G26" si="8">F26+F27</f>
        <v>97</v>
      </c>
      <c r="H26" s="394"/>
    </row>
    <row r="27" spans="2:8" s="85" customFormat="1" ht="35.15" customHeight="1" thickBot="1" x14ac:dyDescent="0.4">
      <c r="B27" s="114" t="s">
        <v>44</v>
      </c>
      <c r="C27" s="89" t="s">
        <v>45</v>
      </c>
      <c r="D27" s="90">
        <v>23</v>
      </c>
      <c r="E27" s="90">
        <v>24</v>
      </c>
      <c r="F27" s="91">
        <f t="shared" si="6"/>
        <v>47</v>
      </c>
      <c r="G27" s="395"/>
      <c r="H27" s="396"/>
    </row>
    <row r="28" spans="2:8" s="85" customFormat="1" ht="35.15" customHeight="1" thickTop="1" x14ac:dyDescent="0.35">
      <c r="B28" s="113" t="s">
        <v>74</v>
      </c>
      <c r="C28" s="86" t="s">
        <v>75</v>
      </c>
      <c r="D28" s="94">
        <v>25</v>
      </c>
      <c r="E28" s="94">
        <v>25</v>
      </c>
      <c r="F28" s="304">
        <f t="shared" si="6"/>
        <v>50</v>
      </c>
      <c r="G28" s="389">
        <f t="shared" ref="G28" si="9">F28+F29</f>
        <v>92</v>
      </c>
      <c r="H28" s="390"/>
    </row>
    <row r="29" spans="2:8" s="85" customFormat="1" ht="35.15" customHeight="1" thickBot="1" x14ac:dyDescent="0.4">
      <c r="B29" s="114" t="s">
        <v>3</v>
      </c>
      <c r="C29" s="89" t="s">
        <v>185</v>
      </c>
      <c r="D29" s="90">
        <v>19</v>
      </c>
      <c r="E29" s="90">
        <v>23</v>
      </c>
      <c r="F29" s="91">
        <f t="shared" si="6"/>
        <v>42</v>
      </c>
      <c r="G29" s="391"/>
      <c r="H29" s="392"/>
    </row>
    <row r="30" spans="2:8" s="85" customFormat="1" ht="35.15" customHeight="1" thickTop="1" x14ac:dyDescent="0.35">
      <c r="B30" s="113" t="s">
        <v>74</v>
      </c>
      <c r="C30" s="86" t="s">
        <v>130</v>
      </c>
      <c r="D30" s="87">
        <v>23</v>
      </c>
      <c r="E30" s="87">
        <v>24</v>
      </c>
      <c r="F30" s="88">
        <f t="shared" ref="F30:F31" si="10">D30+E30</f>
        <v>47</v>
      </c>
      <c r="G30" s="389">
        <f t="shared" ref="G30" si="11">F30+F31</f>
        <v>90</v>
      </c>
      <c r="H30" s="390"/>
    </row>
    <row r="31" spans="2:8" s="85" customFormat="1" ht="35.15" customHeight="1" thickBot="1" x14ac:dyDescent="0.4">
      <c r="B31" s="114" t="s">
        <v>131</v>
      </c>
      <c r="C31" s="89" t="s">
        <v>130</v>
      </c>
      <c r="D31" s="90">
        <v>20</v>
      </c>
      <c r="E31" s="90">
        <v>23</v>
      </c>
      <c r="F31" s="91">
        <f t="shared" si="10"/>
        <v>43</v>
      </c>
      <c r="G31" s="391"/>
      <c r="H31" s="392"/>
    </row>
    <row r="32" spans="2:8" s="85" customFormat="1" ht="35.15" customHeight="1" thickTop="1" x14ac:dyDescent="0.35">
      <c r="B32" s="113" t="s">
        <v>399</v>
      </c>
      <c r="C32" s="86" t="s">
        <v>166</v>
      </c>
      <c r="D32" s="87">
        <v>20</v>
      </c>
      <c r="E32" s="87">
        <v>24</v>
      </c>
      <c r="F32" s="88">
        <f t="shared" si="6"/>
        <v>44</v>
      </c>
      <c r="G32" s="389">
        <f t="shared" ref="G32" si="12">F32+F33</f>
        <v>87</v>
      </c>
      <c r="H32" s="390"/>
    </row>
    <row r="33" spans="2:8" s="85" customFormat="1" ht="35.15" customHeight="1" thickBot="1" x14ac:dyDescent="0.4">
      <c r="B33" s="114" t="s">
        <v>400</v>
      </c>
      <c r="C33" s="89" t="s">
        <v>171</v>
      </c>
      <c r="D33" s="90">
        <v>22</v>
      </c>
      <c r="E33" s="90">
        <v>21</v>
      </c>
      <c r="F33" s="91">
        <f t="shared" si="6"/>
        <v>43</v>
      </c>
      <c r="G33" s="391"/>
      <c r="H33" s="392"/>
    </row>
    <row r="34" spans="2:8" s="85" customFormat="1" ht="35.15" customHeight="1" thickTop="1" x14ac:dyDescent="0.35">
      <c r="B34" s="113" t="s">
        <v>401</v>
      </c>
      <c r="C34" s="86" t="s">
        <v>168</v>
      </c>
      <c r="D34" s="87">
        <v>20</v>
      </c>
      <c r="E34" s="87">
        <v>21</v>
      </c>
      <c r="F34" s="88">
        <f t="shared" si="6"/>
        <v>41</v>
      </c>
      <c r="G34" s="389">
        <f t="shared" ref="G34" si="13">F34+F35</f>
        <v>88</v>
      </c>
      <c r="H34" s="390"/>
    </row>
    <row r="35" spans="2:8" s="85" customFormat="1" ht="35.15" customHeight="1" thickBot="1" x14ac:dyDescent="0.4">
      <c r="B35" s="114" t="s">
        <v>402</v>
      </c>
      <c r="C35" s="89" t="s">
        <v>173</v>
      </c>
      <c r="D35" s="90">
        <v>23</v>
      </c>
      <c r="E35" s="90">
        <v>24</v>
      </c>
      <c r="F35" s="91">
        <f t="shared" si="6"/>
        <v>47</v>
      </c>
      <c r="G35" s="391"/>
      <c r="H35" s="392"/>
    </row>
    <row r="36" spans="2:8" s="85" customFormat="1" ht="66" customHeight="1" thickTop="1" thickBot="1" x14ac:dyDescent="0.4">
      <c r="B36" s="386" t="s">
        <v>406</v>
      </c>
      <c r="C36" s="387"/>
      <c r="D36" s="387"/>
      <c r="E36" s="387"/>
      <c r="F36" s="387"/>
      <c r="G36" s="387"/>
      <c r="H36" s="388"/>
    </row>
    <row r="37" spans="2:8" s="85" customFormat="1" ht="35.15" customHeight="1" thickTop="1" x14ac:dyDescent="0.35">
      <c r="B37" s="113" t="s">
        <v>407</v>
      </c>
      <c r="C37" s="86" t="s">
        <v>41</v>
      </c>
      <c r="D37" s="87">
        <v>24</v>
      </c>
      <c r="E37" s="87">
        <v>23</v>
      </c>
      <c r="F37" s="88">
        <f>D37+E37</f>
        <v>47</v>
      </c>
      <c r="G37" s="393">
        <f t="shared" ref="G37:G57" si="14">F37+F38</f>
        <v>93</v>
      </c>
      <c r="H37" s="394"/>
    </row>
    <row r="38" spans="2:8" s="85" customFormat="1" ht="35.15" customHeight="1" thickBot="1" x14ac:dyDescent="0.4">
      <c r="B38" s="114" t="s">
        <v>408</v>
      </c>
      <c r="C38" s="89" t="s">
        <v>177</v>
      </c>
      <c r="D38" s="90">
        <v>22</v>
      </c>
      <c r="E38" s="90">
        <v>24</v>
      </c>
      <c r="F38" s="91">
        <f t="shared" ref="F38:F58" si="15">D38+E38</f>
        <v>46</v>
      </c>
      <c r="G38" s="395"/>
      <c r="H38" s="396"/>
    </row>
    <row r="39" spans="2:8" s="85" customFormat="1" ht="35.15" customHeight="1" thickTop="1" x14ac:dyDescent="0.35">
      <c r="B39" s="113" t="s">
        <v>409</v>
      </c>
      <c r="C39" s="86" t="s">
        <v>13</v>
      </c>
      <c r="D39" s="87">
        <v>20</v>
      </c>
      <c r="E39" s="87">
        <v>24</v>
      </c>
      <c r="F39" s="88">
        <f t="shared" si="15"/>
        <v>44</v>
      </c>
      <c r="G39" s="389">
        <f t="shared" si="14"/>
        <v>88</v>
      </c>
      <c r="H39" s="390"/>
    </row>
    <row r="40" spans="2:8" s="85" customFormat="1" ht="35.15" customHeight="1" thickBot="1" x14ac:dyDescent="0.4">
      <c r="B40" s="114" t="s">
        <v>398</v>
      </c>
      <c r="C40" s="89" t="s">
        <v>20</v>
      </c>
      <c r="D40" s="90">
        <v>23</v>
      </c>
      <c r="E40" s="90">
        <v>21</v>
      </c>
      <c r="F40" s="91">
        <f t="shared" si="15"/>
        <v>44</v>
      </c>
      <c r="G40" s="391"/>
      <c r="H40" s="392"/>
    </row>
    <row r="41" spans="2:8" s="85" customFormat="1" ht="35.15" customHeight="1" thickTop="1" x14ac:dyDescent="0.35">
      <c r="B41" s="113" t="s">
        <v>19</v>
      </c>
      <c r="C41" s="86" t="s">
        <v>38</v>
      </c>
      <c r="D41" s="87">
        <v>24</v>
      </c>
      <c r="E41" s="87">
        <v>21</v>
      </c>
      <c r="F41" s="88">
        <f t="shared" si="15"/>
        <v>45</v>
      </c>
      <c r="G41" s="389">
        <f t="shared" si="14"/>
        <v>92</v>
      </c>
      <c r="H41" s="390"/>
    </row>
    <row r="42" spans="2:8" s="85" customFormat="1" ht="35.15" customHeight="1" thickBot="1" x14ac:dyDescent="0.4">
      <c r="B42" s="114" t="s">
        <v>410</v>
      </c>
      <c r="C42" s="89" t="s">
        <v>52</v>
      </c>
      <c r="D42" s="90">
        <v>22</v>
      </c>
      <c r="E42" s="92">
        <v>25</v>
      </c>
      <c r="F42" s="91">
        <f t="shared" si="15"/>
        <v>47</v>
      </c>
      <c r="G42" s="391"/>
      <c r="H42" s="392"/>
    </row>
    <row r="43" spans="2:8" s="85" customFormat="1" ht="35.15" customHeight="1" thickTop="1" x14ac:dyDescent="0.35">
      <c r="B43" s="113" t="s">
        <v>58</v>
      </c>
      <c r="C43" s="86" t="s">
        <v>135</v>
      </c>
      <c r="D43" s="87">
        <v>19</v>
      </c>
      <c r="E43" s="94">
        <v>25</v>
      </c>
      <c r="F43" s="88">
        <f t="shared" si="15"/>
        <v>44</v>
      </c>
      <c r="G43" s="389">
        <f t="shared" si="14"/>
        <v>90</v>
      </c>
      <c r="H43" s="390"/>
    </row>
    <row r="44" spans="2:8" s="85" customFormat="1" ht="35.15" customHeight="1" thickBot="1" x14ac:dyDescent="0.4">
      <c r="B44" s="114" t="s">
        <v>411</v>
      </c>
      <c r="C44" s="89" t="s">
        <v>149</v>
      </c>
      <c r="D44" s="90">
        <v>21</v>
      </c>
      <c r="E44" s="92">
        <v>25</v>
      </c>
      <c r="F44" s="91">
        <f t="shared" si="15"/>
        <v>46</v>
      </c>
      <c r="G44" s="391"/>
      <c r="H44" s="392"/>
    </row>
    <row r="45" spans="2:8" s="85" customFormat="1" ht="35.15" customHeight="1" thickTop="1" x14ac:dyDescent="0.35">
      <c r="B45" s="113" t="s">
        <v>397</v>
      </c>
      <c r="C45" s="86" t="s">
        <v>366</v>
      </c>
      <c r="D45" s="87">
        <v>24</v>
      </c>
      <c r="E45" s="94">
        <v>25</v>
      </c>
      <c r="F45" s="88">
        <f t="shared" si="15"/>
        <v>49</v>
      </c>
      <c r="G45" s="389">
        <f t="shared" si="14"/>
        <v>92</v>
      </c>
      <c r="H45" s="390"/>
    </row>
    <row r="46" spans="2:8" s="85" customFormat="1" ht="35.15" customHeight="1" thickBot="1" x14ac:dyDescent="0.4">
      <c r="B46" s="114" t="s">
        <v>412</v>
      </c>
      <c r="C46" s="89" t="s">
        <v>366</v>
      </c>
      <c r="D46" s="90">
        <v>19</v>
      </c>
      <c r="E46" s="90">
        <v>24</v>
      </c>
      <c r="F46" s="91">
        <f t="shared" si="15"/>
        <v>43</v>
      </c>
      <c r="G46" s="391"/>
      <c r="H46" s="392"/>
    </row>
    <row r="47" spans="2:8" s="85" customFormat="1" ht="35.15" customHeight="1" thickTop="1" x14ac:dyDescent="0.35">
      <c r="B47" s="113" t="s">
        <v>398</v>
      </c>
      <c r="C47" s="86" t="s">
        <v>146</v>
      </c>
      <c r="D47" s="87">
        <v>20</v>
      </c>
      <c r="E47" s="87">
        <v>18</v>
      </c>
      <c r="F47" s="88">
        <f t="shared" ref="F47:F48" si="16">D47+E47</f>
        <v>38</v>
      </c>
      <c r="G47" s="389">
        <f t="shared" ref="G47" si="17">F47+F48</f>
        <v>78</v>
      </c>
      <c r="H47" s="390"/>
    </row>
    <row r="48" spans="2:8" s="85" customFormat="1" ht="35.15" customHeight="1" thickBot="1" x14ac:dyDescent="0.4">
      <c r="B48" s="114" t="s">
        <v>408</v>
      </c>
      <c r="C48" s="89" t="s">
        <v>150</v>
      </c>
      <c r="D48" s="90">
        <v>21</v>
      </c>
      <c r="E48" s="90">
        <v>19</v>
      </c>
      <c r="F48" s="91">
        <f t="shared" si="16"/>
        <v>40</v>
      </c>
      <c r="G48" s="391"/>
      <c r="H48" s="392"/>
    </row>
    <row r="49" spans="2:8" s="85" customFormat="1" ht="35.15" customHeight="1" thickTop="1" x14ac:dyDescent="0.35">
      <c r="B49" s="113" t="s">
        <v>413</v>
      </c>
      <c r="C49" s="86" t="s">
        <v>85</v>
      </c>
      <c r="D49" s="87">
        <v>20</v>
      </c>
      <c r="E49" s="87">
        <v>21</v>
      </c>
      <c r="F49" s="88">
        <f t="shared" si="15"/>
        <v>41</v>
      </c>
      <c r="G49" s="389">
        <f t="shared" si="14"/>
        <v>88</v>
      </c>
      <c r="H49" s="390"/>
    </row>
    <row r="50" spans="2:8" s="85" customFormat="1" ht="35.15" customHeight="1" thickBot="1" x14ac:dyDescent="0.4">
      <c r="B50" s="114" t="s">
        <v>414</v>
      </c>
      <c r="C50" s="89" t="s">
        <v>85</v>
      </c>
      <c r="D50" s="92">
        <v>25</v>
      </c>
      <c r="E50" s="90">
        <v>22</v>
      </c>
      <c r="F50" s="91">
        <f t="shared" si="15"/>
        <v>47</v>
      </c>
      <c r="G50" s="391"/>
      <c r="H50" s="392"/>
    </row>
    <row r="51" spans="2:8" s="85" customFormat="1" ht="35.15" customHeight="1" thickTop="1" x14ac:dyDescent="0.35">
      <c r="B51" s="113" t="s">
        <v>415</v>
      </c>
      <c r="C51" s="86" t="s">
        <v>28</v>
      </c>
      <c r="D51" s="87">
        <v>22</v>
      </c>
      <c r="E51" s="87">
        <v>22</v>
      </c>
      <c r="F51" s="88">
        <f t="shared" si="15"/>
        <v>44</v>
      </c>
      <c r="G51" s="389">
        <f t="shared" si="14"/>
        <v>87</v>
      </c>
      <c r="H51" s="390"/>
    </row>
    <row r="52" spans="2:8" s="85" customFormat="1" ht="35.15" customHeight="1" thickBot="1" x14ac:dyDescent="0.4">
      <c r="B52" s="114" t="s">
        <v>416</v>
      </c>
      <c r="C52" s="89" t="s">
        <v>338</v>
      </c>
      <c r="D52" s="90">
        <v>22</v>
      </c>
      <c r="E52" s="90">
        <v>21</v>
      </c>
      <c r="F52" s="91">
        <f t="shared" si="15"/>
        <v>43</v>
      </c>
      <c r="G52" s="391"/>
      <c r="H52" s="392"/>
    </row>
    <row r="53" spans="2:8" s="95" customFormat="1" ht="35.15" customHeight="1" thickTop="1" x14ac:dyDescent="0.35">
      <c r="B53" s="113" t="s">
        <v>417</v>
      </c>
      <c r="C53" s="86" t="s">
        <v>324</v>
      </c>
      <c r="D53" s="87">
        <v>14</v>
      </c>
      <c r="E53" s="87">
        <v>23</v>
      </c>
      <c r="F53" s="88">
        <f t="shared" si="15"/>
        <v>37</v>
      </c>
      <c r="G53" s="389">
        <f t="shared" si="14"/>
        <v>85</v>
      </c>
      <c r="H53" s="390"/>
    </row>
    <row r="54" spans="2:8" s="96" customFormat="1" ht="35.15" customHeight="1" thickBot="1" x14ac:dyDescent="0.4">
      <c r="B54" s="114" t="s">
        <v>416</v>
      </c>
      <c r="C54" s="89" t="s">
        <v>365</v>
      </c>
      <c r="D54" s="90">
        <v>24</v>
      </c>
      <c r="E54" s="90">
        <v>24</v>
      </c>
      <c r="F54" s="91">
        <f t="shared" si="15"/>
        <v>48</v>
      </c>
      <c r="G54" s="391"/>
      <c r="H54" s="392"/>
    </row>
    <row r="55" spans="2:8" s="96" customFormat="1" ht="35.15" customHeight="1" thickTop="1" x14ac:dyDescent="0.35">
      <c r="B55" s="113" t="s">
        <v>418</v>
      </c>
      <c r="C55" s="86" t="s">
        <v>88</v>
      </c>
      <c r="D55" s="87">
        <v>23</v>
      </c>
      <c r="E55" s="87">
        <v>20</v>
      </c>
      <c r="F55" s="88">
        <f t="shared" si="15"/>
        <v>43</v>
      </c>
      <c r="G55" s="389">
        <f t="shared" si="14"/>
        <v>85</v>
      </c>
      <c r="H55" s="390"/>
    </row>
    <row r="56" spans="2:8" s="96" customFormat="1" ht="35.15" customHeight="1" thickBot="1" x14ac:dyDescent="0.4">
      <c r="B56" s="114" t="s">
        <v>408</v>
      </c>
      <c r="C56" s="89" t="s">
        <v>101</v>
      </c>
      <c r="D56" s="90">
        <v>20</v>
      </c>
      <c r="E56" s="90">
        <v>22</v>
      </c>
      <c r="F56" s="91">
        <f t="shared" si="15"/>
        <v>42</v>
      </c>
      <c r="G56" s="391"/>
      <c r="H56" s="392"/>
    </row>
    <row r="57" spans="2:8" s="96" customFormat="1" ht="35.15" customHeight="1" thickTop="1" x14ac:dyDescent="0.35">
      <c r="B57" s="113" t="s">
        <v>419</v>
      </c>
      <c r="C57" s="86" t="s">
        <v>86</v>
      </c>
      <c r="D57" s="87">
        <v>21</v>
      </c>
      <c r="E57" s="87">
        <v>22</v>
      </c>
      <c r="F57" s="88">
        <f t="shared" si="15"/>
        <v>43</v>
      </c>
      <c r="G57" s="389">
        <f t="shared" si="14"/>
        <v>91</v>
      </c>
      <c r="H57" s="390"/>
    </row>
    <row r="58" spans="2:8" s="96" customFormat="1" ht="35.15" customHeight="1" thickBot="1" x14ac:dyDescent="0.4">
      <c r="B58" s="114" t="s">
        <v>169</v>
      </c>
      <c r="C58" s="89" t="s">
        <v>170</v>
      </c>
      <c r="D58" s="90">
        <v>24</v>
      </c>
      <c r="E58" s="90">
        <v>24</v>
      </c>
      <c r="F58" s="91">
        <f t="shared" si="15"/>
        <v>48</v>
      </c>
      <c r="G58" s="391"/>
      <c r="H58" s="392"/>
    </row>
    <row r="59" spans="2:8" s="96" customFormat="1" ht="66" customHeight="1" thickTop="1" thickBot="1" x14ac:dyDescent="0.4">
      <c r="B59" s="404" t="s">
        <v>435</v>
      </c>
      <c r="C59" s="405"/>
      <c r="D59" s="405"/>
      <c r="E59" s="405"/>
      <c r="F59" s="405"/>
      <c r="G59" s="405"/>
      <c r="H59" s="406"/>
    </row>
    <row r="60" spans="2:8" s="96" customFormat="1" ht="35.15" customHeight="1" thickTop="1" x14ac:dyDescent="0.35">
      <c r="B60" s="113" t="s">
        <v>58</v>
      </c>
      <c r="C60" s="86" t="s">
        <v>59</v>
      </c>
      <c r="D60" s="87">
        <v>19</v>
      </c>
      <c r="E60" s="87">
        <v>17</v>
      </c>
      <c r="F60" s="88">
        <f t="shared" ref="F60:F79" si="18">D60+E60</f>
        <v>36</v>
      </c>
      <c r="G60" s="389">
        <f t="shared" ref="G60:G78" si="19">F60+F61</f>
        <v>80</v>
      </c>
      <c r="H60" s="390"/>
    </row>
    <row r="61" spans="2:8" s="96" customFormat="1" ht="35.15" customHeight="1" thickBot="1" x14ac:dyDescent="0.4">
      <c r="B61" s="114" t="s">
        <v>417</v>
      </c>
      <c r="C61" s="89" t="s">
        <v>40</v>
      </c>
      <c r="D61" s="90">
        <v>23</v>
      </c>
      <c r="E61" s="90">
        <v>21</v>
      </c>
      <c r="F61" s="91">
        <f t="shared" si="18"/>
        <v>44</v>
      </c>
      <c r="G61" s="391"/>
      <c r="H61" s="392"/>
    </row>
    <row r="62" spans="2:8" s="96" customFormat="1" ht="35.15" customHeight="1" thickTop="1" x14ac:dyDescent="0.35">
      <c r="B62" s="113" t="s">
        <v>420</v>
      </c>
      <c r="C62" s="86" t="s">
        <v>22</v>
      </c>
      <c r="D62" s="87">
        <v>20</v>
      </c>
      <c r="E62" s="87">
        <v>17</v>
      </c>
      <c r="F62" s="88">
        <f t="shared" si="18"/>
        <v>37</v>
      </c>
      <c r="G62" s="389">
        <f t="shared" si="19"/>
        <v>78</v>
      </c>
      <c r="H62" s="390"/>
    </row>
    <row r="63" spans="2:8" s="96" customFormat="1" ht="35.15" customHeight="1" thickBot="1" x14ac:dyDescent="0.4">
      <c r="B63" s="114" t="s">
        <v>409</v>
      </c>
      <c r="C63" s="89" t="s">
        <v>358</v>
      </c>
      <c r="D63" s="90">
        <v>21</v>
      </c>
      <c r="E63" s="90">
        <v>20</v>
      </c>
      <c r="F63" s="91">
        <f t="shared" si="18"/>
        <v>41</v>
      </c>
      <c r="G63" s="391"/>
      <c r="H63" s="392"/>
    </row>
    <row r="64" spans="2:8" s="96" customFormat="1" ht="35.15" customHeight="1" thickTop="1" x14ac:dyDescent="0.35">
      <c r="B64" s="113" t="s">
        <v>421</v>
      </c>
      <c r="C64" s="86" t="s">
        <v>130</v>
      </c>
      <c r="D64" s="87">
        <v>17</v>
      </c>
      <c r="E64" s="87">
        <v>19</v>
      </c>
      <c r="F64" s="88">
        <f t="shared" si="18"/>
        <v>36</v>
      </c>
      <c r="G64" s="389">
        <f t="shared" si="19"/>
        <v>77</v>
      </c>
      <c r="H64" s="390"/>
    </row>
    <row r="65" spans="2:8" ht="31.5" thickBot="1" x14ac:dyDescent="0.4">
      <c r="B65" s="114" t="s">
        <v>422</v>
      </c>
      <c r="C65" s="89" t="s">
        <v>370</v>
      </c>
      <c r="D65" s="90">
        <v>20</v>
      </c>
      <c r="E65" s="90">
        <v>21</v>
      </c>
      <c r="F65" s="91">
        <f t="shared" si="18"/>
        <v>41</v>
      </c>
      <c r="G65" s="391"/>
      <c r="H65" s="392"/>
    </row>
    <row r="66" spans="2:8" ht="31.5" thickTop="1" x14ac:dyDescent="0.35">
      <c r="B66" s="113" t="s">
        <v>423</v>
      </c>
      <c r="C66" s="86" t="s">
        <v>121</v>
      </c>
      <c r="D66" s="87">
        <v>19</v>
      </c>
      <c r="E66" s="87">
        <v>17</v>
      </c>
      <c r="F66" s="88">
        <f t="shared" ref="F66:F67" si="20">D66+E66</f>
        <v>36</v>
      </c>
      <c r="G66" s="389">
        <f t="shared" ref="G66" si="21">F66+F67</f>
        <v>77</v>
      </c>
      <c r="H66" s="390"/>
    </row>
    <row r="67" spans="2:8" ht="31.5" thickBot="1" x14ac:dyDescent="0.4">
      <c r="B67" s="114" t="s">
        <v>424</v>
      </c>
      <c r="C67" s="89" t="s">
        <v>300</v>
      </c>
      <c r="D67" s="90">
        <v>21</v>
      </c>
      <c r="E67" s="90">
        <v>20</v>
      </c>
      <c r="F67" s="91">
        <f t="shared" si="20"/>
        <v>41</v>
      </c>
      <c r="G67" s="391"/>
      <c r="H67" s="392"/>
    </row>
    <row r="68" spans="2:8" ht="31.5" thickTop="1" x14ac:dyDescent="0.35">
      <c r="B68" s="113" t="s">
        <v>120</v>
      </c>
      <c r="C68" s="86" t="s">
        <v>121</v>
      </c>
      <c r="D68" s="87">
        <v>19</v>
      </c>
      <c r="E68" s="87">
        <v>17</v>
      </c>
      <c r="F68" s="88">
        <f t="shared" si="18"/>
        <v>36</v>
      </c>
      <c r="G68" s="393">
        <f t="shared" ref="G68" si="22">F68+F69</f>
        <v>82</v>
      </c>
      <c r="H68" s="394"/>
    </row>
    <row r="69" spans="2:8" ht="31.5" thickBot="1" x14ac:dyDescent="0.4">
      <c r="B69" s="114" t="s">
        <v>407</v>
      </c>
      <c r="C69" s="89" t="s">
        <v>63</v>
      </c>
      <c r="D69" s="90">
        <v>22</v>
      </c>
      <c r="E69" s="90">
        <v>24</v>
      </c>
      <c r="F69" s="91">
        <f t="shared" si="18"/>
        <v>46</v>
      </c>
      <c r="G69" s="395"/>
      <c r="H69" s="396"/>
    </row>
    <row r="70" spans="2:8" ht="31.5" thickTop="1" x14ac:dyDescent="0.35">
      <c r="B70" s="113" t="s">
        <v>425</v>
      </c>
      <c r="C70" s="86" t="s">
        <v>171</v>
      </c>
      <c r="D70" s="87">
        <v>23</v>
      </c>
      <c r="E70" s="87">
        <v>22</v>
      </c>
      <c r="F70" s="88">
        <f t="shared" ref="F70:F71" si="23">D70+E70</f>
        <v>45</v>
      </c>
      <c r="G70" s="389">
        <f t="shared" ref="G70" si="24">F70+F71</f>
        <v>73</v>
      </c>
      <c r="H70" s="390"/>
    </row>
    <row r="71" spans="2:8" ht="31.5" thickBot="1" x14ac:dyDescent="0.4">
      <c r="B71" s="114" t="s">
        <v>426</v>
      </c>
      <c r="C71" s="89" t="s">
        <v>111</v>
      </c>
      <c r="D71" s="90">
        <v>15</v>
      </c>
      <c r="E71" s="90">
        <v>13</v>
      </c>
      <c r="F71" s="91">
        <f t="shared" si="23"/>
        <v>28</v>
      </c>
      <c r="G71" s="391"/>
      <c r="H71" s="392"/>
    </row>
    <row r="72" spans="2:8" ht="31.5" thickTop="1" x14ac:dyDescent="0.35">
      <c r="B72" s="113" t="s">
        <v>427</v>
      </c>
      <c r="C72" s="86" t="s">
        <v>116</v>
      </c>
      <c r="D72" s="94">
        <v>25</v>
      </c>
      <c r="E72" s="87">
        <v>20</v>
      </c>
      <c r="F72" s="88">
        <f t="shared" si="18"/>
        <v>45</v>
      </c>
      <c r="G72" s="389">
        <f t="shared" si="19"/>
        <v>77</v>
      </c>
      <c r="H72" s="390"/>
    </row>
    <row r="73" spans="2:8" ht="31.5" thickBot="1" x14ac:dyDescent="0.4">
      <c r="B73" s="114" t="s">
        <v>428</v>
      </c>
      <c r="C73" s="89" t="s">
        <v>116</v>
      </c>
      <c r="D73" s="90">
        <v>16</v>
      </c>
      <c r="E73" s="90">
        <v>16</v>
      </c>
      <c r="F73" s="91">
        <f t="shared" si="18"/>
        <v>32</v>
      </c>
      <c r="G73" s="391"/>
      <c r="H73" s="392"/>
    </row>
    <row r="74" spans="2:8" ht="31.5" thickTop="1" x14ac:dyDescent="0.35">
      <c r="B74" s="113" t="s">
        <v>422</v>
      </c>
      <c r="C74" s="86" t="s">
        <v>136</v>
      </c>
      <c r="D74" s="87">
        <v>21</v>
      </c>
      <c r="E74" s="87">
        <v>20</v>
      </c>
      <c r="F74" s="88">
        <f t="shared" si="18"/>
        <v>41</v>
      </c>
      <c r="G74" s="389">
        <f t="shared" si="19"/>
        <v>74</v>
      </c>
      <c r="H74" s="390"/>
    </row>
    <row r="75" spans="2:8" ht="31.5" thickBot="1" x14ac:dyDescent="0.4">
      <c r="B75" s="114" t="s">
        <v>429</v>
      </c>
      <c r="C75" s="89" t="s">
        <v>143</v>
      </c>
      <c r="D75" s="90">
        <v>16</v>
      </c>
      <c r="E75" s="90">
        <v>17</v>
      </c>
      <c r="F75" s="91">
        <f t="shared" si="18"/>
        <v>33</v>
      </c>
      <c r="G75" s="391"/>
      <c r="H75" s="392"/>
    </row>
    <row r="76" spans="2:8" ht="31.5" thickTop="1" x14ac:dyDescent="0.35">
      <c r="B76" s="113" t="s">
        <v>430</v>
      </c>
      <c r="C76" s="86" t="s">
        <v>433</v>
      </c>
      <c r="D76" s="87">
        <v>19</v>
      </c>
      <c r="E76" s="94">
        <v>25</v>
      </c>
      <c r="F76" s="88">
        <f t="shared" si="18"/>
        <v>44</v>
      </c>
      <c r="G76" s="389">
        <f t="shared" si="19"/>
        <v>82</v>
      </c>
      <c r="H76" s="390"/>
    </row>
    <row r="77" spans="2:8" ht="31.5" thickBot="1" x14ac:dyDescent="0.4">
      <c r="B77" s="114" t="s">
        <v>431</v>
      </c>
      <c r="C77" s="89" t="s">
        <v>434</v>
      </c>
      <c r="D77" s="90">
        <v>19</v>
      </c>
      <c r="E77" s="90">
        <v>19</v>
      </c>
      <c r="F77" s="91">
        <f t="shared" si="18"/>
        <v>38</v>
      </c>
      <c r="G77" s="391"/>
      <c r="H77" s="392"/>
    </row>
    <row r="78" spans="2:8" ht="31.5" thickTop="1" x14ac:dyDescent="0.35">
      <c r="B78" s="113" t="s">
        <v>432</v>
      </c>
      <c r="C78" s="86" t="s">
        <v>93</v>
      </c>
      <c r="D78" s="87">
        <v>21</v>
      </c>
      <c r="E78" s="87">
        <v>20</v>
      </c>
      <c r="F78" s="88">
        <f t="shared" si="18"/>
        <v>41</v>
      </c>
      <c r="G78" s="389">
        <f t="shared" si="19"/>
        <v>81</v>
      </c>
      <c r="H78" s="390"/>
    </row>
    <row r="79" spans="2:8" ht="31.5" thickBot="1" x14ac:dyDescent="0.4">
      <c r="B79" s="114" t="s">
        <v>414</v>
      </c>
      <c r="C79" s="89" t="s">
        <v>83</v>
      </c>
      <c r="D79" s="90">
        <v>18</v>
      </c>
      <c r="E79" s="90">
        <v>22</v>
      </c>
      <c r="F79" s="91">
        <f t="shared" si="18"/>
        <v>40</v>
      </c>
      <c r="G79" s="391"/>
      <c r="H79" s="392"/>
    </row>
    <row r="80" spans="2:8" ht="62.5" thickTop="1" thickBot="1" x14ac:dyDescent="0.4">
      <c r="B80" s="404" t="s">
        <v>436</v>
      </c>
      <c r="C80" s="405"/>
      <c r="D80" s="405"/>
      <c r="E80" s="405"/>
      <c r="F80" s="405"/>
      <c r="G80" s="405"/>
      <c r="H80" s="406"/>
    </row>
    <row r="81" spans="2:8" ht="31.5" thickTop="1" x14ac:dyDescent="0.35">
      <c r="B81" s="113" t="s">
        <v>429</v>
      </c>
      <c r="C81" s="86" t="s">
        <v>326</v>
      </c>
      <c r="D81" s="87">
        <v>22</v>
      </c>
      <c r="E81" s="87">
        <v>21</v>
      </c>
      <c r="F81" s="88">
        <f t="shared" ref="F81:F100" si="25">D81+E81</f>
        <v>43</v>
      </c>
      <c r="G81" s="389">
        <f t="shared" ref="G81:G99" si="26">F81+F82</f>
        <v>69</v>
      </c>
      <c r="H81" s="390"/>
    </row>
    <row r="82" spans="2:8" ht="31.5" thickBot="1" x14ac:dyDescent="0.4">
      <c r="B82" s="114" t="s">
        <v>437</v>
      </c>
      <c r="C82" s="89" t="s">
        <v>326</v>
      </c>
      <c r="D82" s="90">
        <v>14</v>
      </c>
      <c r="E82" s="90">
        <v>12</v>
      </c>
      <c r="F82" s="91">
        <f t="shared" si="25"/>
        <v>26</v>
      </c>
      <c r="G82" s="391"/>
      <c r="H82" s="392"/>
    </row>
    <row r="83" spans="2:8" ht="31.5" thickTop="1" x14ac:dyDescent="0.35">
      <c r="B83" s="113" t="s">
        <v>400</v>
      </c>
      <c r="C83" s="86" t="s">
        <v>298</v>
      </c>
      <c r="D83" s="87">
        <v>14</v>
      </c>
      <c r="E83" s="87">
        <v>17</v>
      </c>
      <c r="F83" s="88">
        <f t="shared" si="25"/>
        <v>31</v>
      </c>
      <c r="G83" s="389">
        <f t="shared" ref="G83" si="27">F83+F84</f>
        <v>66</v>
      </c>
      <c r="H83" s="390"/>
    </row>
    <row r="84" spans="2:8" ht="31.5" thickBot="1" x14ac:dyDescent="0.4">
      <c r="B84" s="114" t="s">
        <v>33</v>
      </c>
      <c r="C84" s="89" t="s">
        <v>38</v>
      </c>
      <c r="D84" s="90">
        <v>16</v>
      </c>
      <c r="E84" s="90">
        <v>19</v>
      </c>
      <c r="F84" s="91">
        <f t="shared" si="25"/>
        <v>35</v>
      </c>
      <c r="G84" s="391"/>
      <c r="H84" s="392"/>
    </row>
    <row r="85" spans="2:8" ht="31.5" thickTop="1" x14ac:dyDescent="0.35">
      <c r="B85" s="113" t="s">
        <v>438</v>
      </c>
      <c r="C85" s="86" t="s">
        <v>108</v>
      </c>
      <c r="D85" s="87">
        <v>22</v>
      </c>
      <c r="E85" s="87">
        <v>23</v>
      </c>
      <c r="F85" s="88">
        <f t="shared" ref="F85:F86" si="28">D85+E85</f>
        <v>45</v>
      </c>
      <c r="G85" s="389">
        <f t="shared" ref="G85" si="29">F85+F86</f>
        <v>77</v>
      </c>
      <c r="H85" s="390"/>
    </row>
    <row r="86" spans="2:8" ht="31.5" thickBot="1" x14ac:dyDescent="0.4">
      <c r="B86" s="114" t="s">
        <v>415</v>
      </c>
      <c r="C86" s="89" t="s">
        <v>108</v>
      </c>
      <c r="D86" s="90">
        <v>16</v>
      </c>
      <c r="E86" s="90">
        <v>16</v>
      </c>
      <c r="F86" s="91">
        <f t="shared" si="28"/>
        <v>32</v>
      </c>
      <c r="G86" s="391"/>
      <c r="H86" s="392"/>
    </row>
    <row r="87" spans="2:8" ht="31.5" thickTop="1" x14ac:dyDescent="0.35">
      <c r="B87" s="113" t="s">
        <v>407</v>
      </c>
      <c r="C87" s="86" t="s">
        <v>1</v>
      </c>
      <c r="D87" s="87">
        <v>20</v>
      </c>
      <c r="E87" s="87">
        <v>18</v>
      </c>
      <c r="F87" s="88">
        <f t="shared" si="25"/>
        <v>38</v>
      </c>
      <c r="G87" s="389">
        <f t="shared" si="26"/>
        <v>77</v>
      </c>
      <c r="H87" s="390"/>
    </row>
    <row r="88" spans="2:8" ht="31.5" thickBot="1" x14ac:dyDescent="0.4">
      <c r="B88" s="114" t="s">
        <v>416</v>
      </c>
      <c r="C88" s="89" t="s">
        <v>38</v>
      </c>
      <c r="D88" s="90">
        <v>20</v>
      </c>
      <c r="E88" s="90">
        <v>19</v>
      </c>
      <c r="F88" s="91">
        <f t="shared" si="25"/>
        <v>39</v>
      </c>
      <c r="G88" s="391"/>
      <c r="H88" s="392"/>
    </row>
    <row r="89" spans="2:8" ht="31.5" thickTop="1" x14ac:dyDescent="0.35">
      <c r="B89" s="113" t="s">
        <v>399</v>
      </c>
      <c r="C89" s="86" t="s">
        <v>321</v>
      </c>
      <c r="D89" s="87">
        <v>18</v>
      </c>
      <c r="E89" s="87">
        <v>23</v>
      </c>
      <c r="F89" s="88">
        <f t="shared" si="25"/>
        <v>41</v>
      </c>
      <c r="G89" s="393">
        <f t="shared" ref="G89" si="30">F89+F90</f>
        <v>87</v>
      </c>
      <c r="H89" s="394"/>
    </row>
    <row r="90" spans="2:8" ht="31.5" thickBot="1" x14ac:dyDescent="0.4">
      <c r="B90" s="114" t="s">
        <v>439</v>
      </c>
      <c r="C90" s="89" t="s">
        <v>325</v>
      </c>
      <c r="D90" s="90">
        <v>23</v>
      </c>
      <c r="E90" s="90">
        <v>23</v>
      </c>
      <c r="F90" s="91">
        <f t="shared" si="25"/>
        <v>46</v>
      </c>
      <c r="G90" s="395"/>
      <c r="H90" s="396"/>
    </row>
    <row r="91" spans="2:8" ht="31.5" thickTop="1" x14ac:dyDescent="0.35">
      <c r="B91" s="113" t="s">
        <v>46</v>
      </c>
      <c r="C91" s="86" t="s">
        <v>337</v>
      </c>
      <c r="D91" s="87">
        <v>14</v>
      </c>
      <c r="E91" s="87">
        <v>15</v>
      </c>
      <c r="F91" s="88">
        <f t="shared" ref="F91:F92" si="31">D91+E91</f>
        <v>29</v>
      </c>
      <c r="G91" s="389">
        <f t="shared" ref="G91" si="32">F91+F92</f>
        <v>66</v>
      </c>
      <c r="H91" s="390"/>
    </row>
    <row r="92" spans="2:8" ht="31.5" thickBot="1" x14ac:dyDescent="0.4">
      <c r="B92" s="114" t="s">
        <v>432</v>
      </c>
      <c r="C92" s="89" t="s">
        <v>344</v>
      </c>
      <c r="D92" s="90">
        <v>17</v>
      </c>
      <c r="E92" s="90">
        <v>20</v>
      </c>
      <c r="F92" s="91">
        <f t="shared" si="31"/>
        <v>37</v>
      </c>
      <c r="G92" s="391"/>
      <c r="H92" s="392"/>
    </row>
    <row r="93" spans="2:8" ht="31.5" thickTop="1" x14ac:dyDescent="0.35">
      <c r="B93" s="113" t="s">
        <v>398</v>
      </c>
      <c r="C93" s="86" t="s">
        <v>359</v>
      </c>
      <c r="D93" s="87">
        <v>22</v>
      </c>
      <c r="E93" s="87">
        <v>21</v>
      </c>
      <c r="F93" s="88">
        <f t="shared" si="25"/>
        <v>43</v>
      </c>
      <c r="G93" s="389">
        <f t="shared" si="26"/>
        <v>80</v>
      </c>
      <c r="H93" s="390"/>
    </row>
    <row r="94" spans="2:8" ht="31.5" thickBot="1" x14ac:dyDescent="0.4">
      <c r="B94" s="114" t="s">
        <v>440</v>
      </c>
      <c r="C94" s="89" t="s">
        <v>330</v>
      </c>
      <c r="D94" s="90">
        <v>19</v>
      </c>
      <c r="E94" s="90">
        <v>18</v>
      </c>
      <c r="F94" s="91">
        <f t="shared" si="25"/>
        <v>37</v>
      </c>
      <c r="G94" s="391"/>
      <c r="H94" s="392"/>
    </row>
    <row r="95" spans="2:8" ht="31.5" thickTop="1" x14ac:dyDescent="0.35">
      <c r="B95" s="113" t="s">
        <v>429</v>
      </c>
      <c r="C95" s="86" t="s">
        <v>97</v>
      </c>
      <c r="D95" s="87">
        <v>13</v>
      </c>
      <c r="E95" s="87">
        <v>12</v>
      </c>
      <c r="F95" s="88">
        <f t="shared" si="25"/>
        <v>25</v>
      </c>
      <c r="G95" s="389">
        <f t="shared" si="26"/>
        <v>61</v>
      </c>
      <c r="H95" s="390"/>
    </row>
    <row r="96" spans="2:8" ht="31.5" thickBot="1" x14ac:dyDescent="0.4">
      <c r="B96" s="114" t="s">
        <v>440</v>
      </c>
      <c r="C96" s="89" t="s">
        <v>103</v>
      </c>
      <c r="D96" s="90">
        <v>17</v>
      </c>
      <c r="E96" s="90">
        <v>19</v>
      </c>
      <c r="F96" s="91">
        <f t="shared" si="25"/>
        <v>36</v>
      </c>
      <c r="G96" s="391"/>
      <c r="H96" s="392"/>
    </row>
    <row r="97" spans="2:8" ht="31.5" thickTop="1" x14ac:dyDescent="0.35">
      <c r="B97" s="113" t="s">
        <v>441</v>
      </c>
      <c r="C97" s="86" t="s">
        <v>342</v>
      </c>
      <c r="D97" s="87">
        <v>21</v>
      </c>
      <c r="E97" s="87">
        <v>20</v>
      </c>
      <c r="F97" s="88">
        <f t="shared" si="25"/>
        <v>41</v>
      </c>
      <c r="G97" s="389">
        <f t="shared" si="26"/>
        <v>57</v>
      </c>
      <c r="H97" s="390"/>
    </row>
    <row r="98" spans="2:8" ht="31.5" thickBot="1" x14ac:dyDescent="0.4">
      <c r="B98" s="114" t="s">
        <v>441</v>
      </c>
      <c r="C98" s="89" t="s">
        <v>343</v>
      </c>
      <c r="D98" s="90">
        <v>10</v>
      </c>
      <c r="E98" s="90">
        <v>6</v>
      </c>
      <c r="F98" s="91">
        <f t="shared" si="25"/>
        <v>16</v>
      </c>
      <c r="G98" s="391"/>
      <c r="H98" s="392"/>
    </row>
    <row r="99" spans="2:8" ht="31.5" thickTop="1" x14ac:dyDescent="0.35">
      <c r="B99" s="113" t="s">
        <v>407</v>
      </c>
      <c r="C99" s="86" t="s">
        <v>442</v>
      </c>
      <c r="D99" s="87">
        <v>24</v>
      </c>
      <c r="E99" s="87">
        <v>22</v>
      </c>
      <c r="F99" s="88">
        <f t="shared" si="25"/>
        <v>46</v>
      </c>
      <c r="G99" s="389">
        <f t="shared" si="26"/>
        <v>73</v>
      </c>
      <c r="H99" s="390"/>
    </row>
    <row r="100" spans="2:8" ht="31.5" thickBot="1" x14ac:dyDescent="0.4">
      <c r="B100" s="114" t="s">
        <v>443</v>
      </c>
      <c r="C100" s="89" t="s">
        <v>352</v>
      </c>
      <c r="D100" s="90">
        <v>13</v>
      </c>
      <c r="E100" s="90">
        <v>14</v>
      </c>
      <c r="F100" s="91">
        <f t="shared" si="25"/>
        <v>27</v>
      </c>
      <c r="G100" s="391"/>
      <c r="H100" s="392"/>
    </row>
    <row r="101" spans="2:8" ht="15" thickTop="1" x14ac:dyDescent="0.35"/>
  </sheetData>
  <mergeCells count="52">
    <mergeCell ref="G99:H100"/>
    <mergeCell ref="B80:H80"/>
    <mergeCell ref="G81:H82"/>
    <mergeCell ref="G87:H88"/>
    <mergeCell ref="G93:H94"/>
    <mergeCell ref="G95:H96"/>
    <mergeCell ref="G97:H98"/>
    <mergeCell ref="G85:H86"/>
    <mergeCell ref="G83:H84"/>
    <mergeCell ref="G91:H92"/>
    <mergeCell ref="G89:H90"/>
    <mergeCell ref="G64:H65"/>
    <mergeCell ref="G72:H73"/>
    <mergeCell ref="G74:H75"/>
    <mergeCell ref="G76:H77"/>
    <mergeCell ref="G78:H79"/>
    <mergeCell ref="G70:H71"/>
    <mergeCell ref="G68:H69"/>
    <mergeCell ref="G66:H67"/>
    <mergeCell ref="G62:H63"/>
    <mergeCell ref="G39:H40"/>
    <mergeCell ref="G41:H42"/>
    <mergeCell ref="G43:H44"/>
    <mergeCell ref="G45:H46"/>
    <mergeCell ref="G49:H50"/>
    <mergeCell ref="G51:H52"/>
    <mergeCell ref="G53:H54"/>
    <mergeCell ref="G55:H56"/>
    <mergeCell ref="G57:H58"/>
    <mergeCell ref="B59:H59"/>
    <mergeCell ref="G60:H61"/>
    <mergeCell ref="G47:H48"/>
    <mergeCell ref="G22:H23"/>
    <mergeCell ref="G32:H33"/>
    <mergeCell ref="G34:H35"/>
    <mergeCell ref="B36:H36"/>
    <mergeCell ref="G37:H38"/>
    <mergeCell ref="G30:H31"/>
    <mergeCell ref="G24:H25"/>
    <mergeCell ref="G26:H27"/>
    <mergeCell ref="G28:H29"/>
    <mergeCell ref="B1:H1"/>
    <mergeCell ref="G6:H6"/>
    <mergeCell ref="B10:H10"/>
    <mergeCell ref="B21:H21"/>
    <mergeCell ref="G11:H12"/>
    <mergeCell ref="G13:H14"/>
    <mergeCell ref="G15:H16"/>
    <mergeCell ref="G17:H18"/>
    <mergeCell ref="G19:H20"/>
    <mergeCell ref="B7:H7"/>
    <mergeCell ref="G8:H9"/>
  </mergeCells>
  <printOptions horizontalCentered="1"/>
  <pageMargins left="0.25" right="0.25" top="0.5" bottom="0.5" header="0.3" footer="0.3"/>
  <pageSetup scale="65" fitToHeight="0" orientation="portrait" r:id="rId1"/>
  <rowBreaks count="4" manualBreakCount="4">
    <brk id="20" min="1" max="7" man="1"/>
    <brk id="35" max="16383" man="1"/>
    <brk id="58" max="16383" man="1"/>
    <brk id="79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4"/>
  <sheetViews>
    <sheetView topLeftCell="A37" zoomScale="50" zoomScaleNormal="50" zoomScalePageLayoutView="50" workbookViewId="0">
      <selection activeCell="M49" sqref="M49"/>
    </sheetView>
  </sheetViews>
  <sheetFormatPr defaultColWidth="9.1796875" defaultRowHeight="31" x14ac:dyDescent="0.7"/>
  <cols>
    <col min="1" max="1" width="9.1796875" style="1"/>
    <col min="2" max="2" width="18.54296875" style="1" customWidth="1"/>
    <col min="3" max="3" width="29.81640625" style="1" customWidth="1"/>
    <col min="4" max="4" width="21.26953125" style="1" customWidth="1"/>
    <col min="5" max="6" width="21.26953125" style="97" customWidth="1"/>
    <col min="7" max="8" width="21.26953125" style="126" customWidth="1"/>
    <col min="9" max="9" width="66.54296875" style="319" customWidth="1"/>
    <col min="10" max="16384" width="9.1796875" style="1"/>
  </cols>
  <sheetData>
    <row r="1" spans="2:9" ht="66" customHeight="1" x14ac:dyDescent="0.7">
      <c r="B1" s="144" t="s">
        <v>237</v>
      </c>
      <c r="C1" s="119"/>
      <c r="D1" s="119"/>
      <c r="E1" s="119"/>
      <c r="F1" s="119"/>
      <c r="G1" s="119"/>
      <c r="H1" s="120"/>
    </row>
    <row r="2" spans="2:9" x14ac:dyDescent="0.7">
      <c r="B2" s="100"/>
      <c r="C2" s="101"/>
      <c r="D2" s="101"/>
      <c r="E2" s="102"/>
      <c r="F2" s="102"/>
      <c r="G2" s="101"/>
      <c r="H2" s="103"/>
    </row>
    <row r="3" spans="2:9" s="80" customFormat="1" ht="36.75" customHeight="1" x14ac:dyDescent="0.7">
      <c r="B3" s="104" t="s">
        <v>216</v>
      </c>
      <c r="C3" s="105"/>
      <c r="D3" s="106"/>
      <c r="E3" s="107"/>
      <c r="F3" s="107"/>
      <c r="G3" s="106"/>
      <c r="H3" s="108"/>
      <c r="I3" s="319"/>
    </row>
    <row r="4" spans="2:9" s="80" customFormat="1" ht="36.75" customHeight="1" x14ac:dyDescent="0.7">
      <c r="B4" s="104" t="s">
        <v>217</v>
      </c>
      <c r="C4" s="105"/>
      <c r="D4" s="106"/>
      <c r="E4" s="107"/>
      <c r="F4" s="107"/>
      <c r="G4" s="106"/>
      <c r="H4" s="108"/>
      <c r="I4" s="319"/>
    </row>
    <row r="5" spans="2:9" ht="31.5" thickBot="1" x14ac:dyDescent="0.75">
      <c r="B5" s="109"/>
      <c r="C5" s="102"/>
      <c r="D5" s="110"/>
      <c r="E5" s="102"/>
      <c r="F5" s="102"/>
      <c r="G5" s="124"/>
      <c r="H5" s="125"/>
    </row>
    <row r="6" spans="2:9" s="84" customFormat="1" ht="81.75" customHeight="1" thickBot="1" x14ac:dyDescent="0.75">
      <c r="B6" s="112" t="s">
        <v>7</v>
      </c>
      <c r="C6" s="82" t="s">
        <v>8</v>
      </c>
      <c r="D6" s="81" t="s">
        <v>218</v>
      </c>
      <c r="E6" s="81" t="s">
        <v>219</v>
      </c>
      <c r="F6" s="83" t="s">
        <v>220</v>
      </c>
      <c r="G6" s="83" t="s">
        <v>70</v>
      </c>
      <c r="H6" s="83" t="s">
        <v>238</v>
      </c>
      <c r="I6" s="319"/>
    </row>
    <row r="7" spans="2:9" s="85" customFormat="1" ht="66" customHeight="1" thickBot="1" x14ac:dyDescent="0.4">
      <c r="B7" s="121" t="s">
        <v>206</v>
      </c>
      <c r="C7" s="122"/>
      <c r="D7" s="122"/>
      <c r="E7" s="122"/>
      <c r="F7" s="122"/>
      <c r="G7" s="122"/>
      <c r="H7" s="123"/>
      <c r="I7" s="320"/>
    </row>
    <row r="8" spans="2:9" s="85" customFormat="1" ht="35.15" customHeight="1" thickTop="1" x14ac:dyDescent="0.35">
      <c r="B8" s="129" t="s">
        <v>271</v>
      </c>
      <c r="C8" s="130" t="s">
        <v>100</v>
      </c>
      <c r="D8" s="131">
        <v>23</v>
      </c>
      <c r="E8" s="131">
        <v>24</v>
      </c>
      <c r="F8" s="132">
        <f>SUM(D8:E8)</f>
        <v>47</v>
      </c>
      <c r="G8" s="143"/>
      <c r="H8" s="142"/>
      <c r="I8" s="320"/>
    </row>
    <row r="9" spans="2:9" s="85" customFormat="1" ht="35.15" customHeight="1" x14ac:dyDescent="0.35">
      <c r="B9" s="158" t="s">
        <v>328</v>
      </c>
      <c r="C9" s="159" t="s">
        <v>329</v>
      </c>
      <c r="D9" s="341">
        <v>25</v>
      </c>
      <c r="E9" s="160">
        <v>24</v>
      </c>
      <c r="F9" s="161">
        <f>SUM(D9:E9)</f>
        <v>49</v>
      </c>
      <c r="G9" s="162"/>
      <c r="H9" s="163"/>
      <c r="I9" s="321" t="s">
        <v>447</v>
      </c>
    </row>
    <row r="10" spans="2:9" s="85" customFormat="1" ht="66" customHeight="1" thickBot="1" x14ac:dyDescent="0.4">
      <c r="B10" s="127" t="s">
        <v>207</v>
      </c>
      <c r="C10" s="128"/>
      <c r="D10" s="128"/>
      <c r="E10" s="128"/>
      <c r="F10" s="128"/>
      <c r="G10" s="139"/>
      <c r="H10" s="140"/>
      <c r="I10" s="320"/>
    </row>
    <row r="11" spans="2:9" s="85" customFormat="1" ht="35.15" customHeight="1" thickTop="1" x14ac:dyDescent="0.35">
      <c r="B11" s="155" t="s">
        <v>74</v>
      </c>
      <c r="C11" s="156" t="s">
        <v>130</v>
      </c>
      <c r="D11" s="342">
        <v>25</v>
      </c>
      <c r="E11" s="157">
        <v>23</v>
      </c>
      <c r="F11" s="161">
        <f>D11+E11</f>
        <v>48</v>
      </c>
      <c r="G11" s="162"/>
      <c r="H11" s="163"/>
      <c r="I11" s="321" t="s">
        <v>448</v>
      </c>
    </row>
    <row r="12" spans="2:9" s="85" customFormat="1" ht="35.15" customHeight="1" x14ac:dyDescent="0.35">
      <c r="B12" s="129" t="s">
        <v>49</v>
      </c>
      <c r="C12" s="130" t="s">
        <v>80</v>
      </c>
      <c r="D12" s="131">
        <v>22</v>
      </c>
      <c r="E12" s="131">
        <v>23</v>
      </c>
      <c r="F12" s="132">
        <f>D12+E12</f>
        <v>45</v>
      </c>
      <c r="G12" s="143"/>
      <c r="H12" s="142"/>
      <c r="I12" s="320"/>
    </row>
    <row r="13" spans="2:9" s="85" customFormat="1" ht="35.15" customHeight="1" x14ac:dyDescent="0.35">
      <c r="B13" s="129" t="s">
        <v>3</v>
      </c>
      <c r="C13" s="130" t="s">
        <v>186</v>
      </c>
      <c r="D13" s="131">
        <v>24</v>
      </c>
      <c r="E13" s="131">
        <v>23</v>
      </c>
      <c r="F13" s="132">
        <f>D13+E13</f>
        <v>47</v>
      </c>
      <c r="G13" s="143"/>
      <c r="H13" s="142"/>
      <c r="I13" s="320"/>
    </row>
    <row r="14" spans="2:9" ht="62" thickBot="1" x14ac:dyDescent="0.75">
      <c r="B14" s="127" t="s">
        <v>208</v>
      </c>
      <c r="C14" s="128"/>
      <c r="D14" s="128"/>
      <c r="E14" s="128"/>
      <c r="F14" s="128"/>
      <c r="G14" s="139"/>
      <c r="H14" s="140"/>
    </row>
    <row r="15" spans="2:9" ht="31.5" thickTop="1" x14ac:dyDescent="0.7">
      <c r="B15" s="155" t="s">
        <v>74</v>
      </c>
      <c r="C15" s="156" t="s">
        <v>75</v>
      </c>
      <c r="D15" s="342">
        <v>25</v>
      </c>
      <c r="E15" s="157">
        <v>24</v>
      </c>
      <c r="F15" s="161">
        <f>D15+E15</f>
        <v>49</v>
      </c>
      <c r="G15" s="162">
        <v>1</v>
      </c>
      <c r="H15" s="163">
        <f>F15+G15</f>
        <v>50</v>
      </c>
      <c r="I15" s="322" t="s">
        <v>454</v>
      </c>
    </row>
    <row r="16" spans="2:9" x14ac:dyDescent="0.7">
      <c r="B16" s="314" t="s">
        <v>28</v>
      </c>
      <c r="C16" s="315" t="s">
        <v>129</v>
      </c>
      <c r="D16" s="316">
        <v>24</v>
      </c>
      <c r="E16" s="316">
        <v>23</v>
      </c>
      <c r="F16" s="132">
        <f t="shared" ref="F16:F27" si="0">D16+E16</f>
        <v>47</v>
      </c>
      <c r="G16" s="143">
        <v>2</v>
      </c>
      <c r="H16" s="142">
        <f t="shared" ref="H16:H27" si="1">F16+G16</f>
        <v>49</v>
      </c>
    </row>
    <row r="17" spans="2:9" x14ac:dyDescent="0.7">
      <c r="B17" s="314" t="s">
        <v>28</v>
      </c>
      <c r="C17" s="315" t="s">
        <v>29</v>
      </c>
      <c r="D17" s="316">
        <v>21</v>
      </c>
      <c r="E17" s="316">
        <v>21</v>
      </c>
      <c r="F17" s="132">
        <f t="shared" si="0"/>
        <v>42</v>
      </c>
      <c r="G17" s="143">
        <v>2</v>
      </c>
      <c r="H17" s="142">
        <f t="shared" si="1"/>
        <v>44</v>
      </c>
    </row>
    <row r="18" spans="2:9" x14ac:dyDescent="0.7">
      <c r="B18" s="314" t="s">
        <v>35</v>
      </c>
      <c r="C18" s="315" t="s">
        <v>85</v>
      </c>
      <c r="D18" s="316">
        <v>24</v>
      </c>
      <c r="E18" s="316">
        <v>23</v>
      </c>
      <c r="F18" s="132">
        <f t="shared" si="0"/>
        <v>47</v>
      </c>
      <c r="G18" s="143">
        <v>2</v>
      </c>
      <c r="H18" s="142">
        <f t="shared" si="1"/>
        <v>49</v>
      </c>
    </row>
    <row r="19" spans="2:9" x14ac:dyDescent="0.7">
      <c r="B19" s="314" t="s">
        <v>138</v>
      </c>
      <c r="C19" s="315" t="s">
        <v>139</v>
      </c>
      <c r="D19" s="316">
        <v>22</v>
      </c>
      <c r="E19" s="316">
        <v>24</v>
      </c>
      <c r="F19" s="132">
        <f t="shared" si="0"/>
        <v>46</v>
      </c>
      <c r="G19" s="143">
        <v>2</v>
      </c>
      <c r="H19" s="142">
        <f t="shared" si="1"/>
        <v>48</v>
      </c>
    </row>
    <row r="20" spans="2:9" x14ac:dyDescent="0.7">
      <c r="B20" s="314" t="s">
        <v>169</v>
      </c>
      <c r="C20" s="315" t="s">
        <v>170</v>
      </c>
      <c r="D20" s="316">
        <v>24</v>
      </c>
      <c r="E20" s="316">
        <v>22</v>
      </c>
      <c r="F20" s="132">
        <f t="shared" si="0"/>
        <v>46</v>
      </c>
      <c r="G20" s="143">
        <v>1</v>
      </c>
      <c r="H20" s="142">
        <f t="shared" si="1"/>
        <v>47</v>
      </c>
    </row>
    <row r="21" spans="2:9" x14ac:dyDescent="0.7">
      <c r="B21" s="327" t="s">
        <v>23</v>
      </c>
      <c r="C21" s="328" t="s">
        <v>171</v>
      </c>
      <c r="D21" s="343">
        <v>25</v>
      </c>
      <c r="E21" s="343">
        <v>25</v>
      </c>
      <c r="F21" s="334">
        <f t="shared" si="0"/>
        <v>50</v>
      </c>
      <c r="G21" s="311">
        <v>2</v>
      </c>
      <c r="H21" s="335">
        <v>50</v>
      </c>
      <c r="I21" s="329" t="s">
        <v>459</v>
      </c>
    </row>
    <row r="22" spans="2:9" x14ac:dyDescent="0.7">
      <c r="B22" s="314" t="s">
        <v>131</v>
      </c>
      <c r="C22" s="315" t="s">
        <v>171</v>
      </c>
      <c r="D22" s="316">
        <v>23</v>
      </c>
      <c r="E22" s="345">
        <v>25</v>
      </c>
      <c r="F22" s="132">
        <f t="shared" si="0"/>
        <v>48</v>
      </c>
      <c r="G22" s="143">
        <v>1</v>
      </c>
      <c r="H22" s="142">
        <f t="shared" si="1"/>
        <v>49</v>
      </c>
    </row>
    <row r="23" spans="2:9" x14ac:dyDescent="0.7">
      <c r="B23" s="314" t="s">
        <v>51</v>
      </c>
      <c r="C23" s="315" t="s">
        <v>52</v>
      </c>
      <c r="D23" s="316">
        <v>23</v>
      </c>
      <c r="E23" s="316">
        <v>23</v>
      </c>
      <c r="F23" s="132">
        <f t="shared" si="0"/>
        <v>46</v>
      </c>
      <c r="G23" s="143">
        <v>2</v>
      </c>
      <c r="H23" s="142">
        <f t="shared" si="1"/>
        <v>48</v>
      </c>
    </row>
    <row r="24" spans="2:9" x14ac:dyDescent="0.7">
      <c r="B24" s="314" t="s">
        <v>172</v>
      </c>
      <c r="C24" s="315" t="s">
        <v>173</v>
      </c>
      <c r="D24" s="345">
        <v>25</v>
      </c>
      <c r="E24" s="316">
        <v>20</v>
      </c>
      <c r="F24" s="132">
        <f t="shared" si="0"/>
        <v>45</v>
      </c>
      <c r="G24" s="143">
        <v>1</v>
      </c>
      <c r="H24" s="142">
        <f t="shared" si="1"/>
        <v>46</v>
      </c>
    </row>
    <row r="25" spans="2:9" x14ac:dyDescent="0.7">
      <c r="B25" s="330" t="s">
        <v>61</v>
      </c>
      <c r="C25" s="331" t="s">
        <v>62</v>
      </c>
      <c r="D25" s="344">
        <v>25</v>
      </c>
      <c r="E25" s="344">
        <v>25</v>
      </c>
      <c r="F25" s="336">
        <f t="shared" si="0"/>
        <v>50</v>
      </c>
      <c r="G25" s="332">
        <v>1</v>
      </c>
      <c r="H25" s="337">
        <v>50</v>
      </c>
      <c r="I25" s="333" t="s">
        <v>460</v>
      </c>
    </row>
    <row r="26" spans="2:9" x14ac:dyDescent="0.7">
      <c r="B26" s="323" t="s">
        <v>61</v>
      </c>
      <c r="C26" s="324" t="s">
        <v>342</v>
      </c>
      <c r="D26" s="325">
        <v>24</v>
      </c>
      <c r="E26" s="325">
        <v>24</v>
      </c>
      <c r="F26" s="308">
        <f t="shared" si="0"/>
        <v>48</v>
      </c>
      <c r="G26" s="309">
        <v>2</v>
      </c>
      <c r="H26" s="338">
        <f t="shared" si="1"/>
        <v>50</v>
      </c>
      <c r="I26" s="326" t="s">
        <v>449</v>
      </c>
    </row>
    <row r="27" spans="2:9" x14ac:dyDescent="0.7">
      <c r="B27" s="314" t="s">
        <v>46</v>
      </c>
      <c r="C27" s="315" t="s">
        <v>342</v>
      </c>
      <c r="D27" s="316">
        <v>24</v>
      </c>
      <c r="E27" s="316">
        <v>24</v>
      </c>
      <c r="F27" s="132">
        <f t="shared" si="0"/>
        <v>48</v>
      </c>
      <c r="G27" s="143">
        <v>1</v>
      </c>
      <c r="H27" s="142">
        <f t="shared" si="1"/>
        <v>49</v>
      </c>
    </row>
    <row r="28" spans="2:9" ht="62" thickBot="1" x14ac:dyDescent="0.75">
      <c r="B28" s="127" t="s">
        <v>209</v>
      </c>
      <c r="C28" s="128"/>
      <c r="D28" s="128"/>
      <c r="E28" s="128"/>
      <c r="F28" s="128"/>
      <c r="G28" s="139"/>
      <c r="H28" s="140"/>
    </row>
    <row r="29" spans="2:9" ht="31.5" thickTop="1" x14ac:dyDescent="0.7">
      <c r="B29" s="113" t="s">
        <v>2</v>
      </c>
      <c r="C29" s="86" t="s">
        <v>130</v>
      </c>
      <c r="D29" s="87">
        <v>18</v>
      </c>
      <c r="E29" s="87">
        <v>24</v>
      </c>
      <c r="F29" s="88">
        <f>D29+E29</f>
        <v>42</v>
      </c>
      <c r="G29" s="137">
        <v>5</v>
      </c>
      <c r="H29" s="138">
        <f>F29+G29</f>
        <v>47</v>
      </c>
    </row>
    <row r="30" spans="2:9" x14ac:dyDescent="0.7">
      <c r="B30" s="129" t="s">
        <v>78</v>
      </c>
      <c r="C30" s="130" t="s">
        <v>382</v>
      </c>
      <c r="D30" s="131">
        <v>24</v>
      </c>
      <c r="E30" s="131">
        <v>22</v>
      </c>
      <c r="F30" s="132">
        <f t="shared" ref="F30:F55" si="2">D30+E30</f>
        <v>46</v>
      </c>
      <c r="G30" s="143">
        <v>3</v>
      </c>
      <c r="H30" s="142">
        <f t="shared" ref="H30:H55" si="3">F30+G30</f>
        <v>49</v>
      </c>
    </row>
    <row r="31" spans="2:9" x14ac:dyDescent="0.7">
      <c r="B31" s="129" t="s">
        <v>376</v>
      </c>
      <c r="C31" s="130" t="s">
        <v>377</v>
      </c>
      <c r="D31" s="131">
        <v>22</v>
      </c>
      <c r="E31" s="131">
        <v>23</v>
      </c>
      <c r="F31" s="132">
        <f t="shared" si="2"/>
        <v>45</v>
      </c>
      <c r="G31" s="143">
        <v>3</v>
      </c>
      <c r="H31" s="142">
        <f t="shared" si="3"/>
        <v>48</v>
      </c>
    </row>
    <row r="32" spans="2:9" x14ac:dyDescent="0.7">
      <c r="B32" s="129" t="s">
        <v>19</v>
      </c>
      <c r="C32" s="130" t="s">
        <v>20</v>
      </c>
      <c r="D32" s="131">
        <v>22</v>
      </c>
      <c r="E32" s="131">
        <v>22</v>
      </c>
      <c r="F32" s="132">
        <f t="shared" si="2"/>
        <v>44</v>
      </c>
      <c r="G32" s="143">
        <v>5</v>
      </c>
      <c r="H32" s="142">
        <f t="shared" si="3"/>
        <v>49</v>
      </c>
    </row>
    <row r="33" spans="2:9" x14ac:dyDescent="0.7">
      <c r="B33" s="129" t="s">
        <v>39</v>
      </c>
      <c r="C33" s="130" t="s">
        <v>324</v>
      </c>
      <c r="D33" s="131">
        <v>21</v>
      </c>
      <c r="E33" s="131">
        <v>21</v>
      </c>
      <c r="F33" s="132">
        <f t="shared" si="2"/>
        <v>42</v>
      </c>
      <c r="G33" s="143">
        <v>5</v>
      </c>
      <c r="H33" s="142">
        <f t="shared" si="3"/>
        <v>47</v>
      </c>
    </row>
    <row r="34" spans="2:9" x14ac:dyDescent="0.7">
      <c r="B34" s="129" t="s">
        <v>19</v>
      </c>
      <c r="C34" s="130" t="s">
        <v>359</v>
      </c>
      <c r="D34" s="131">
        <v>22</v>
      </c>
      <c r="E34" s="346">
        <v>25</v>
      </c>
      <c r="F34" s="132">
        <f t="shared" ref="F34:F39" si="4">D34+E34</f>
        <v>47</v>
      </c>
      <c r="G34" s="143">
        <v>3</v>
      </c>
      <c r="H34" s="339">
        <f t="shared" ref="H34:H38" si="5">F34+G34</f>
        <v>50</v>
      </c>
    </row>
    <row r="35" spans="2:9" x14ac:dyDescent="0.7">
      <c r="B35" s="129" t="s">
        <v>157</v>
      </c>
      <c r="C35" s="130" t="s">
        <v>166</v>
      </c>
      <c r="D35" s="131">
        <v>21</v>
      </c>
      <c r="E35" s="131">
        <v>23</v>
      </c>
      <c r="F35" s="132">
        <f t="shared" si="4"/>
        <v>44</v>
      </c>
      <c r="G35" s="143">
        <v>3</v>
      </c>
      <c r="H35" s="142">
        <f t="shared" si="5"/>
        <v>47</v>
      </c>
    </row>
    <row r="36" spans="2:9" x14ac:dyDescent="0.7">
      <c r="B36" s="129" t="s">
        <v>72</v>
      </c>
      <c r="C36" s="130" t="s">
        <v>30</v>
      </c>
      <c r="D36" s="131">
        <v>21</v>
      </c>
      <c r="E36" s="131">
        <v>20</v>
      </c>
      <c r="F36" s="132">
        <f t="shared" si="4"/>
        <v>41</v>
      </c>
      <c r="G36" s="143">
        <v>3</v>
      </c>
      <c r="H36" s="142">
        <f t="shared" si="5"/>
        <v>44</v>
      </c>
    </row>
    <row r="37" spans="2:9" x14ac:dyDescent="0.7">
      <c r="B37" s="129" t="s">
        <v>151</v>
      </c>
      <c r="C37" s="130" t="s">
        <v>327</v>
      </c>
      <c r="D37" s="131">
        <v>20</v>
      </c>
      <c r="E37" s="131">
        <v>22</v>
      </c>
      <c r="F37" s="132">
        <f t="shared" si="4"/>
        <v>42</v>
      </c>
      <c r="G37" s="143">
        <v>4</v>
      </c>
      <c r="H37" s="142">
        <f t="shared" si="5"/>
        <v>46</v>
      </c>
    </row>
    <row r="38" spans="2:9" x14ac:dyDescent="0.7">
      <c r="B38" s="129" t="s">
        <v>120</v>
      </c>
      <c r="C38" s="130" t="s">
        <v>121</v>
      </c>
      <c r="D38" s="131">
        <v>19</v>
      </c>
      <c r="E38" s="131">
        <v>21</v>
      </c>
      <c r="F38" s="132">
        <f t="shared" si="4"/>
        <v>40</v>
      </c>
      <c r="G38" s="143">
        <v>4</v>
      </c>
      <c r="H38" s="142">
        <f t="shared" si="5"/>
        <v>44</v>
      </c>
    </row>
    <row r="39" spans="2:9" x14ac:dyDescent="0.7">
      <c r="B39" s="129" t="s">
        <v>19</v>
      </c>
      <c r="C39" s="130" t="s">
        <v>38</v>
      </c>
      <c r="D39" s="131">
        <v>24</v>
      </c>
      <c r="E39" s="131">
        <v>23</v>
      </c>
      <c r="F39" s="132">
        <f t="shared" si="4"/>
        <v>47</v>
      </c>
      <c r="G39" s="143">
        <v>5</v>
      </c>
      <c r="H39" s="339">
        <v>50</v>
      </c>
    </row>
    <row r="40" spans="2:9" x14ac:dyDescent="0.7">
      <c r="B40" s="129" t="s">
        <v>102</v>
      </c>
      <c r="C40" s="130" t="s">
        <v>136</v>
      </c>
      <c r="D40" s="131">
        <v>19</v>
      </c>
      <c r="E40" s="131">
        <v>19</v>
      </c>
      <c r="F40" s="132">
        <f t="shared" si="2"/>
        <v>38</v>
      </c>
      <c r="G40" s="143">
        <v>6</v>
      </c>
      <c r="H40" s="142">
        <f t="shared" si="3"/>
        <v>44</v>
      </c>
    </row>
    <row r="41" spans="2:9" x14ac:dyDescent="0.7">
      <c r="B41" s="129" t="s">
        <v>167</v>
      </c>
      <c r="C41" s="130" t="s">
        <v>168</v>
      </c>
      <c r="D41" s="131">
        <v>21</v>
      </c>
      <c r="E41" s="131">
        <v>21</v>
      </c>
      <c r="F41" s="132">
        <f t="shared" si="2"/>
        <v>42</v>
      </c>
      <c r="G41" s="143">
        <v>3</v>
      </c>
      <c r="H41" s="142">
        <f t="shared" si="3"/>
        <v>45</v>
      </c>
    </row>
    <row r="42" spans="2:9" x14ac:dyDescent="0.7">
      <c r="B42" s="129" t="s">
        <v>87</v>
      </c>
      <c r="C42" s="130" t="s">
        <v>88</v>
      </c>
      <c r="D42" s="131">
        <v>24</v>
      </c>
      <c r="E42" s="131">
        <v>23</v>
      </c>
      <c r="F42" s="132">
        <f t="shared" si="2"/>
        <v>47</v>
      </c>
      <c r="G42" s="143">
        <v>3</v>
      </c>
      <c r="H42" s="339">
        <f t="shared" si="3"/>
        <v>50</v>
      </c>
    </row>
    <row r="43" spans="2:9" x14ac:dyDescent="0.7">
      <c r="B43" s="129" t="s">
        <v>33</v>
      </c>
      <c r="C43" s="130" t="s">
        <v>187</v>
      </c>
      <c r="D43" s="131">
        <v>21</v>
      </c>
      <c r="E43" s="131">
        <v>16</v>
      </c>
      <c r="F43" s="132">
        <f t="shared" si="2"/>
        <v>37</v>
      </c>
      <c r="G43" s="143">
        <v>6</v>
      </c>
      <c r="H43" s="142">
        <f t="shared" si="3"/>
        <v>43</v>
      </c>
    </row>
    <row r="44" spans="2:9" x14ac:dyDescent="0.7">
      <c r="B44" s="129" t="s">
        <v>140</v>
      </c>
      <c r="C44" s="130" t="s">
        <v>141</v>
      </c>
      <c r="D44" s="131">
        <v>24</v>
      </c>
      <c r="E44" s="131">
        <v>24</v>
      </c>
      <c r="F44" s="132">
        <f t="shared" si="2"/>
        <v>48</v>
      </c>
      <c r="G44" s="143">
        <v>4</v>
      </c>
      <c r="H44" s="339">
        <v>50</v>
      </c>
    </row>
    <row r="45" spans="2:9" x14ac:dyDescent="0.7">
      <c r="B45" s="129" t="s">
        <v>336</v>
      </c>
      <c r="C45" s="130" t="s">
        <v>28</v>
      </c>
      <c r="D45" s="131">
        <v>22</v>
      </c>
      <c r="E45" s="131">
        <v>23</v>
      </c>
      <c r="F45" s="132">
        <f t="shared" si="2"/>
        <v>45</v>
      </c>
      <c r="G45" s="143">
        <v>3</v>
      </c>
      <c r="H45" s="142">
        <f t="shared" si="3"/>
        <v>48</v>
      </c>
    </row>
    <row r="46" spans="2:9" x14ac:dyDescent="0.7">
      <c r="B46" s="305" t="s">
        <v>37</v>
      </c>
      <c r="C46" s="306" t="s">
        <v>338</v>
      </c>
      <c r="D46" s="307">
        <v>24</v>
      </c>
      <c r="E46" s="307">
        <v>23</v>
      </c>
      <c r="F46" s="308">
        <f t="shared" si="2"/>
        <v>47</v>
      </c>
      <c r="G46" s="309">
        <v>4</v>
      </c>
      <c r="H46" s="338">
        <v>50</v>
      </c>
      <c r="I46" s="326" t="s">
        <v>450</v>
      </c>
    </row>
    <row r="47" spans="2:9" x14ac:dyDescent="0.7">
      <c r="B47" s="158" t="s">
        <v>19</v>
      </c>
      <c r="C47" s="159" t="s">
        <v>146</v>
      </c>
      <c r="D47" s="160">
        <v>24</v>
      </c>
      <c r="E47" s="160">
        <v>24</v>
      </c>
      <c r="F47" s="161">
        <f t="shared" si="2"/>
        <v>48</v>
      </c>
      <c r="G47" s="162">
        <v>5</v>
      </c>
      <c r="H47" s="340">
        <v>50</v>
      </c>
      <c r="I47" s="322" t="s">
        <v>455</v>
      </c>
    </row>
    <row r="48" spans="2:9" x14ac:dyDescent="0.7">
      <c r="B48" s="129" t="s">
        <v>78</v>
      </c>
      <c r="C48" s="130" t="s">
        <v>150</v>
      </c>
      <c r="D48" s="131">
        <v>18</v>
      </c>
      <c r="E48" s="131">
        <v>18</v>
      </c>
      <c r="F48" s="132">
        <f t="shared" si="2"/>
        <v>36</v>
      </c>
      <c r="G48" s="143">
        <v>5</v>
      </c>
      <c r="H48" s="142">
        <f t="shared" si="3"/>
        <v>41</v>
      </c>
    </row>
    <row r="49" spans="2:9" x14ac:dyDescent="0.7">
      <c r="B49" s="129" t="s">
        <v>78</v>
      </c>
      <c r="C49" s="130" t="s">
        <v>177</v>
      </c>
      <c r="D49" s="131">
        <v>22</v>
      </c>
      <c r="E49" s="131">
        <v>20</v>
      </c>
      <c r="F49" s="132">
        <f t="shared" ref="F49" si="6">D49+E49</f>
        <v>42</v>
      </c>
      <c r="G49" s="143">
        <v>4</v>
      </c>
      <c r="H49" s="142">
        <f t="shared" ref="H49" si="7">F49+G49</f>
        <v>46</v>
      </c>
    </row>
    <row r="50" spans="2:9" x14ac:dyDescent="0.7">
      <c r="B50" s="129" t="s">
        <v>113</v>
      </c>
      <c r="C50" s="130" t="s">
        <v>339</v>
      </c>
      <c r="D50" s="131">
        <v>22</v>
      </c>
      <c r="E50" s="131">
        <v>20</v>
      </c>
      <c r="F50" s="132">
        <f t="shared" si="2"/>
        <v>42</v>
      </c>
      <c r="G50" s="143">
        <v>5</v>
      </c>
      <c r="H50" s="142">
        <f t="shared" si="3"/>
        <v>47</v>
      </c>
    </row>
    <row r="51" spans="2:9" x14ac:dyDescent="0.7">
      <c r="B51" s="129" t="s">
        <v>37</v>
      </c>
      <c r="C51" s="130" t="s">
        <v>365</v>
      </c>
      <c r="D51" s="131">
        <v>21</v>
      </c>
      <c r="E51" s="131">
        <v>21</v>
      </c>
      <c r="F51" s="132">
        <f t="shared" ref="F51:F54" si="8">D51+E51</f>
        <v>42</v>
      </c>
      <c r="G51" s="143">
        <v>4</v>
      </c>
      <c r="H51" s="142">
        <f t="shared" ref="H51:H54" si="9">F51+G51</f>
        <v>46</v>
      </c>
    </row>
    <row r="52" spans="2:9" x14ac:dyDescent="0.7">
      <c r="B52" s="129" t="s">
        <v>155</v>
      </c>
      <c r="C52" s="130" t="s">
        <v>156</v>
      </c>
      <c r="D52" s="131">
        <v>23</v>
      </c>
      <c r="E52" s="131">
        <v>19</v>
      </c>
      <c r="F52" s="132">
        <f t="shared" si="8"/>
        <v>42</v>
      </c>
      <c r="G52" s="143">
        <v>5</v>
      </c>
      <c r="H52" s="142">
        <f t="shared" si="9"/>
        <v>47</v>
      </c>
    </row>
    <row r="53" spans="2:9" x14ac:dyDescent="0.7">
      <c r="B53" s="129" t="s">
        <v>341</v>
      </c>
      <c r="C53" s="130" t="s">
        <v>342</v>
      </c>
      <c r="D53" s="131">
        <v>22</v>
      </c>
      <c r="E53" s="131">
        <v>23</v>
      </c>
      <c r="F53" s="132">
        <f t="shared" si="8"/>
        <v>45</v>
      </c>
      <c r="G53" s="143">
        <v>5</v>
      </c>
      <c r="H53" s="339">
        <f t="shared" si="9"/>
        <v>50</v>
      </c>
    </row>
    <row r="54" spans="2:9" x14ac:dyDescent="0.7">
      <c r="B54" s="129" t="s">
        <v>3</v>
      </c>
      <c r="C54" s="130" t="s">
        <v>63</v>
      </c>
      <c r="D54" s="131">
        <v>19</v>
      </c>
      <c r="E54" s="131">
        <v>24</v>
      </c>
      <c r="F54" s="132">
        <f t="shared" si="8"/>
        <v>43</v>
      </c>
      <c r="G54" s="143">
        <v>6</v>
      </c>
      <c r="H54" s="142">
        <f t="shared" si="9"/>
        <v>49</v>
      </c>
    </row>
    <row r="55" spans="2:9" x14ac:dyDescent="0.7">
      <c r="B55" s="129" t="s">
        <v>46</v>
      </c>
      <c r="C55" s="130" t="s">
        <v>116</v>
      </c>
      <c r="D55" s="131">
        <v>22</v>
      </c>
      <c r="E55" s="131">
        <v>21</v>
      </c>
      <c r="F55" s="132">
        <f t="shared" si="2"/>
        <v>43</v>
      </c>
      <c r="G55" s="143">
        <v>3</v>
      </c>
      <c r="H55" s="142">
        <f t="shared" si="3"/>
        <v>46</v>
      </c>
    </row>
    <row r="56" spans="2:9" ht="62" thickBot="1" x14ac:dyDescent="0.75">
      <c r="B56" s="127" t="s">
        <v>210</v>
      </c>
      <c r="C56" s="128"/>
      <c r="D56" s="128"/>
      <c r="E56" s="128"/>
      <c r="F56" s="128"/>
      <c r="G56" s="139"/>
      <c r="H56" s="140"/>
    </row>
    <row r="57" spans="2:9" ht="31.5" thickTop="1" x14ac:dyDescent="0.7">
      <c r="B57" s="113" t="s">
        <v>157</v>
      </c>
      <c r="C57" s="86" t="s">
        <v>321</v>
      </c>
      <c r="D57" s="87">
        <v>22</v>
      </c>
      <c r="E57" s="87">
        <v>21</v>
      </c>
      <c r="F57" s="132">
        <f t="shared" ref="F57:F74" si="10">D57+E57</f>
        <v>43</v>
      </c>
      <c r="G57" s="137">
        <v>8</v>
      </c>
      <c r="H57" s="339">
        <v>50</v>
      </c>
    </row>
    <row r="58" spans="2:9" x14ac:dyDescent="0.7">
      <c r="B58" s="129" t="s">
        <v>132</v>
      </c>
      <c r="C58" s="130" t="s">
        <v>133</v>
      </c>
      <c r="D58" s="131">
        <v>23</v>
      </c>
      <c r="E58" s="131">
        <v>16</v>
      </c>
      <c r="F58" s="132">
        <f t="shared" si="10"/>
        <v>39</v>
      </c>
      <c r="G58" s="143">
        <v>9</v>
      </c>
      <c r="H58" s="142">
        <f t="shared" ref="H58:H73" si="11">F58+G58</f>
        <v>48</v>
      </c>
    </row>
    <row r="59" spans="2:9" x14ac:dyDescent="0.7">
      <c r="B59" s="129" t="s">
        <v>9</v>
      </c>
      <c r="C59" s="130" t="s">
        <v>325</v>
      </c>
      <c r="D59" s="131">
        <v>18</v>
      </c>
      <c r="E59" s="131">
        <v>19</v>
      </c>
      <c r="F59" s="132">
        <f t="shared" si="10"/>
        <v>37</v>
      </c>
      <c r="G59" s="143">
        <v>8</v>
      </c>
      <c r="H59" s="142">
        <f t="shared" si="11"/>
        <v>45</v>
      </c>
    </row>
    <row r="60" spans="2:9" x14ac:dyDescent="0.7">
      <c r="B60" s="129" t="s">
        <v>96</v>
      </c>
      <c r="C60" s="130" t="s">
        <v>326</v>
      </c>
      <c r="D60" s="131">
        <v>22</v>
      </c>
      <c r="E60" s="131">
        <v>20</v>
      </c>
      <c r="F60" s="132">
        <f t="shared" si="10"/>
        <v>42</v>
      </c>
      <c r="G60" s="141">
        <v>8</v>
      </c>
      <c r="H60" s="339">
        <f t="shared" si="11"/>
        <v>50</v>
      </c>
    </row>
    <row r="61" spans="2:9" x14ac:dyDescent="0.7">
      <c r="B61" s="129" t="s">
        <v>380</v>
      </c>
      <c r="C61" s="130" t="s">
        <v>381</v>
      </c>
      <c r="D61" s="131">
        <v>19</v>
      </c>
      <c r="E61" s="131">
        <v>20</v>
      </c>
      <c r="F61" s="132">
        <f t="shared" si="10"/>
        <v>39</v>
      </c>
      <c r="G61" s="143">
        <v>10</v>
      </c>
      <c r="H61" s="142">
        <f t="shared" si="11"/>
        <v>49</v>
      </c>
    </row>
    <row r="62" spans="2:9" x14ac:dyDescent="0.7">
      <c r="B62" s="129" t="s">
        <v>84</v>
      </c>
      <c r="C62" s="130" t="s">
        <v>85</v>
      </c>
      <c r="D62" s="131">
        <v>22</v>
      </c>
      <c r="E62" s="131">
        <v>23</v>
      </c>
      <c r="F62" s="132">
        <f t="shared" ref="F62:F70" si="12">D62+E62</f>
        <v>45</v>
      </c>
      <c r="G62" s="141">
        <v>7</v>
      </c>
      <c r="H62" s="339">
        <v>50</v>
      </c>
    </row>
    <row r="63" spans="2:9" x14ac:dyDescent="0.7">
      <c r="B63" s="158" t="s">
        <v>37</v>
      </c>
      <c r="C63" s="159" t="s">
        <v>38</v>
      </c>
      <c r="D63" s="160">
        <v>23</v>
      </c>
      <c r="E63" s="341">
        <v>25</v>
      </c>
      <c r="F63" s="161">
        <f t="shared" si="12"/>
        <v>48</v>
      </c>
      <c r="G63" s="162">
        <v>8</v>
      </c>
      <c r="H63" s="340">
        <v>50</v>
      </c>
      <c r="I63" s="322" t="s">
        <v>457</v>
      </c>
    </row>
    <row r="64" spans="2:9" x14ac:dyDescent="0.7">
      <c r="B64" s="129" t="s">
        <v>33</v>
      </c>
      <c r="C64" s="130" t="s">
        <v>38</v>
      </c>
      <c r="D64" s="131">
        <v>19</v>
      </c>
      <c r="E64" s="131">
        <v>19</v>
      </c>
      <c r="F64" s="132">
        <f t="shared" si="12"/>
        <v>38</v>
      </c>
      <c r="G64" s="141">
        <v>10</v>
      </c>
      <c r="H64" s="142">
        <f t="shared" ref="H64:H70" si="13">F64+G64</f>
        <v>48</v>
      </c>
    </row>
    <row r="65" spans="2:9" x14ac:dyDescent="0.7">
      <c r="B65" s="129" t="s">
        <v>96</v>
      </c>
      <c r="C65" s="130" t="s">
        <v>143</v>
      </c>
      <c r="D65" s="131">
        <v>21</v>
      </c>
      <c r="E65" s="131">
        <v>14</v>
      </c>
      <c r="F65" s="132">
        <f t="shared" si="12"/>
        <v>35</v>
      </c>
      <c r="G65" s="141">
        <v>9</v>
      </c>
      <c r="H65" s="142">
        <f t="shared" si="13"/>
        <v>44</v>
      </c>
    </row>
    <row r="66" spans="2:9" x14ac:dyDescent="0.7">
      <c r="B66" s="129" t="s">
        <v>102</v>
      </c>
      <c r="C66" s="130" t="s">
        <v>370</v>
      </c>
      <c r="D66" s="131">
        <v>19</v>
      </c>
      <c r="E66" s="131">
        <v>21</v>
      </c>
      <c r="F66" s="132">
        <f t="shared" si="12"/>
        <v>40</v>
      </c>
      <c r="G66" s="143">
        <v>7</v>
      </c>
      <c r="H66" s="142">
        <f t="shared" si="13"/>
        <v>47</v>
      </c>
    </row>
    <row r="67" spans="2:9" x14ac:dyDescent="0.7">
      <c r="B67" s="129" t="s">
        <v>33</v>
      </c>
      <c r="C67" s="130" t="s">
        <v>371</v>
      </c>
      <c r="D67" s="131">
        <v>20</v>
      </c>
      <c r="E67" s="131">
        <v>20</v>
      </c>
      <c r="F67" s="132">
        <f t="shared" si="12"/>
        <v>40</v>
      </c>
      <c r="G67" s="141">
        <v>8</v>
      </c>
      <c r="H67" s="142">
        <f t="shared" si="13"/>
        <v>48</v>
      </c>
    </row>
    <row r="68" spans="2:9" x14ac:dyDescent="0.7">
      <c r="B68" s="129" t="s">
        <v>46</v>
      </c>
      <c r="C68" s="130" t="s">
        <v>337</v>
      </c>
      <c r="D68" s="131">
        <v>20</v>
      </c>
      <c r="E68" s="131">
        <v>20</v>
      </c>
      <c r="F68" s="132">
        <f t="shared" si="12"/>
        <v>40</v>
      </c>
      <c r="G68" s="141">
        <v>12</v>
      </c>
      <c r="H68" s="339">
        <v>50</v>
      </c>
    </row>
    <row r="69" spans="2:9" x14ac:dyDescent="0.7">
      <c r="B69" s="129" t="s">
        <v>110</v>
      </c>
      <c r="C69" s="130" t="s">
        <v>111</v>
      </c>
      <c r="D69" s="131">
        <v>23</v>
      </c>
      <c r="E69" s="131">
        <v>20</v>
      </c>
      <c r="F69" s="132">
        <f t="shared" si="12"/>
        <v>43</v>
      </c>
      <c r="G69" s="143">
        <v>10</v>
      </c>
      <c r="H69" s="339">
        <v>50</v>
      </c>
    </row>
    <row r="70" spans="2:9" x14ac:dyDescent="0.7">
      <c r="B70" s="129" t="s">
        <v>14</v>
      </c>
      <c r="C70" s="130" t="s">
        <v>358</v>
      </c>
      <c r="D70" s="131">
        <v>18</v>
      </c>
      <c r="E70" s="131">
        <v>16</v>
      </c>
      <c r="F70" s="132">
        <f t="shared" si="12"/>
        <v>34</v>
      </c>
      <c r="G70" s="141">
        <v>8</v>
      </c>
      <c r="H70" s="142">
        <f t="shared" si="13"/>
        <v>42</v>
      </c>
    </row>
    <row r="71" spans="2:9" x14ac:dyDescent="0.7">
      <c r="B71" s="305" t="s">
        <v>92</v>
      </c>
      <c r="C71" s="306" t="s">
        <v>344</v>
      </c>
      <c r="D71" s="307">
        <v>20</v>
      </c>
      <c r="E71" s="307">
        <v>21</v>
      </c>
      <c r="F71" s="308">
        <f t="shared" si="10"/>
        <v>41</v>
      </c>
      <c r="G71" s="309">
        <v>9</v>
      </c>
      <c r="H71" s="338">
        <f t="shared" si="11"/>
        <v>50</v>
      </c>
      <c r="I71" s="326" t="s">
        <v>452</v>
      </c>
    </row>
    <row r="72" spans="2:9" x14ac:dyDescent="0.7">
      <c r="B72" s="129" t="s">
        <v>19</v>
      </c>
      <c r="C72" s="130" t="s">
        <v>345</v>
      </c>
      <c r="D72" s="131">
        <v>24</v>
      </c>
      <c r="E72" s="131">
        <v>22</v>
      </c>
      <c r="F72" s="132">
        <f t="shared" si="10"/>
        <v>46</v>
      </c>
      <c r="G72" s="143">
        <v>7</v>
      </c>
      <c r="H72" s="339">
        <v>50</v>
      </c>
    </row>
    <row r="73" spans="2:9" x14ac:dyDescent="0.7">
      <c r="B73" s="129" t="s">
        <v>175</v>
      </c>
      <c r="C73" s="130" t="s">
        <v>116</v>
      </c>
      <c r="D73" s="131">
        <v>17</v>
      </c>
      <c r="E73" s="131">
        <v>19</v>
      </c>
      <c r="F73" s="132">
        <f t="shared" si="10"/>
        <v>36</v>
      </c>
      <c r="G73" s="141">
        <v>7</v>
      </c>
      <c r="H73" s="142">
        <f t="shared" si="11"/>
        <v>43</v>
      </c>
    </row>
    <row r="74" spans="2:9" x14ac:dyDescent="0.7">
      <c r="B74" s="129" t="s">
        <v>299</v>
      </c>
      <c r="C74" s="130" t="s">
        <v>300</v>
      </c>
      <c r="D74" s="131">
        <v>21</v>
      </c>
      <c r="E74" s="131">
        <v>20</v>
      </c>
      <c r="F74" s="132">
        <f t="shared" si="10"/>
        <v>41</v>
      </c>
      <c r="G74" s="141">
        <v>11</v>
      </c>
      <c r="H74" s="339">
        <v>50</v>
      </c>
    </row>
    <row r="75" spans="2:9" ht="62" thickBot="1" x14ac:dyDescent="0.75">
      <c r="B75" s="127" t="s">
        <v>211</v>
      </c>
      <c r="C75" s="128"/>
      <c r="D75" s="128"/>
      <c r="E75" s="128"/>
      <c r="F75" s="128"/>
      <c r="G75" s="139"/>
      <c r="H75" s="140"/>
    </row>
    <row r="76" spans="2:9" ht="31.5" thickTop="1" x14ac:dyDescent="0.7">
      <c r="B76" s="158" t="s">
        <v>131</v>
      </c>
      <c r="C76" s="159" t="s">
        <v>298</v>
      </c>
      <c r="D76" s="160">
        <v>18</v>
      </c>
      <c r="E76" s="160">
        <v>19</v>
      </c>
      <c r="F76" s="161">
        <f t="shared" ref="F76:F77" si="14">D76+E76</f>
        <v>37</v>
      </c>
      <c r="G76" s="162">
        <v>15</v>
      </c>
      <c r="H76" s="340">
        <v>50</v>
      </c>
      <c r="I76" s="322" t="s">
        <v>456</v>
      </c>
    </row>
    <row r="77" spans="2:9" x14ac:dyDescent="0.7">
      <c r="B77" s="305" t="s">
        <v>58</v>
      </c>
      <c r="C77" s="306" t="s">
        <v>330</v>
      </c>
      <c r="D77" s="307">
        <v>11</v>
      </c>
      <c r="E77" s="307">
        <v>16</v>
      </c>
      <c r="F77" s="308">
        <f t="shared" si="14"/>
        <v>27</v>
      </c>
      <c r="G77" s="309">
        <v>17</v>
      </c>
      <c r="H77" s="310">
        <f t="shared" ref="H77" si="15">F77+G77</f>
        <v>44</v>
      </c>
      <c r="I77" s="326" t="s">
        <v>451</v>
      </c>
    </row>
    <row r="78" spans="2:9" ht="62" thickBot="1" x14ac:dyDescent="0.75">
      <c r="B78" s="127" t="s">
        <v>212</v>
      </c>
      <c r="C78" s="128"/>
      <c r="D78" s="128"/>
      <c r="E78" s="128"/>
      <c r="F78" s="128"/>
      <c r="G78" s="139"/>
      <c r="H78" s="140"/>
    </row>
    <row r="79" spans="2:9" ht="31.5" thickTop="1" x14ac:dyDescent="0.7">
      <c r="B79" s="129" t="s">
        <v>37</v>
      </c>
      <c r="C79" s="130" t="s">
        <v>159</v>
      </c>
      <c r="D79" s="131">
        <v>10</v>
      </c>
      <c r="E79" s="131">
        <v>13</v>
      </c>
      <c r="F79" s="132">
        <f t="shared" ref="F79:F84" si="16">D79+E79</f>
        <v>23</v>
      </c>
      <c r="G79" s="141">
        <v>20</v>
      </c>
      <c r="H79" s="142">
        <f t="shared" ref="H79:H84" si="17">F79+G79</f>
        <v>43</v>
      </c>
    </row>
    <row r="80" spans="2:9" x14ac:dyDescent="0.7">
      <c r="B80" s="129" t="s">
        <v>10</v>
      </c>
      <c r="C80" s="130" t="s">
        <v>326</v>
      </c>
      <c r="D80" s="131">
        <v>16</v>
      </c>
      <c r="E80" s="131">
        <v>11</v>
      </c>
      <c r="F80" s="132">
        <f t="shared" si="16"/>
        <v>27</v>
      </c>
      <c r="G80" s="141">
        <v>18</v>
      </c>
      <c r="H80" s="142">
        <f t="shared" si="17"/>
        <v>45</v>
      </c>
    </row>
    <row r="81" spans="2:9" x14ac:dyDescent="0.7">
      <c r="B81" s="158" t="s">
        <v>445</v>
      </c>
      <c r="C81" s="159" t="s">
        <v>446</v>
      </c>
      <c r="D81" s="160">
        <v>13</v>
      </c>
      <c r="E81" s="160">
        <v>17</v>
      </c>
      <c r="F81" s="161">
        <f t="shared" si="16"/>
        <v>30</v>
      </c>
      <c r="G81" s="162">
        <v>18</v>
      </c>
      <c r="H81" s="163">
        <f t="shared" si="17"/>
        <v>48</v>
      </c>
      <c r="I81" s="322" t="s">
        <v>458</v>
      </c>
    </row>
    <row r="82" spans="2:9" x14ac:dyDescent="0.7">
      <c r="B82" s="305" t="s">
        <v>160</v>
      </c>
      <c r="C82" s="306" t="s">
        <v>156</v>
      </c>
      <c r="D82" s="307">
        <v>8</v>
      </c>
      <c r="E82" s="307">
        <v>15</v>
      </c>
      <c r="F82" s="308">
        <f t="shared" si="16"/>
        <v>23</v>
      </c>
      <c r="G82" s="309">
        <v>25</v>
      </c>
      <c r="H82" s="310">
        <f t="shared" si="17"/>
        <v>48</v>
      </c>
      <c r="I82" s="326" t="s">
        <v>453</v>
      </c>
    </row>
    <row r="83" spans="2:9" x14ac:dyDescent="0.7">
      <c r="B83" s="129" t="s">
        <v>341</v>
      </c>
      <c r="C83" s="130" t="s">
        <v>343</v>
      </c>
      <c r="D83" s="131">
        <v>10</v>
      </c>
      <c r="E83" s="131">
        <v>9</v>
      </c>
      <c r="F83" s="132">
        <f t="shared" si="16"/>
        <v>19</v>
      </c>
      <c r="G83" s="143">
        <v>25</v>
      </c>
      <c r="H83" s="142">
        <f t="shared" si="17"/>
        <v>44</v>
      </c>
    </row>
    <row r="84" spans="2:9" ht="31.5" thickBot="1" x14ac:dyDescent="0.75">
      <c r="B84" s="133" t="s">
        <v>33</v>
      </c>
      <c r="C84" s="134" t="s">
        <v>384</v>
      </c>
      <c r="D84" s="135">
        <v>8</v>
      </c>
      <c r="E84" s="135">
        <v>10</v>
      </c>
      <c r="F84" s="136">
        <f t="shared" si="16"/>
        <v>18</v>
      </c>
      <c r="G84" s="312">
        <v>24</v>
      </c>
      <c r="H84" s="313">
        <f t="shared" si="17"/>
        <v>42</v>
      </c>
    </row>
  </sheetData>
  <printOptions horizontalCentered="1"/>
  <pageMargins left="0.25" right="0.25" top="0.5" bottom="0.5" header="0.3" footer="0.3"/>
  <pageSetup scale="44" fitToHeight="0" orientation="portrait" r:id="rId1"/>
  <rowBreaks count="2" manualBreakCount="2">
    <brk id="27" max="8" man="1"/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5"/>
  <sheetViews>
    <sheetView zoomScale="50" zoomScaleNormal="50" zoomScalePageLayoutView="50" workbookViewId="0">
      <selection activeCell="L32" sqref="L32"/>
    </sheetView>
  </sheetViews>
  <sheetFormatPr defaultColWidth="9.1796875" defaultRowHeight="14.5" x14ac:dyDescent="0.35"/>
  <cols>
    <col min="1" max="1" width="9.1796875" style="1"/>
    <col min="2" max="2" width="18.54296875" style="96" customWidth="1"/>
    <col min="3" max="3" width="29.81640625" style="96" customWidth="1"/>
    <col min="4" max="4" width="21.26953125" style="96" customWidth="1"/>
    <col min="5" max="6" width="21.26953125" style="97" customWidth="1"/>
    <col min="7" max="8" width="21.26953125" style="96" customWidth="1"/>
    <col min="9" max="10" width="9.1796875" style="1"/>
    <col min="11" max="11" width="18.54296875" style="1" customWidth="1"/>
    <col min="12" max="12" width="30" style="1" customWidth="1"/>
    <col min="13" max="17" width="21.453125" style="1" customWidth="1"/>
    <col min="18" max="18" width="9.1796875" style="1"/>
    <col min="19" max="19" width="18.54296875" style="1" customWidth="1"/>
    <col min="20" max="20" width="30" style="1" customWidth="1"/>
    <col min="21" max="25" width="21.453125" style="1" customWidth="1"/>
    <col min="26" max="16384" width="9.1796875" style="1"/>
  </cols>
  <sheetData>
    <row r="1" spans="2:25" ht="66" customHeight="1" x14ac:dyDescent="0.35">
      <c r="B1" s="144" t="s">
        <v>269</v>
      </c>
      <c r="C1" s="119"/>
      <c r="D1" s="119"/>
      <c r="E1" s="119"/>
      <c r="F1" s="119"/>
      <c r="G1" s="119"/>
      <c r="H1" s="120"/>
    </row>
    <row r="2" spans="2:25" ht="18.5" x14ac:dyDescent="0.35">
      <c r="B2" s="100"/>
      <c r="C2" s="101"/>
      <c r="D2" s="101"/>
      <c r="E2" s="102"/>
      <c r="F2" s="102"/>
      <c r="G2" s="101"/>
      <c r="H2" s="103"/>
    </row>
    <row r="3" spans="2:25" s="80" customFormat="1" ht="36.75" customHeight="1" x14ac:dyDescent="0.55000000000000004">
      <c r="B3" s="104" t="s">
        <v>216</v>
      </c>
      <c r="C3" s="105"/>
      <c r="D3" s="106"/>
      <c r="E3" s="107"/>
      <c r="F3" s="107"/>
      <c r="G3" s="106"/>
      <c r="H3" s="108"/>
    </row>
    <row r="4" spans="2:25" s="80" customFormat="1" ht="36.75" customHeight="1" x14ac:dyDescent="0.55000000000000004">
      <c r="B4" s="104" t="s">
        <v>217</v>
      </c>
      <c r="C4" s="105"/>
      <c r="D4" s="106"/>
      <c r="E4" s="107"/>
      <c r="F4" s="107"/>
      <c r="G4" s="106"/>
      <c r="H4" s="108"/>
    </row>
    <row r="5" spans="2:25" ht="19" thickBot="1" x14ac:dyDescent="0.4">
      <c r="B5" s="109"/>
      <c r="C5" s="102"/>
      <c r="D5" s="101"/>
      <c r="E5" s="102"/>
      <c r="F5" s="102"/>
      <c r="G5" s="101"/>
      <c r="H5" s="103"/>
    </row>
    <row r="6" spans="2:25" s="84" customFormat="1" ht="81.75" customHeight="1" thickBot="1" x14ac:dyDescent="0.55000000000000004">
      <c r="B6" s="112" t="s">
        <v>7</v>
      </c>
      <c r="C6" s="82" t="s">
        <v>8</v>
      </c>
      <c r="D6" s="81" t="s">
        <v>218</v>
      </c>
      <c r="E6" s="81" t="s">
        <v>219</v>
      </c>
      <c r="F6" s="83" t="s">
        <v>220</v>
      </c>
      <c r="G6" s="83"/>
      <c r="H6" s="83"/>
      <c r="K6" s="112" t="s">
        <v>7</v>
      </c>
      <c r="L6" s="82" t="s">
        <v>8</v>
      </c>
      <c r="M6" s="81" t="s">
        <v>218</v>
      </c>
      <c r="N6" s="81" t="s">
        <v>219</v>
      </c>
      <c r="O6" s="83" t="s">
        <v>220</v>
      </c>
      <c r="P6" s="83" t="s">
        <v>70</v>
      </c>
      <c r="Q6" s="83" t="s">
        <v>238</v>
      </c>
      <c r="S6" s="112" t="s">
        <v>7</v>
      </c>
      <c r="T6" s="82" t="s">
        <v>8</v>
      </c>
      <c r="U6" s="81" t="s">
        <v>218</v>
      </c>
      <c r="V6" s="81" t="s">
        <v>219</v>
      </c>
      <c r="W6" s="83" t="s">
        <v>220</v>
      </c>
      <c r="X6" s="83" t="s">
        <v>70</v>
      </c>
      <c r="Y6" s="83" t="s">
        <v>238</v>
      </c>
    </row>
    <row r="7" spans="2:25" s="85" customFormat="1" ht="66" customHeight="1" thickBot="1" x14ac:dyDescent="0.4">
      <c r="B7" s="187" t="s">
        <v>69</v>
      </c>
      <c r="C7" s="122"/>
      <c r="D7" s="122"/>
      <c r="E7" s="122"/>
      <c r="F7" s="122"/>
      <c r="G7" s="122"/>
      <c r="H7" s="123"/>
      <c r="K7" s="187" t="s">
        <v>70</v>
      </c>
      <c r="L7" s="122"/>
      <c r="M7" s="122"/>
      <c r="N7" s="122"/>
      <c r="O7" s="122"/>
      <c r="P7" s="122"/>
      <c r="Q7" s="123"/>
      <c r="S7" s="187" t="s">
        <v>71</v>
      </c>
      <c r="T7" s="122"/>
      <c r="U7" s="122"/>
      <c r="V7" s="122"/>
      <c r="W7" s="122"/>
      <c r="X7" s="122"/>
      <c r="Y7" s="123"/>
    </row>
    <row r="8" spans="2:25" s="85" customFormat="1" ht="51" customHeight="1" thickTop="1" thickBot="1" x14ac:dyDescent="0.4">
      <c r="B8" s="407" t="s">
        <v>194</v>
      </c>
      <c r="C8" s="408"/>
      <c r="D8" s="408"/>
      <c r="E8" s="408"/>
      <c r="F8" s="408"/>
      <c r="G8" s="408"/>
      <c r="H8" s="409"/>
      <c r="K8" s="407" t="s">
        <v>194</v>
      </c>
      <c r="L8" s="408"/>
      <c r="M8" s="408"/>
      <c r="N8" s="408"/>
      <c r="O8" s="408"/>
      <c r="P8" s="408"/>
      <c r="Q8" s="409"/>
      <c r="S8" s="407" t="s">
        <v>194</v>
      </c>
      <c r="T8" s="408"/>
      <c r="U8" s="408"/>
      <c r="V8" s="408"/>
      <c r="W8" s="408"/>
      <c r="X8" s="408"/>
      <c r="Y8" s="409"/>
    </row>
    <row r="9" spans="2:25" s="85" customFormat="1" ht="35.15" customHeight="1" x14ac:dyDescent="0.35">
      <c r="B9" s="188" t="s">
        <v>74</v>
      </c>
      <c r="C9" s="189" t="s">
        <v>130</v>
      </c>
      <c r="D9" s="190">
        <v>24</v>
      </c>
      <c r="E9" s="190">
        <v>23</v>
      </c>
      <c r="F9" s="191">
        <f>D9+E9</f>
        <v>47</v>
      </c>
      <c r="G9" s="203"/>
      <c r="H9" s="204"/>
      <c r="K9" s="188" t="s">
        <v>102</v>
      </c>
      <c r="L9" s="189" t="s">
        <v>370</v>
      </c>
      <c r="M9" s="190">
        <v>20</v>
      </c>
      <c r="N9" s="190">
        <v>21</v>
      </c>
      <c r="O9" s="191">
        <f>M9+N9</f>
        <v>41</v>
      </c>
      <c r="P9" s="192">
        <v>7</v>
      </c>
      <c r="Q9" s="193">
        <f>O9+P9</f>
        <v>48</v>
      </c>
      <c r="S9" s="188" t="s">
        <v>96</v>
      </c>
      <c r="T9" s="189" t="s">
        <v>143</v>
      </c>
      <c r="U9" s="190">
        <v>18</v>
      </c>
      <c r="V9" s="190">
        <v>17</v>
      </c>
      <c r="W9" s="191">
        <f>U9+V9</f>
        <v>35</v>
      </c>
      <c r="X9" s="192">
        <v>9</v>
      </c>
      <c r="Y9" s="193">
        <f>W9+X9</f>
        <v>44</v>
      </c>
    </row>
    <row r="10" spans="2:25" s="85" customFormat="1" ht="35.15" customHeight="1" x14ac:dyDescent="0.35">
      <c r="B10" s="129" t="s">
        <v>172</v>
      </c>
      <c r="C10" s="130" t="s">
        <v>173</v>
      </c>
      <c r="D10" s="131">
        <v>22</v>
      </c>
      <c r="E10" s="346">
        <v>25</v>
      </c>
      <c r="F10" s="132">
        <f>D10+E10</f>
        <v>47</v>
      </c>
      <c r="G10" s="205"/>
      <c r="H10" s="206"/>
      <c r="K10" s="129" t="s">
        <v>292</v>
      </c>
      <c r="L10" s="130" t="s">
        <v>390</v>
      </c>
      <c r="M10" s="131">
        <v>19</v>
      </c>
      <c r="N10" s="131">
        <v>23</v>
      </c>
      <c r="O10" s="132">
        <f>M10+N10</f>
        <v>42</v>
      </c>
      <c r="P10" s="143">
        <v>6</v>
      </c>
      <c r="Q10" s="194">
        <f>O10+P10</f>
        <v>48</v>
      </c>
      <c r="S10" s="129" t="s">
        <v>2</v>
      </c>
      <c r="T10" s="130" t="s">
        <v>130</v>
      </c>
      <c r="U10" s="131">
        <v>21</v>
      </c>
      <c r="V10" s="131">
        <v>24</v>
      </c>
      <c r="W10" s="132">
        <f>U10+V10</f>
        <v>45</v>
      </c>
      <c r="X10" s="143">
        <v>5</v>
      </c>
      <c r="Y10" s="347">
        <f>W10+X10</f>
        <v>50</v>
      </c>
    </row>
    <row r="11" spans="2:25" s="85" customFormat="1" ht="35.15" customHeight="1" x14ac:dyDescent="0.35">
      <c r="B11" s="129" t="s">
        <v>28</v>
      </c>
      <c r="C11" s="130" t="s">
        <v>129</v>
      </c>
      <c r="D11" s="131">
        <v>23</v>
      </c>
      <c r="E11" s="131">
        <v>23</v>
      </c>
      <c r="F11" s="132">
        <f>D11+E11</f>
        <v>46</v>
      </c>
      <c r="G11" s="205"/>
      <c r="H11" s="206"/>
      <c r="K11" s="129" t="s">
        <v>78</v>
      </c>
      <c r="L11" s="130" t="s">
        <v>150</v>
      </c>
      <c r="M11" s="131">
        <v>20</v>
      </c>
      <c r="N11" s="131">
        <v>21</v>
      </c>
      <c r="O11" s="132">
        <f>M11+N11</f>
        <v>41</v>
      </c>
      <c r="P11" s="143">
        <v>5</v>
      </c>
      <c r="Q11" s="194">
        <f>O11+P11</f>
        <v>46</v>
      </c>
      <c r="S11" s="129" t="s">
        <v>58</v>
      </c>
      <c r="T11" s="130" t="s">
        <v>135</v>
      </c>
      <c r="U11" s="131">
        <v>23</v>
      </c>
      <c r="V11" s="131">
        <v>22</v>
      </c>
      <c r="W11" s="132">
        <f>U11+V11</f>
        <v>45</v>
      </c>
      <c r="X11" s="143">
        <v>3</v>
      </c>
      <c r="Y11" s="194">
        <f>W11+X11</f>
        <v>48</v>
      </c>
    </row>
    <row r="12" spans="2:25" s="85" customFormat="1" ht="35.15" customHeight="1" x14ac:dyDescent="0.35">
      <c r="B12" s="129" t="s">
        <v>138</v>
      </c>
      <c r="C12" s="130" t="s">
        <v>139</v>
      </c>
      <c r="D12" s="131">
        <v>21</v>
      </c>
      <c r="E12" s="131">
        <v>22</v>
      </c>
      <c r="F12" s="132">
        <f>D12+E12</f>
        <v>43</v>
      </c>
      <c r="G12" s="205"/>
      <c r="H12" s="206"/>
      <c r="K12" s="129" t="s">
        <v>142</v>
      </c>
      <c r="L12" s="130" t="s">
        <v>149</v>
      </c>
      <c r="M12" s="131">
        <v>21</v>
      </c>
      <c r="N12" s="131">
        <v>22</v>
      </c>
      <c r="O12" s="132">
        <f>M12+N12</f>
        <v>43</v>
      </c>
      <c r="P12" s="143">
        <v>4</v>
      </c>
      <c r="Q12" s="194">
        <f>O12+P12</f>
        <v>47</v>
      </c>
      <c r="S12" s="129" t="s">
        <v>140</v>
      </c>
      <c r="T12" s="130" t="s">
        <v>141</v>
      </c>
      <c r="U12" s="131">
        <v>23</v>
      </c>
      <c r="V12" s="131">
        <v>23</v>
      </c>
      <c r="W12" s="132">
        <f>U12+V12</f>
        <v>46</v>
      </c>
      <c r="X12" s="143">
        <v>4</v>
      </c>
      <c r="Y12" s="347">
        <f>W12+X12</f>
        <v>50</v>
      </c>
    </row>
    <row r="13" spans="2:25" s="85" customFormat="1" ht="35.15" customHeight="1" thickBot="1" x14ac:dyDescent="0.4">
      <c r="B13" s="133" t="s">
        <v>167</v>
      </c>
      <c r="C13" s="134" t="s">
        <v>168</v>
      </c>
      <c r="D13" s="135">
        <v>23</v>
      </c>
      <c r="E13" s="135">
        <v>24</v>
      </c>
      <c r="F13" s="136">
        <f>D13+E13</f>
        <v>47</v>
      </c>
      <c r="G13" s="207"/>
      <c r="H13" s="208"/>
      <c r="K13" s="133" t="s">
        <v>132</v>
      </c>
      <c r="L13" s="134" t="s">
        <v>133</v>
      </c>
      <c r="M13" s="135">
        <v>18</v>
      </c>
      <c r="N13" s="135">
        <v>20</v>
      </c>
      <c r="O13" s="136">
        <f>M13+N13</f>
        <v>38</v>
      </c>
      <c r="P13" s="195">
        <v>9</v>
      </c>
      <c r="Q13" s="196">
        <f>O13+P13</f>
        <v>47</v>
      </c>
      <c r="S13" s="133" t="s">
        <v>19</v>
      </c>
      <c r="T13" s="134" t="s">
        <v>146</v>
      </c>
      <c r="U13" s="135">
        <v>17</v>
      </c>
      <c r="V13" s="135">
        <v>23</v>
      </c>
      <c r="W13" s="136">
        <f>U13+V13</f>
        <v>40</v>
      </c>
      <c r="X13" s="195">
        <v>5</v>
      </c>
      <c r="Y13" s="196">
        <f>W13+X13</f>
        <v>45</v>
      </c>
    </row>
    <row r="14" spans="2:25" ht="31.5" thickBot="1" x14ac:dyDescent="0.4">
      <c r="B14" s="412" t="s">
        <v>270</v>
      </c>
      <c r="C14" s="413"/>
      <c r="D14" s="413"/>
      <c r="E14" s="413"/>
      <c r="F14" s="197">
        <f>SUM(F9:F13)</f>
        <v>230</v>
      </c>
      <c r="G14" s="209"/>
      <c r="H14" s="210"/>
      <c r="K14" s="412" t="s">
        <v>270</v>
      </c>
      <c r="L14" s="413"/>
      <c r="M14" s="413"/>
      <c r="N14" s="413"/>
      <c r="O14" s="197">
        <f>SUM(O9:O13)</f>
        <v>205</v>
      </c>
      <c r="P14" s="198"/>
      <c r="Q14" s="199">
        <f>SUM(Q9:Q13)</f>
        <v>236</v>
      </c>
      <c r="S14" s="412" t="s">
        <v>270</v>
      </c>
      <c r="T14" s="413"/>
      <c r="U14" s="413"/>
      <c r="V14" s="413"/>
      <c r="W14" s="197">
        <f>SUM(W9:W13)</f>
        <v>211</v>
      </c>
      <c r="X14" s="198"/>
      <c r="Y14" s="199">
        <f>SUM(Y9:Y13)</f>
        <v>237</v>
      </c>
    </row>
    <row r="15" spans="2:25" ht="37" thickTop="1" thickBot="1" x14ac:dyDescent="0.4">
      <c r="B15" s="407" t="s">
        <v>307</v>
      </c>
      <c r="C15" s="408"/>
      <c r="D15" s="408"/>
      <c r="E15" s="408"/>
      <c r="F15" s="408"/>
      <c r="G15" s="408"/>
      <c r="H15" s="409"/>
      <c r="K15" s="414" t="s">
        <v>307</v>
      </c>
      <c r="L15" s="415"/>
      <c r="M15" s="415"/>
      <c r="N15" s="415"/>
      <c r="O15" s="415"/>
      <c r="P15" s="415"/>
      <c r="Q15" s="416"/>
      <c r="S15" s="407" t="s">
        <v>307</v>
      </c>
      <c r="T15" s="408"/>
      <c r="U15" s="408"/>
      <c r="V15" s="408"/>
      <c r="W15" s="408"/>
      <c r="X15" s="408"/>
      <c r="Y15" s="409"/>
    </row>
    <row r="16" spans="2:25" ht="31" x14ac:dyDescent="0.35">
      <c r="B16" s="188" t="s">
        <v>328</v>
      </c>
      <c r="C16" s="189" t="s">
        <v>329</v>
      </c>
      <c r="D16" s="190">
        <v>24</v>
      </c>
      <c r="E16" s="351">
        <v>25</v>
      </c>
      <c r="F16" s="191">
        <f>D16+E16</f>
        <v>49</v>
      </c>
      <c r="G16" s="203"/>
      <c r="H16" s="204"/>
      <c r="K16" s="314" t="s">
        <v>9</v>
      </c>
      <c r="L16" s="315" t="s">
        <v>325</v>
      </c>
      <c r="M16" s="316">
        <v>22</v>
      </c>
      <c r="N16" s="316">
        <v>22</v>
      </c>
      <c r="O16" s="317">
        <f>M16+N16</f>
        <v>44</v>
      </c>
      <c r="P16" s="318">
        <v>8</v>
      </c>
      <c r="Q16" s="348">
        <v>50</v>
      </c>
      <c r="S16" s="188" t="s">
        <v>341</v>
      </c>
      <c r="T16" s="189" t="s">
        <v>342</v>
      </c>
      <c r="U16" s="190">
        <v>21</v>
      </c>
      <c r="V16" s="190">
        <v>21</v>
      </c>
      <c r="W16" s="191">
        <f>U16+V16</f>
        <v>42</v>
      </c>
      <c r="X16" s="192">
        <v>5</v>
      </c>
      <c r="Y16" s="193">
        <f>W16+X16</f>
        <v>47</v>
      </c>
    </row>
    <row r="17" spans="2:25" ht="31" x14ac:dyDescent="0.35">
      <c r="B17" s="129" t="s">
        <v>61</v>
      </c>
      <c r="C17" s="130" t="s">
        <v>342</v>
      </c>
      <c r="D17" s="131">
        <v>23</v>
      </c>
      <c r="E17" s="131">
        <v>23</v>
      </c>
      <c r="F17" s="132">
        <f>D17+E17</f>
        <v>46</v>
      </c>
      <c r="G17" s="205"/>
      <c r="H17" s="206"/>
      <c r="K17" s="129" t="s">
        <v>96</v>
      </c>
      <c r="L17" s="130" t="s">
        <v>326</v>
      </c>
      <c r="M17" s="131">
        <v>23</v>
      </c>
      <c r="N17" s="131">
        <v>22</v>
      </c>
      <c r="O17" s="132">
        <f>M17+N17</f>
        <v>45</v>
      </c>
      <c r="P17" s="143">
        <v>8</v>
      </c>
      <c r="Q17" s="347">
        <v>50</v>
      </c>
      <c r="S17" s="129" t="s">
        <v>151</v>
      </c>
      <c r="T17" s="130" t="s">
        <v>327</v>
      </c>
      <c r="U17" s="131">
        <v>19</v>
      </c>
      <c r="V17" s="131">
        <v>23</v>
      </c>
      <c r="W17" s="132">
        <f>U17+V17</f>
        <v>42</v>
      </c>
      <c r="X17" s="143">
        <v>4</v>
      </c>
      <c r="Y17" s="194">
        <f>W17+X17</f>
        <v>46</v>
      </c>
    </row>
    <row r="18" spans="2:25" ht="31" x14ac:dyDescent="0.35">
      <c r="B18" s="129" t="s">
        <v>37</v>
      </c>
      <c r="C18" s="130" t="s">
        <v>365</v>
      </c>
      <c r="D18" s="131">
        <v>20</v>
      </c>
      <c r="E18" s="131">
        <v>23</v>
      </c>
      <c r="F18" s="132">
        <f>D18+E18</f>
        <v>43</v>
      </c>
      <c r="G18" s="205"/>
      <c r="H18" s="206"/>
      <c r="K18" s="129" t="s">
        <v>92</v>
      </c>
      <c r="L18" s="130" t="s">
        <v>344</v>
      </c>
      <c r="M18" s="131">
        <v>19</v>
      </c>
      <c r="N18" s="131">
        <v>22</v>
      </c>
      <c r="O18" s="132">
        <f>M18+N18</f>
        <v>41</v>
      </c>
      <c r="P18" s="143">
        <v>9</v>
      </c>
      <c r="Q18" s="347">
        <f>O18+P18</f>
        <v>50</v>
      </c>
      <c r="S18" s="129" t="s">
        <v>19</v>
      </c>
      <c r="T18" s="130" t="s">
        <v>345</v>
      </c>
      <c r="U18" s="131">
        <v>22</v>
      </c>
      <c r="V18" s="131">
        <v>23</v>
      </c>
      <c r="W18" s="132">
        <f>U18+V18</f>
        <v>45</v>
      </c>
      <c r="X18" s="143">
        <v>7</v>
      </c>
      <c r="Y18" s="347">
        <v>50</v>
      </c>
    </row>
    <row r="19" spans="2:25" ht="31" x14ac:dyDescent="0.35">
      <c r="B19" s="129" t="s">
        <v>19</v>
      </c>
      <c r="C19" s="130" t="s">
        <v>359</v>
      </c>
      <c r="D19" s="346">
        <v>25</v>
      </c>
      <c r="E19" s="131">
        <v>17</v>
      </c>
      <c r="F19" s="132">
        <f>D19+E19</f>
        <v>42</v>
      </c>
      <c r="G19" s="205"/>
      <c r="H19" s="206"/>
      <c r="K19" s="129" t="s">
        <v>157</v>
      </c>
      <c r="L19" s="130" t="s">
        <v>321</v>
      </c>
      <c r="M19" s="131">
        <v>18</v>
      </c>
      <c r="N19" s="131">
        <v>19</v>
      </c>
      <c r="O19" s="132">
        <f>M19+N19</f>
        <v>37</v>
      </c>
      <c r="P19" s="143">
        <v>8</v>
      </c>
      <c r="Q19" s="194">
        <f t="shared" ref="Q19:Q20" si="0">O19+P19</f>
        <v>45</v>
      </c>
      <c r="S19" s="129" t="s">
        <v>10</v>
      </c>
      <c r="T19" s="130" t="s">
        <v>326</v>
      </c>
      <c r="U19" s="131">
        <v>17</v>
      </c>
      <c r="V19" s="131">
        <v>15</v>
      </c>
      <c r="W19" s="132">
        <f>U19+V19</f>
        <v>32</v>
      </c>
      <c r="X19" s="143">
        <v>18</v>
      </c>
      <c r="Y19" s="347">
        <f>W19+X19</f>
        <v>50</v>
      </c>
    </row>
    <row r="20" spans="2:25" ht="31.5" thickBot="1" x14ac:dyDescent="0.4">
      <c r="B20" s="133" t="s">
        <v>336</v>
      </c>
      <c r="C20" s="134" t="s">
        <v>28</v>
      </c>
      <c r="D20" s="135">
        <v>23</v>
      </c>
      <c r="E20" s="135">
        <v>23</v>
      </c>
      <c r="F20" s="136">
        <f>D20+E20</f>
        <v>46</v>
      </c>
      <c r="G20" s="207"/>
      <c r="H20" s="208"/>
      <c r="K20" s="133" t="s">
        <v>46</v>
      </c>
      <c r="L20" s="134" t="s">
        <v>337</v>
      </c>
      <c r="M20" s="135">
        <v>18</v>
      </c>
      <c r="N20" s="135">
        <v>17</v>
      </c>
      <c r="O20" s="136">
        <f>M20+N20</f>
        <v>35</v>
      </c>
      <c r="P20" s="195">
        <v>12</v>
      </c>
      <c r="Q20" s="194">
        <f t="shared" si="0"/>
        <v>47</v>
      </c>
      <c r="S20" s="133" t="s">
        <v>341</v>
      </c>
      <c r="T20" s="134" t="s">
        <v>343</v>
      </c>
      <c r="U20" s="135">
        <v>9</v>
      </c>
      <c r="V20" s="135">
        <v>11</v>
      </c>
      <c r="W20" s="136">
        <f>U20+V20</f>
        <v>20</v>
      </c>
      <c r="X20" s="195">
        <v>25</v>
      </c>
      <c r="Y20" s="196">
        <f>W20+X20</f>
        <v>45</v>
      </c>
    </row>
    <row r="21" spans="2:25" ht="31.5" thickBot="1" x14ac:dyDescent="0.4">
      <c r="B21" s="410" t="s">
        <v>270</v>
      </c>
      <c r="C21" s="411"/>
      <c r="D21" s="411"/>
      <c r="E21" s="411"/>
      <c r="F21" s="200">
        <f>SUM(F16:F20)</f>
        <v>226</v>
      </c>
      <c r="G21" s="209"/>
      <c r="H21" s="210"/>
      <c r="K21" s="410" t="s">
        <v>270</v>
      </c>
      <c r="L21" s="411"/>
      <c r="M21" s="411"/>
      <c r="N21" s="411"/>
      <c r="O21" s="200">
        <f>SUM(O16:O20)</f>
        <v>202</v>
      </c>
      <c r="P21" s="201"/>
      <c r="Q21" s="202">
        <f>SUM(Q16:Q20)</f>
        <v>242</v>
      </c>
      <c r="S21" s="410" t="s">
        <v>270</v>
      </c>
      <c r="T21" s="411"/>
      <c r="U21" s="411"/>
      <c r="V21" s="411"/>
      <c r="W21" s="200">
        <f>SUM(W16:W20)</f>
        <v>181</v>
      </c>
      <c r="X21" s="201"/>
      <c r="Y21" s="202">
        <f>SUM(Y16:Y20)</f>
        <v>238</v>
      </c>
    </row>
    <row r="22" spans="2:25" ht="37" thickTop="1" thickBot="1" x14ac:dyDescent="0.4">
      <c r="B22" s="407" t="s">
        <v>195</v>
      </c>
      <c r="C22" s="408"/>
      <c r="D22" s="408"/>
      <c r="E22" s="408"/>
      <c r="F22" s="408"/>
      <c r="G22" s="408"/>
      <c r="H22" s="409"/>
      <c r="K22" s="407" t="s">
        <v>195</v>
      </c>
      <c r="L22" s="408"/>
      <c r="M22" s="408"/>
      <c r="N22" s="408"/>
      <c r="O22" s="408"/>
      <c r="P22" s="408"/>
      <c r="Q22" s="409"/>
      <c r="S22" s="407" t="s">
        <v>195</v>
      </c>
      <c r="T22" s="408"/>
      <c r="U22" s="408"/>
      <c r="V22" s="408"/>
      <c r="W22" s="408"/>
      <c r="X22" s="408"/>
      <c r="Y22" s="409"/>
    </row>
    <row r="23" spans="2:25" ht="31" x14ac:dyDescent="0.35">
      <c r="B23" s="188" t="s">
        <v>271</v>
      </c>
      <c r="C23" s="189" t="s">
        <v>100</v>
      </c>
      <c r="D23" s="190">
        <v>24</v>
      </c>
      <c r="E23" s="190">
        <v>23</v>
      </c>
      <c r="F23" s="191">
        <f>D23+E23</f>
        <v>47</v>
      </c>
      <c r="G23" s="203"/>
      <c r="H23" s="204"/>
      <c r="K23" s="188" t="s">
        <v>76</v>
      </c>
      <c r="L23" s="189" t="s">
        <v>86</v>
      </c>
      <c r="M23" s="190">
        <v>21</v>
      </c>
      <c r="N23" s="190">
        <v>21</v>
      </c>
      <c r="O23" s="191">
        <f>M23+N23</f>
        <v>42</v>
      </c>
      <c r="P23" s="192">
        <v>6</v>
      </c>
      <c r="Q23" s="193">
        <f>O23+P23</f>
        <v>48</v>
      </c>
      <c r="S23" s="188" t="s">
        <v>35</v>
      </c>
      <c r="T23" s="189" t="s">
        <v>85</v>
      </c>
      <c r="U23" s="190">
        <v>24</v>
      </c>
      <c r="V23" s="190">
        <v>23</v>
      </c>
      <c r="W23" s="191">
        <f>U23+V23</f>
        <v>47</v>
      </c>
      <c r="X23" s="192">
        <v>2</v>
      </c>
      <c r="Y23" s="193">
        <f>W23+X23</f>
        <v>49</v>
      </c>
    </row>
    <row r="24" spans="2:25" ht="31" x14ac:dyDescent="0.35">
      <c r="B24" s="129" t="s">
        <v>49</v>
      </c>
      <c r="C24" s="130" t="s">
        <v>80</v>
      </c>
      <c r="D24" s="346">
        <v>25</v>
      </c>
      <c r="E24" s="131">
        <v>24</v>
      </c>
      <c r="F24" s="132">
        <f>D24+E24</f>
        <v>49</v>
      </c>
      <c r="G24" s="205"/>
      <c r="H24" s="206"/>
      <c r="K24" s="129" t="s">
        <v>107</v>
      </c>
      <c r="L24" s="130" t="s">
        <v>108</v>
      </c>
      <c r="M24" s="131">
        <v>24</v>
      </c>
      <c r="N24" s="131">
        <v>24</v>
      </c>
      <c r="O24" s="132">
        <f>M24+N24</f>
        <v>48</v>
      </c>
      <c r="P24" s="143">
        <v>4</v>
      </c>
      <c r="Q24" s="347">
        <v>50</v>
      </c>
      <c r="S24" s="129" t="s">
        <v>3</v>
      </c>
      <c r="T24" s="130" t="s">
        <v>185</v>
      </c>
      <c r="U24" s="131">
        <v>22</v>
      </c>
      <c r="V24" s="131">
        <v>22</v>
      </c>
      <c r="W24" s="132">
        <f>U24+V24</f>
        <v>44</v>
      </c>
      <c r="X24" s="143">
        <v>3</v>
      </c>
      <c r="Y24" s="194">
        <f t="shared" ref="Y24:Y25" si="1">W24+X24</f>
        <v>47</v>
      </c>
    </row>
    <row r="25" spans="2:25" ht="31" x14ac:dyDescent="0.35">
      <c r="B25" s="129" t="s">
        <v>169</v>
      </c>
      <c r="C25" s="130" t="s">
        <v>170</v>
      </c>
      <c r="D25" s="131">
        <v>24</v>
      </c>
      <c r="E25" s="131">
        <v>24</v>
      </c>
      <c r="F25" s="132">
        <f>D25+E25</f>
        <v>48</v>
      </c>
      <c r="G25" s="205"/>
      <c r="H25" s="206"/>
      <c r="K25" s="129" t="s">
        <v>336</v>
      </c>
      <c r="L25" s="130" t="s">
        <v>108</v>
      </c>
      <c r="M25" s="131">
        <v>17</v>
      </c>
      <c r="N25" s="131">
        <v>17</v>
      </c>
      <c r="O25" s="132">
        <f>M25+N25</f>
        <v>34</v>
      </c>
      <c r="P25" s="143">
        <v>16</v>
      </c>
      <c r="Q25" s="347">
        <f>O25+P25</f>
        <v>50</v>
      </c>
      <c r="S25" s="129" t="s">
        <v>84</v>
      </c>
      <c r="T25" s="130" t="s">
        <v>85</v>
      </c>
      <c r="U25" s="131">
        <v>19</v>
      </c>
      <c r="V25" s="131">
        <v>23</v>
      </c>
      <c r="W25" s="132">
        <f>U25+V25</f>
        <v>42</v>
      </c>
      <c r="X25" s="143">
        <v>7</v>
      </c>
      <c r="Y25" s="194">
        <f t="shared" si="1"/>
        <v>49</v>
      </c>
    </row>
    <row r="26" spans="2:25" ht="31" x14ac:dyDescent="0.35">
      <c r="B26" s="129" t="s">
        <v>131</v>
      </c>
      <c r="C26" s="130" t="s">
        <v>171</v>
      </c>
      <c r="D26" s="131">
        <v>23</v>
      </c>
      <c r="E26" s="131">
        <v>22</v>
      </c>
      <c r="F26" s="132">
        <f>D26+E26</f>
        <v>45</v>
      </c>
      <c r="G26" s="205"/>
      <c r="H26" s="206"/>
      <c r="K26" s="129" t="s">
        <v>9</v>
      </c>
      <c r="L26" s="130" t="s">
        <v>91</v>
      </c>
      <c r="M26" s="131">
        <v>22</v>
      </c>
      <c r="N26" s="131">
        <v>19</v>
      </c>
      <c r="O26" s="132">
        <f>M26+N26</f>
        <v>41</v>
      </c>
      <c r="P26" s="143">
        <v>9</v>
      </c>
      <c r="Q26" s="347">
        <f>O26+P26</f>
        <v>50</v>
      </c>
      <c r="S26" s="129" t="s">
        <v>27</v>
      </c>
      <c r="T26" s="130" t="s">
        <v>352</v>
      </c>
      <c r="U26" s="131">
        <v>18</v>
      </c>
      <c r="V26" s="131">
        <v>19</v>
      </c>
      <c r="W26" s="132">
        <f>U26+V26</f>
        <v>37</v>
      </c>
      <c r="X26" s="143">
        <v>15</v>
      </c>
      <c r="Y26" s="194">
        <v>50</v>
      </c>
    </row>
    <row r="27" spans="2:25" ht="31.5" thickBot="1" x14ac:dyDescent="0.4">
      <c r="B27" s="133" t="s">
        <v>74</v>
      </c>
      <c r="C27" s="134" t="s">
        <v>75</v>
      </c>
      <c r="D27" s="135">
        <v>24</v>
      </c>
      <c r="E27" s="135">
        <v>24</v>
      </c>
      <c r="F27" s="136">
        <f>D27+E27</f>
        <v>48</v>
      </c>
      <c r="G27" s="207"/>
      <c r="H27" s="208"/>
      <c r="K27" s="133" t="s">
        <v>175</v>
      </c>
      <c r="L27" s="134" t="s">
        <v>116</v>
      </c>
      <c r="M27" s="135">
        <v>20</v>
      </c>
      <c r="N27" s="135">
        <v>23</v>
      </c>
      <c r="O27" s="136">
        <f>M27+N27</f>
        <v>43</v>
      </c>
      <c r="P27" s="195">
        <v>7</v>
      </c>
      <c r="Q27" s="349">
        <f>O27+P27</f>
        <v>50</v>
      </c>
      <c r="S27" s="133" t="s">
        <v>351</v>
      </c>
      <c r="T27" s="134" t="s">
        <v>352</v>
      </c>
      <c r="U27" s="135">
        <v>12</v>
      </c>
      <c r="V27" s="135">
        <v>15</v>
      </c>
      <c r="W27" s="136">
        <f>U27+V27</f>
        <v>27</v>
      </c>
      <c r="X27" s="195">
        <v>25</v>
      </c>
      <c r="Y27" s="196">
        <v>50</v>
      </c>
    </row>
    <row r="28" spans="2:25" ht="31.5" thickBot="1" x14ac:dyDescent="0.4">
      <c r="B28" s="410" t="s">
        <v>270</v>
      </c>
      <c r="C28" s="411"/>
      <c r="D28" s="411"/>
      <c r="E28" s="411"/>
      <c r="F28" s="352">
        <f>SUM(F23:F27)</f>
        <v>237</v>
      </c>
      <c r="G28" s="209"/>
      <c r="H28" s="210"/>
      <c r="K28" s="410" t="s">
        <v>270</v>
      </c>
      <c r="L28" s="411"/>
      <c r="M28" s="411"/>
      <c r="N28" s="411"/>
      <c r="O28" s="200">
        <f>SUM(O23:O27)</f>
        <v>208</v>
      </c>
      <c r="P28" s="201"/>
      <c r="Q28" s="350">
        <f>SUM(Q23:Q27)</f>
        <v>248</v>
      </c>
      <c r="S28" s="410" t="s">
        <v>270</v>
      </c>
      <c r="T28" s="411"/>
      <c r="U28" s="411"/>
      <c r="V28" s="411"/>
      <c r="W28" s="200">
        <f>SUM(W23:W27)</f>
        <v>197</v>
      </c>
      <c r="X28" s="201"/>
      <c r="Y28" s="350">
        <f>SUM(Y23:Y27)</f>
        <v>245</v>
      </c>
    </row>
    <row r="29" spans="2:25" ht="37" thickTop="1" thickBot="1" x14ac:dyDescent="0.4">
      <c r="B29" s="407" t="s">
        <v>190</v>
      </c>
      <c r="C29" s="408"/>
      <c r="D29" s="408"/>
      <c r="E29" s="408"/>
      <c r="F29" s="408"/>
      <c r="G29" s="408"/>
      <c r="H29" s="409"/>
      <c r="K29" s="407" t="s">
        <v>190</v>
      </c>
      <c r="L29" s="408"/>
      <c r="M29" s="408"/>
      <c r="N29" s="408"/>
      <c r="O29" s="408"/>
      <c r="P29" s="408"/>
      <c r="Q29" s="409"/>
      <c r="S29" s="407" t="s">
        <v>190</v>
      </c>
      <c r="T29" s="408"/>
      <c r="U29" s="408"/>
      <c r="V29" s="408"/>
      <c r="W29" s="408"/>
      <c r="X29" s="408"/>
      <c r="Y29" s="409"/>
    </row>
    <row r="30" spans="2:25" ht="31" x14ac:dyDescent="0.35">
      <c r="B30" s="188" t="s">
        <v>61</v>
      </c>
      <c r="C30" s="189" t="s">
        <v>62</v>
      </c>
      <c r="D30" s="190">
        <v>23</v>
      </c>
      <c r="E30" s="351">
        <v>25</v>
      </c>
      <c r="F30" s="191">
        <f>D30+E30</f>
        <v>48</v>
      </c>
      <c r="G30" s="203"/>
      <c r="H30" s="204"/>
      <c r="K30" s="188" t="s">
        <v>14</v>
      </c>
      <c r="L30" s="189" t="s">
        <v>13</v>
      </c>
      <c r="M30" s="190">
        <v>20</v>
      </c>
      <c r="N30" s="190">
        <v>21</v>
      </c>
      <c r="O30" s="191">
        <f>M30+N30</f>
        <v>41</v>
      </c>
      <c r="P30" s="192">
        <v>2</v>
      </c>
      <c r="Q30" s="193">
        <f>O30+P30</f>
        <v>43</v>
      </c>
      <c r="S30" s="188" t="s">
        <v>72</v>
      </c>
      <c r="T30" s="189" t="s">
        <v>30</v>
      </c>
      <c r="U30" s="190">
        <v>21</v>
      </c>
      <c r="V30" s="190">
        <v>22</v>
      </c>
      <c r="W30" s="191">
        <f>U30+V30</f>
        <v>43</v>
      </c>
      <c r="X30" s="192">
        <v>3</v>
      </c>
      <c r="Y30" s="193">
        <f>W30+X30</f>
        <v>46</v>
      </c>
    </row>
    <row r="31" spans="2:25" ht="31" x14ac:dyDescent="0.35">
      <c r="B31" s="129" t="s">
        <v>39</v>
      </c>
      <c r="C31" s="130" t="s">
        <v>60</v>
      </c>
      <c r="D31" s="131">
        <v>24</v>
      </c>
      <c r="E31" s="346">
        <v>25</v>
      </c>
      <c r="F31" s="132">
        <f>D31+E31</f>
        <v>49</v>
      </c>
      <c r="G31" s="205"/>
      <c r="H31" s="206"/>
      <c r="K31" s="129" t="s">
        <v>120</v>
      </c>
      <c r="L31" s="130" t="s">
        <v>121</v>
      </c>
      <c r="M31" s="131">
        <v>23</v>
      </c>
      <c r="N31" s="131">
        <v>21</v>
      </c>
      <c r="O31" s="132">
        <f>M31+N31</f>
        <v>44</v>
      </c>
      <c r="P31" s="143">
        <v>4</v>
      </c>
      <c r="Q31" s="194">
        <f>O31+P31</f>
        <v>48</v>
      </c>
      <c r="S31" s="129" t="s">
        <v>47</v>
      </c>
      <c r="T31" s="130" t="s">
        <v>48</v>
      </c>
      <c r="U31" s="131">
        <v>20</v>
      </c>
      <c r="V31" s="131">
        <v>17</v>
      </c>
      <c r="W31" s="132">
        <f>U31+V31</f>
        <v>37</v>
      </c>
      <c r="X31" s="143">
        <v>8</v>
      </c>
      <c r="Y31" s="194">
        <f>W31+X31</f>
        <v>45</v>
      </c>
    </row>
    <row r="32" spans="2:25" ht="31" x14ac:dyDescent="0.35">
      <c r="B32" s="129" t="s">
        <v>31</v>
      </c>
      <c r="C32" s="130" t="s">
        <v>32</v>
      </c>
      <c r="D32" s="131">
        <v>23</v>
      </c>
      <c r="E32" s="131">
        <v>22</v>
      </c>
      <c r="F32" s="132">
        <f>D32+E32</f>
        <v>45</v>
      </c>
      <c r="G32" s="205"/>
      <c r="H32" s="206"/>
      <c r="K32" s="129" t="s">
        <v>64</v>
      </c>
      <c r="L32" s="130" t="s">
        <v>65</v>
      </c>
      <c r="M32" s="131">
        <v>22</v>
      </c>
      <c r="N32" s="131">
        <v>20</v>
      </c>
      <c r="O32" s="132">
        <f>M32+N32</f>
        <v>42</v>
      </c>
      <c r="P32" s="143">
        <v>5</v>
      </c>
      <c r="Q32" s="194">
        <f>O32+P32</f>
        <v>47</v>
      </c>
      <c r="S32" s="129" t="s">
        <v>299</v>
      </c>
      <c r="T32" s="130" t="s">
        <v>300</v>
      </c>
      <c r="U32" s="131">
        <v>15</v>
      </c>
      <c r="V32" s="131">
        <v>12</v>
      </c>
      <c r="W32" s="132">
        <f>U32+V32</f>
        <v>27</v>
      </c>
      <c r="X32" s="143">
        <v>11</v>
      </c>
      <c r="Y32" s="194">
        <f>W32+X32</f>
        <v>38</v>
      </c>
    </row>
    <row r="33" spans="2:25" ht="31" x14ac:dyDescent="0.35">
      <c r="B33" s="129" t="s">
        <v>28</v>
      </c>
      <c r="C33" s="130" t="s">
        <v>60</v>
      </c>
      <c r="D33" s="131">
        <v>24</v>
      </c>
      <c r="E33" s="131">
        <v>24</v>
      </c>
      <c r="F33" s="132">
        <f>D33+E33</f>
        <v>48</v>
      </c>
      <c r="G33" s="205"/>
      <c r="H33" s="206"/>
      <c r="K33" s="129" t="s">
        <v>58</v>
      </c>
      <c r="L33" s="130" t="s">
        <v>59</v>
      </c>
      <c r="M33" s="131">
        <v>18</v>
      </c>
      <c r="N33" s="131">
        <v>21</v>
      </c>
      <c r="O33" s="132">
        <f>M33+N33</f>
        <v>39</v>
      </c>
      <c r="P33" s="143">
        <v>5</v>
      </c>
      <c r="Q33" s="194">
        <f t="shared" ref="Q33" si="2">O33+P33</f>
        <v>44</v>
      </c>
      <c r="S33" s="129" t="s">
        <v>10</v>
      </c>
      <c r="T33" s="130" t="s">
        <v>11</v>
      </c>
      <c r="U33" s="131">
        <v>21</v>
      </c>
      <c r="V33" s="131">
        <v>14</v>
      </c>
      <c r="W33" s="132">
        <f>U33+V33</f>
        <v>35</v>
      </c>
      <c r="X33" s="143">
        <v>13</v>
      </c>
      <c r="Y33" s="194">
        <f>W33+X33</f>
        <v>48</v>
      </c>
    </row>
    <row r="34" spans="2:25" ht="31.5" thickBot="1" x14ac:dyDescent="0.4">
      <c r="B34" s="133" t="s">
        <v>49</v>
      </c>
      <c r="C34" s="130" t="s">
        <v>50</v>
      </c>
      <c r="D34" s="135">
        <v>21</v>
      </c>
      <c r="E34" s="135">
        <v>21</v>
      </c>
      <c r="F34" s="136">
        <f>D34+E34</f>
        <v>42</v>
      </c>
      <c r="G34" s="207"/>
      <c r="H34" s="208"/>
      <c r="K34" s="133" t="s">
        <v>131</v>
      </c>
      <c r="L34" s="134" t="s">
        <v>298</v>
      </c>
      <c r="M34" s="135">
        <v>19</v>
      </c>
      <c r="N34" s="135">
        <v>21</v>
      </c>
      <c r="O34" s="136">
        <f>M34+N34</f>
        <v>40</v>
      </c>
      <c r="P34" s="195">
        <v>15</v>
      </c>
      <c r="Q34" s="347">
        <v>50</v>
      </c>
      <c r="S34" s="133" t="s">
        <v>301</v>
      </c>
      <c r="T34" s="134" t="s">
        <v>302</v>
      </c>
      <c r="U34" s="135">
        <v>19</v>
      </c>
      <c r="V34" s="135">
        <v>15</v>
      </c>
      <c r="W34" s="136">
        <f>U34+V34</f>
        <v>34</v>
      </c>
      <c r="X34" s="195">
        <v>21</v>
      </c>
      <c r="Y34" s="349">
        <v>50</v>
      </c>
    </row>
    <row r="35" spans="2:25" ht="31.5" thickBot="1" x14ac:dyDescent="0.4">
      <c r="B35" s="410" t="s">
        <v>270</v>
      </c>
      <c r="C35" s="411"/>
      <c r="D35" s="411"/>
      <c r="E35" s="411"/>
      <c r="F35" s="200">
        <f>SUM(F30:F34)</f>
        <v>232</v>
      </c>
      <c r="G35" s="209"/>
      <c r="H35" s="210"/>
      <c r="K35" s="410" t="s">
        <v>270</v>
      </c>
      <c r="L35" s="411"/>
      <c r="M35" s="411"/>
      <c r="N35" s="411"/>
      <c r="O35" s="200">
        <f>SUM(O30:O34)</f>
        <v>206</v>
      </c>
      <c r="P35" s="201"/>
      <c r="Q35" s="202">
        <f>SUM(Q30:Q34)</f>
        <v>232</v>
      </c>
      <c r="S35" s="410" t="s">
        <v>270</v>
      </c>
      <c r="T35" s="411"/>
      <c r="U35" s="411"/>
      <c r="V35" s="411"/>
      <c r="W35" s="200">
        <f>SUM(W30:W34)</f>
        <v>176</v>
      </c>
      <c r="X35" s="201"/>
      <c r="Y35" s="202">
        <f>SUM(Y30:Y34)</f>
        <v>227</v>
      </c>
    </row>
  </sheetData>
  <mergeCells count="24">
    <mergeCell ref="B29:H29"/>
    <mergeCell ref="B35:E35"/>
    <mergeCell ref="K8:Q8"/>
    <mergeCell ref="K14:N14"/>
    <mergeCell ref="K15:Q15"/>
    <mergeCell ref="K21:N21"/>
    <mergeCell ref="K22:Q22"/>
    <mergeCell ref="K28:N28"/>
    <mergeCell ref="K29:Q29"/>
    <mergeCell ref="K35:N35"/>
    <mergeCell ref="B8:H8"/>
    <mergeCell ref="B14:E14"/>
    <mergeCell ref="B15:H15"/>
    <mergeCell ref="B21:E21"/>
    <mergeCell ref="B22:H22"/>
    <mergeCell ref="B28:E28"/>
    <mergeCell ref="S29:Y29"/>
    <mergeCell ref="S35:V35"/>
    <mergeCell ref="S8:Y8"/>
    <mergeCell ref="S14:V14"/>
    <mergeCell ref="S15:Y15"/>
    <mergeCell ref="S21:V21"/>
    <mergeCell ref="S22:Y22"/>
    <mergeCell ref="S28:V28"/>
  </mergeCells>
  <printOptions horizontalCentered="1"/>
  <pageMargins left="0.25" right="0.25" top="0.5" bottom="0.5" header="0.3" footer="0.3"/>
  <pageSetup scale="2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8"/>
  <sheetViews>
    <sheetView tabSelected="1" topLeftCell="A2" zoomScale="80" zoomScaleNormal="80" workbookViewId="0">
      <selection activeCell="K28" sqref="K28"/>
    </sheetView>
  </sheetViews>
  <sheetFormatPr defaultColWidth="9.1796875" defaultRowHeight="14.5" x14ac:dyDescent="0.35"/>
  <cols>
    <col min="1" max="1" width="9.1796875" style="98"/>
    <col min="2" max="2" width="17.7265625" style="98" customWidth="1"/>
    <col min="3" max="3" width="19.1796875" style="98" bestFit="1" customWidth="1"/>
    <col min="4" max="4" width="10.7265625" style="98" customWidth="1"/>
    <col min="5" max="5" width="9.1796875" style="98"/>
    <col min="6" max="7" width="17.7265625" style="98" customWidth="1"/>
    <col min="8" max="8" width="10.7265625" style="99" customWidth="1"/>
    <col min="9" max="10" width="9.1796875" style="36"/>
    <col min="11" max="11" width="18.7265625" style="36" customWidth="1"/>
    <col min="12" max="13" width="9.1796875" style="99"/>
    <col min="14" max="14" width="9.1796875" style="36"/>
    <col min="15" max="15" width="26.1796875" style="36" customWidth="1"/>
    <col min="16" max="16" width="9.1796875" style="36"/>
    <col min="17" max="18" width="20.81640625" style="36" customWidth="1"/>
    <col min="19" max="16384" width="9.1796875" style="36"/>
  </cols>
  <sheetData>
    <row r="2" spans="2:18" ht="15" thickBot="1" x14ac:dyDescent="0.4"/>
    <row r="3" spans="2:18" ht="31.5" customHeight="1" thickBot="1" x14ac:dyDescent="0.4">
      <c r="B3" s="364" t="s">
        <v>243</v>
      </c>
      <c r="C3" s="365"/>
      <c r="D3" s="366"/>
      <c r="E3" s="146"/>
      <c r="F3" s="364" t="s">
        <v>258</v>
      </c>
      <c r="G3" s="365"/>
      <c r="H3" s="366"/>
      <c r="J3" s="364" t="s">
        <v>236</v>
      </c>
      <c r="K3" s="365"/>
      <c r="L3" s="365"/>
      <c r="M3" s="366"/>
      <c r="O3" s="181" t="s">
        <v>261</v>
      </c>
      <c r="Q3" s="418" t="s">
        <v>247</v>
      </c>
      <c r="R3" s="419"/>
    </row>
    <row r="4" spans="2:18" ht="19.5" customHeight="1" thickBot="1" x14ac:dyDescent="0.4">
      <c r="B4" s="165" t="s">
        <v>244</v>
      </c>
      <c r="C4" s="166" t="s">
        <v>195</v>
      </c>
      <c r="D4" s="172" t="s">
        <v>246</v>
      </c>
      <c r="E4" s="146"/>
      <c r="F4" s="417" t="s">
        <v>69</v>
      </c>
      <c r="G4" s="367"/>
      <c r="H4" s="369"/>
      <c r="J4" s="117" t="s">
        <v>227</v>
      </c>
      <c r="K4" s="62" t="s">
        <v>281</v>
      </c>
      <c r="L4" s="63">
        <v>49</v>
      </c>
      <c r="M4" s="420">
        <f>L4+L5</f>
        <v>99</v>
      </c>
      <c r="O4" s="182" t="s">
        <v>264</v>
      </c>
      <c r="Q4" s="148" t="s">
        <v>256</v>
      </c>
      <c r="R4" s="149" t="s">
        <v>279</v>
      </c>
    </row>
    <row r="5" spans="2:18" ht="19.5" customHeight="1" thickBot="1" x14ac:dyDescent="0.4">
      <c r="B5" s="171" t="s">
        <v>245</v>
      </c>
      <c r="C5" s="173" t="s">
        <v>195</v>
      </c>
      <c r="D5" s="174" t="s">
        <v>511</v>
      </c>
      <c r="E5" s="146"/>
      <c r="F5" s="165" t="s">
        <v>227</v>
      </c>
      <c r="G5" s="166" t="s">
        <v>461</v>
      </c>
      <c r="H5" s="167">
        <v>50</v>
      </c>
      <c r="J5" s="118"/>
      <c r="K5" s="66" t="s">
        <v>485</v>
      </c>
      <c r="L5" s="67">
        <v>50</v>
      </c>
      <c r="M5" s="421"/>
      <c r="O5" s="186" t="s">
        <v>474</v>
      </c>
      <c r="Q5" s="153" t="s">
        <v>272</v>
      </c>
      <c r="R5" s="151" t="s">
        <v>478</v>
      </c>
    </row>
    <row r="6" spans="2:18" ht="19.5" customHeight="1" x14ac:dyDescent="0.35">
      <c r="B6" s="165" t="s">
        <v>227</v>
      </c>
      <c r="C6" s="169" t="s">
        <v>248</v>
      </c>
      <c r="D6" s="211">
        <v>49.5</v>
      </c>
      <c r="E6" s="146"/>
      <c r="F6" s="168" t="s">
        <v>249</v>
      </c>
      <c r="G6" s="169" t="s">
        <v>462</v>
      </c>
      <c r="H6" s="170">
        <v>49</v>
      </c>
      <c r="J6" s="117" t="s">
        <v>222</v>
      </c>
      <c r="K6" s="62" t="s">
        <v>467</v>
      </c>
      <c r="L6" s="63">
        <v>49</v>
      </c>
      <c r="M6" s="420">
        <f>SUM(L6+L7)</f>
        <v>97</v>
      </c>
      <c r="O6" s="184" t="s">
        <v>475</v>
      </c>
      <c r="Q6" s="153" t="s">
        <v>490</v>
      </c>
      <c r="R6" s="151" t="s">
        <v>480</v>
      </c>
    </row>
    <row r="7" spans="2:18" ht="19.5" customHeight="1" thickBot="1" x14ac:dyDescent="0.4">
      <c r="B7" s="168" t="s">
        <v>249</v>
      </c>
      <c r="C7" s="169" t="s">
        <v>263</v>
      </c>
      <c r="D7" s="212">
        <v>49</v>
      </c>
      <c r="E7" s="146"/>
      <c r="F7" s="168" t="s">
        <v>250</v>
      </c>
      <c r="G7" s="169" t="s">
        <v>256</v>
      </c>
      <c r="H7" s="170">
        <v>48</v>
      </c>
      <c r="J7" s="118"/>
      <c r="K7" s="66" t="s">
        <v>486</v>
      </c>
      <c r="L7" s="67">
        <v>48</v>
      </c>
      <c r="M7" s="421"/>
      <c r="O7" s="184" t="s">
        <v>281</v>
      </c>
      <c r="Q7" s="153" t="s">
        <v>463</v>
      </c>
      <c r="R7" s="151" t="s">
        <v>498</v>
      </c>
    </row>
    <row r="8" spans="2:18" ht="19.5" customHeight="1" x14ac:dyDescent="0.35">
      <c r="B8" s="168" t="s">
        <v>250</v>
      </c>
      <c r="C8" s="169" t="s">
        <v>256</v>
      </c>
      <c r="D8" s="212">
        <v>48.17</v>
      </c>
      <c r="E8" s="146"/>
      <c r="F8" s="168" t="s">
        <v>251</v>
      </c>
      <c r="G8" s="169" t="s">
        <v>282</v>
      </c>
      <c r="H8" s="170">
        <v>49</v>
      </c>
      <c r="J8" s="117" t="s">
        <v>223</v>
      </c>
      <c r="K8" s="62" t="s">
        <v>257</v>
      </c>
      <c r="L8" s="63">
        <v>50</v>
      </c>
      <c r="M8" s="420">
        <f>SUM(L8+L9)</f>
        <v>97</v>
      </c>
      <c r="O8" s="184" t="s">
        <v>285</v>
      </c>
      <c r="Q8" s="153" t="s">
        <v>491</v>
      </c>
      <c r="R8" s="151" t="s">
        <v>483</v>
      </c>
    </row>
    <row r="9" spans="2:18" ht="19.5" customHeight="1" thickBot="1" x14ac:dyDescent="0.4">
      <c r="B9" s="168" t="s">
        <v>251</v>
      </c>
      <c r="C9" s="169" t="s">
        <v>273</v>
      </c>
      <c r="D9" s="212">
        <v>47.25</v>
      </c>
      <c r="E9" s="146"/>
      <c r="F9" s="168" t="s">
        <v>252</v>
      </c>
      <c r="G9" s="169" t="s">
        <v>463</v>
      </c>
      <c r="H9" s="170">
        <v>48</v>
      </c>
      <c r="J9" s="118"/>
      <c r="K9" s="66" t="s">
        <v>487</v>
      </c>
      <c r="L9" s="67">
        <v>47</v>
      </c>
      <c r="M9" s="421"/>
      <c r="O9" s="184" t="s">
        <v>476</v>
      </c>
      <c r="Q9" s="153" t="s">
        <v>492</v>
      </c>
      <c r="R9" s="151" t="s">
        <v>248</v>
      </c>
    </row>
    <row r="10" spans="2:18" ht="19.5" customHeight="1" thickBot="1" x14ac:dyDescent="0.4">
      <c r="B10" s="168"/>
      <c r="C10" s="169" t="s">
        <v>285</v>
      </c>
      <c r="D10" s="212">
        <v>47.25</v>
      </c>
      <c r="E10" s="146"/>
      <c r="F10" s="168" t="s">
        <v>253</v>
      </c>
      <c r="G10" s="169" t="s">
        <v>464</v>
      </c>
      <c r="H10" s="170">
        <v>48</v>
      </c>
      <c r="J10" s="117" t="s">
        <v>224</v>
      </c>
      <c r="K10" s="62" t="s">
        <v>234</v>
      </c>
      <c r="L10" s="63">
        <v>47</v>
      </c>
      <c r="M10" s="420">
        <f>SUM(L10+L11)</f>
        <v>93</v>
      </c>
      <c r="O10" s="185" t="s">
        <v>282</v>
      </c>
      <c r="Q10" s="153" t="s">
        <v>493</v>
      </c>
      <c r="R10" s="151" t="s">
        <v>499</v>
      </c>
    </row>
    <row r="11" spans="2:18" ht="19.5" customHeight="1" thickBot="1" x14ac:dyDescent="0.4">
      <c r="B11" s="168" t="s">
        <v>252</v>
      </c>
      <c r="C11" s="169" t="s">
        <v>512</v>
      </c>
      <c r="D11" s="212">
        <v>45.33</v>
      </c>
      <c r="E11" s="146"/>
      <c r="F11" s="168" t="s">
        <v>254</v>
      </c>
      <c r="G11" s="169" t="s">
        <v>465</v>
      </c>
      <c r="H11" s="170">
        <v>37</v>
      </c>
      <c r="J11" s="118"/>
      <c r="K11" s="66" t="s">
        <v>235</v>
      </c>
      <c r="L11" s="67">
        <v>46</v>
      </c>
      <c r="M11" s="421"/>
      <c r="O11" s="182" t="s">
        <v>265</v>
      </c>
      <c r="Q11" s="153" t="s">
        <v>274</v>
      </c>
      <c r="R11" s="151" t="s">
        <v>275</v>
      </c>
    </row>
    <row r="12" spans="2:18" ht="19.5" customHeight="1" thickBot="1" x14ac:dyDescent="0.4">
      <c r="B12" s="168"/>
      <c r="C12" s="169" t="s">
        <v>267</v>
      </c>
      <c r="D12" s="212">
        <v>45.33</v>
      </c>
      <c r="E12" s="146"/>
      <c r="F12" s="171" t="s">
        <v>255</v>
      </c>
      <c r="G12" s="169" t="s">
        <v>466</v>
      </c>
      <c r="H12" s="170">
        <v>30</v>
      </c>
      <c r="J12" s="117" t="s">
        <v>225</v>
      </c>
      <c r="K12" s="62" t="s">
        <v>444</v>
      </c>
      <c r="L12" s="63">
        <v>36</v>
      </c>
      <c r="M12" s="420">
        <f>SUM(L12+L13)</f>
        <v>82</v>
      </c>
      <c r="O12" s="186" t="s">
        <v>477</v>
      </c>
      <c r="Q12" s="153" t="s">
        <v>465</v>
      </c>
      <c r="R12" s="151" t="s">
        <v>479</v>
      </c>
    </row>
    <row r="13" spans="2:18" ht="19.5" customHeight="1" thickBot="1" x14ac:dyDescent="0.4">
      <c r="B13" s="168" t="s">
        <v>253</v>
      </c>
      <c r="C13" s="169" t="s">
        <v>279</v>
      </c>
      <c r="D13" s="212">
        <v>41</v>
      </c>
      <c r="E13" s="146"/>
      <c r="F13" s="417" t="s">
        <v>70</v>
      </c>
      <c r="G13" s="367"/>
      <c r="H13" s="369"/>
      <c r="J13" s="118"/>
      <c r="K13" s="66" t="s">
        <v>286</v>
      </c>
      <c r="L13" s="67">
        <v>46</v>
      </c>
      <c r="M13" s="421"/>
      <c r="O13" s="183" t="s">
        <v>478</v>
      </c>
      <c r="Q13" s="153" t="s">
        <v>268</v>
      </c>
      <c r="R13" s="151" t="s">
        <v>284</v>
      </c>
    </row>
    <row r="14" spans="2:18" ht="19.5" customHeight="1" x14ac:dyDescent="0.35">
      <c r="B14" s="168"/>
      <c r="C14" s="98" t="s">
        <v>277</v>
      </c>
      <c r="D14" s="212">
        <v>41</v>
      </c>
      <c r="E14" s="146"/>
      <c r="F14" s="165" t="s">
        <v>227</v>
      </c>
      <c r="G14" s="166" t="s">
        <v>232</v>
      </c>
      <c r="H14" s="167" t="s">
        <v>260</v>
      </c>
      <c r="J14" s="117" t="s">
        <v>226</v>
      </c>
      <c r="K14" s="62" t="s">
        <v>488</v>
      </c>
      <c r="L14" s="63">
        <v>41</v>
      </c>
      <c r="M14" s="420">
        <f>SUM(L14+L15)</f>
        <v>87</v>
      </c>
      <c r="O14" s="184" t="s">
        <v>276</v>
      </c>
      <c r="Q14" s="153" t="s">
        <v>230</v>
      </c>
      <c r="R14" s="151" t="s">
        <v>500</v>
      </c>
    </row>
    <row r="15" spans="2:18" ht="19.5" customHeight="1" thickBot="1" x14ac:dyDescent="0.4">
      <c r="B15" s="168"/>
      <c r="C15" s="98" t="s">
        <v>283</v>
      </c>
      <c r="D15" s="212">
        <v>41</v>
      </c>
      <c r="E15" s="146"/>
      <c r="F15" s="168" t="s">
        <v>251</v>
      </c>
      <c r="G15" s="169" t="s">
        <v>467</v>
      </c>
      <c r="H15" s="170" t="s">
        <v>260</v>
      </c>
      <c r="J15" s="118"/>
      <c r="K15" s="66" t="s">
        <v>489</v>
      </c>
      <c r="L15" s="67">
        <v>46</v>
      </c>
      <c r="M15" s="421"/>
      <c r="O15" s="184" t="s">
        <v>479</v>
      </c>
      <c r="Q15" s="153" t="s">
        <v>262</v>
      </c>
      <c r="R15" s="151" t="s">
        <v>488</v>
      </c>
    </row>
    <row r="16" spans="2:18" ht="19.5" customHeight="1" x14ac:dyDescent="0.35">
      <c r="B16" s="168" t="s">
        <v>254</v>
      </c>
      <c r="C16" s="169" t="s">
        <v>268</v>
      </c>
      <c r="D16" s="212">
        <v>34.83</v>
      </c>
      <c r="E16" s="146"/>
      <c r="F16" s="168" t="s">
        <v>252</v>
      </c>
      <c r="G16" s="169" t="s">
        <v>468</v>
      </c>
      <c r="H16" s="170" t="s">
        <v>260</v>
      </c>
      <c r="J16" s="98"/>
      <c r="K16" s="98"/>
      <c r="O16" s="184" t="s">
        <v>480</v>
      </c>
      <c r="Q16" s="153" t="s">
        <v>494</v>
      </c>
      <c r="R16" s="151" t="s">
        <v>489</v>
      </c>
    </row>
    <row r="17" spans="2:18" ht="19.5" customHeight="1" thickBot="1" x14ac:dyDescent="0.4">
      <c r="B17" s="171" t="s">
        <v>255</v>
      </c>
      <c r="C17" s="169" t="s">
        <v>502</v>
      </c>
      <c r="D17" s="212">
        <v>30.33</v>
      </c>
      <c r="E17" s="146"/>
      <c r="F17" s="168" t="s">
        <v>253</v>
      </c>
      <c r="G17" s="169" t="s">
        <v>469</v>
      </c>
      <c r="H17" s="170" t="s">
        <v>260</v>
      </c>
      <c r="O17" s="185" t="s">
        <v>283</v>
      </c>
      <c r="Q17" s="153" t="s">
        <v>228</v>
      </c>
      <c r="R17" s="151" t="s">
        <v>501</v>
      </c>
    </row>
    <row r="18" spans="2:18" ht="19.5" customHeight="1" thickBot="1" x14ac:dyDescent="0.4">
      <c r="B18" s="168" t="s">
        <v>239</v>
      </c>
      <c r="C18" s="62" t="s">
        <v>285</v>
      </c>
      <c r="D18" s="211">
        <v>47.25</v>
      </c>
      <c r="E18" s="146"/>
      <c r="F18" s="168" t="s">
        <v>254</v>
      </c>
      <c r="G18" s="169" t="s">
        <v>472</v>
      </c>
      <c r="H18" s="170" t="s">
        <v>470</v>
      </c>
      <c r="O18" s="182" t="s">
        <v>266</v>
      </c>
      <c r="Q18" s="153" t="s">
        <v>231</v>
      </c>
      <c r="R18" s="151" t="s">
        <v>502</v>
      </c>
    </row>
    <row r="19" spans="2:18" ht="19.5" customHeight="1" thickBot="1" x14ac:dyDescent="0.4">
      <c r="B19" s="168" t="s">
        <v>259</v>
      </c>
      <c r="C19" s="146" t="s">
        <v>235</v>
      </c>
      <c r="D19" s="223" t="s">
        <v>513</v>
      </c>
      <c r="E19" s="146"/>
      <c r="F19" s="171" t="s">
        <v>255</v>
      </c>
      <c r="G19" s="178" t="s">
        <v>473</v>
      </c>
      <c r="H19" s="355" t="s">
        <v>471</v>
      </c>
      <c r="L19" s="36"/>
      <c r="O19" s="186" t="s">
        <v>481</v>
      </c>
      <c r="Q19" s="153" t="s">
        <v>267</v>
      </c>
      <c r="R19" s="151" t="s">
        <v>503</v>
      </c>
    </row>
    <row r="20" spans="2:18" ht="19.5" customHeight="1" thickBot="1" x14ac:dyDescent="0.4">
      <c r="B20" s="168" t="s">
        <v>240</v>
      </c>
      <c r="C20" s="146" t="s">
        <v>514</v>
      </c>
      <c r="D20" s="212">
        <v>48</v>
      </c>
      <c r="E20" s="146"/>
      <c r="F20" s="146"/>
      <c r="G20" s="353"/>
      <c r="H20" s="146"/>
      <c r="L20" s="36"/>
      <c r="O20" s="184" t="s">
        <v>278</v>
      </c>
      <c r="Q20" s="153" t="s">
        <v>229</v>
      </c>
      <c r="R20" s="151" t="s">
        <v>504</v>
      </c>
    </row>
    <row r="21" spans="2:18" ht="19.5" customHeight="1" thickBot="1" x14ac:dyDescent="0.4">
      <c r="B21" s="417" t="s">
        <v>241</v>
      </c>
      <c r="C21" s="367"/>
      <c r="D21" s="369"/>
      <c r="E21" s="146"/>
      <c r="F21" s="146"/>
      <c r="G21" s="353"/>
      <c r="H21" s="146"/>
      <c r="L21" s="36"/>
      <c r="O21" s="184" t="s">
        <v>482</v>
      </c>
      <c r="Q21" s="153" t="s">
        <v>444</v>
      </c>
      <c r="R21" s="151" t="s">
        <v>462</v>
      </c>
    </row>
    <row r="22" spans="2:18" ht="19.5" customHeight="1" x14ac:dyDescent="0.35">
      <c r="B22" s="220"/>
      <c r="C22" s="166"/>
      <c r="D22" s="177"/>
      <c r="E22" s="146"/>
      <c r="F22" s="146"/>
      <c r="G22" s="353"/>
      <c r="H22" s="146"/>
      <c r="L22" s="36"/>
      <c r="O22" s="184" t="s">
        <v>279</v>
      </c>
      <c r="Q22" s="153" t="s">
        <v>495</v>
      </c>
      <c r="R22" s="151" t="s">
        <v>472</v>
      </c>
    </row>
    <row r="23" spans="2:18" ht="19.5" customHeight="1" x14ac:dyDescent="0.35">
      <c r="B23" s="221"/>
      <c r="C23" s="224"/>
      <c r="D23" s="175"/>
      <c r="E23" s="146"/>
      <c r="F23" s="146"/>
      <c r="G23" s="353"/>
      <c r="H23" s="146"/>
      <c r="L23" s="36"/>
      <c r="O23" s="184" t="s">
        <v>483</v>
      </c>
      <c r="Q23" s="153" t="s">
        <v>287</v>
      </c>
      <c r="R23" s="151" t="s">
        <v>505</v>
      </c>
    </row>
    <row r="24" spans="2:18" ht="19.5" customHeight="1" thickBot="1" x14ac:dyDescent="0.4">
      <c r="B24" s="221"/>
      <c r="C24" s="224"/>
      <c r="D24" s="175"/>
      <c r="E24" s="146"/>
      <c r="F24" s="146"/>
      <c r="G24" s="353"/>
      <c r="H24" s="146"/>
      <c r="O24" s="185" t="s">
        <v>484</v>
      </c>
      <c r="Q24" s="153" t="s">
        <v>233</v>
      </c>
      <c r="R24" s="151" t="s">
        <v>506</v>
      </c>
    </row>
    <row r="25" spans="2:18" ht="19.5" customHeight="1" thickBot="1" x14ac:dyDescent="0.4">
      <c r="B25" s="180"/>
      <c r="C25" s="66"/>
      <c r="D25" s="176"/>
      <c r="E25" s="146"/>
      <c r="F25" s="146"/>
      <c r="G25" s="353"/>
      <c r="H25" s="146"/>
      <c r="Q25" s="153" t="s">
        <v>496</v>
      </c>
      <c r="R25" s="151" t="s">
        <v>288</v>
      </c>
    </row>
    <row r="26" spans="2:18" ht="19.5" customHeight="1" thickBot="1" x14ac:dyDescent="0.4">
      <c r="B26" s="417" t="s">
        <v>242</v>
      </c>
      <c r="C26" s="367"/>
      <c r="D26" s="369"/>
      <c r="E26" s="146"/>
      <c r="F26" s="146"/>
      <c r="G26" s="353"/>
      <c r="H26" s="146"/>
      <c r="Q26" s="153" t="s">
        <v>232</v>
      </c>
      <c r="R26" s="151" t="s">
        <v>507</v>
      </c>
    </row>
    <row r="27" spans="2:18" ht="19.5" customHeight="1" thickBot="1" x14ac:dyDescent="0.4">
      <c r="B27" s="220"/>
      <c r="C27" s="62"/>
      <c r="D27" s="177"/>
      <c r="E27" s="146"/>
      <c r="Q27" s="153" t="s">
        <v>497</v>
      </c>
      <c r="R27" s="151" t="s">
        <v>508</v>
      </c>
    </row>
    <row r="28" spans="2:18" ht="19.5" customHeight="1" thickBot="1" x14ac:dyDescent="0.4">
      <c r="B28" s="417" t="s">
        <v>290</v>
      </c>
      <c r="C28" s="367"/>
      <c r="D28" s="369"/>
      <c r="E28" s="146"/>
      <c r="Q28" s="153" t="s">
        <v>282</v>
      </c>
      <c r="R28" s="151" t="s">
        <v>509</v>
      </c>
    </row>
    <row r="29" spans="2:18" ht="19.5" customHeight="1" thickBot="1" x14ac:dyDescent="0.4">
      <c r="B29" s="180"/>
      <c r="C29" s="66"/>
      <c r="D29" s="176"/>
      <c r="E29" s="146"/>
      <c r="F29" s="145"/>
      <c r="G29" s="146"/>
      <c r="H29" s="179"/>
      <c r="Q29" s="153" t="s">
        <v>281</v>
      </c>
      <c r="R29" s="151" t="s">
        <v>469</v>
      </c>
    </row>
    <row r="30" spans="2:18" ht="19.5" customHeight="1" thickBot="1" x14ac:dyDescent="0.4">
      <c r="B30" s="150"/>
      <c r="C30" s="150"/>
      <c r="D30" s="146"/>
      <c r="E30" s="146"/>
      <c r="F30" s="145"/>
      <c r="G30" s="146"/>
      <c r="H30" s="147"/>
      <c r="Q30" s="154" t="s">
        <v>280</v>
      </c>
      <c r="R30" s="152" t="s">
        <v>510</v>
      </c>
    </row>
    <row r="31" spans="2:18" ht="19.5" customHeight="1" x14ac:dyDescent="0.35">
      <c r="B31" s="150"/>
      <c r="C31" s="150"/>
      <c r="D31" s="146"/>
      <c r="E31" s="146"/>
      <c r="F31" s="146"/>
      <c r="G31" s="146"/>
      <c r="H31" s="147"/>
    </row>
    <row r="32" spans="2:18" ht="19.5" customHeight="1" x14ac:dyDescent="0.35">
      <c r="B32" s="150"/>
      <c r="C32" s="150"/>
      <c r="D32" s="146"/>
      <c r="E32" s="146"/>
      <c r="F32" s="145"/>
      <c r="G32" s="145"/>
      <c r="H32" s="164"/>
    </row>
    <row r="33" spans="2:8" ht="19.5" customHeight="1" x14ac:dyDescent="0.35">
      <c r="B33" s="150"/>
      <c r="C33" s="150"/>
      <c r="D33" s="146"/>
      <c r="E33" s="146"/>
      <c r="F33" s="147"/>
      <c r="G33" s="164"/>
      <c r="H33" s="164"/>
    </row>
    <row r="34" spans="2:8" ht="19.5" customHeight="1" x14ac:dyDescent="0.35">
      <c r="B34" s="150"/>
      <c r="C34" s="150"/>
      <c r="D34" s="146"/>
      <c r="E34" s="146"/>
      <c r="F34" s="145"/>
      <c r="G34" s="146"/>
      <c r="H34" s="147"/>
    </row>
    <row r="35" spans="2:8" ht="19.5" customHeight="1" x14ac:dyDescent="0.35">
      <c r="B35" s="150"/>
      <c r="C35" s="150"/>
      <c r="D35" s="146"/>
      <c r="E35" s="146"/>
      <c r="F35" s="145"/>
      <c r="G35" s="146"/>
      <c r="H35" s="147"/>
    </row>
    <row r="36" spans="2:8" ht="19.5" customHeight="1" x14ac:dyDescent="0.35">
      <c r="B36" s="150"/>
      <c r="C36" s="150"/>
      <c r="D36" s="146"/>
      <c r="E36" s="146"/>
      <c r="F36" s="145"/>
      <c r="G36" s="146"/>
      <c r="H36" s="147"/>
    </row>
    <row r="37" spans="2:8" ht="19.5" customHeight="1" x14ac:dyDescent="0.35">
      <c r="B37" s="150"/>
      <c r="C37" s="150"/>
      <c r="D37" s="146"/>
      <c r="E37" s="146"/>
      <c r="F37" s="145"/>
      <c r="G37" s="146"/>
      <c r="H37" s="147"/>
    </row>
    <row r="38" spans="2:8" ht="19.5" customHeight="1" x14ac:dyDescent="0.35">
      <c r="B38" s="150"/>
      <c r="C38" s="150"/>
      <c r="D38" s="146"/>
      <c r="E38" s="146"/>
      <c r="F38" s="146"/>
      <c r="G38" s="146"/>
      <c r="H38" s="147"/>
    </row>
    <row r="39" spans="2:8" ht="19.5" customHeight="1" x14ac:dyDescent="0.35">
      <c r="B39" s="150"/>
      <c r="C39" s="150"/>
      <c r="D39" s="146"/>
      <c r="E39" s="146"/>
      <c r="F39" s="145"/>
      <c r="G39" s="145"/>
      <c r="H39" s="164"/>
    </row>
    <row r="40" spans="2:8" ht="19.5" customHeight="1" x14ac:dyDescent="0.35">
      <c r="B40" s="150"/>
      <c r="C40" s="150"/>
      <c r="D40" s="146"/>
      <c r="E40" s="146"/>
      <c r="F40" s="147"/>
      <c r="G40" s="164"/>
      <c r="H40" s="164"/>
    </row>
    <row r="41" spans="2:8" ht="19.5" customHeight="1" x14ac:dyDescent="0.35">
      <c r="B41" s="150"/>
      <c r="C41" s="150"/>
      <c r="D41" s="146"/>
      <c r="E41" s="146"/>
      <c r="F41" s="145"/>
      <c r="G41" s="146"/>
      <c r="H41" s="147"/>
    </row>
    <row r="42" spans="2:8" ht="19.5" customHeight="1" x14ac:dyDescent="0.35">
      <c r="B42" s="150"/>
      <c r="C42" s="150"/>
      <c r="D42" s="146"/>
      <c r="E42" s="146"/>
      <c r="F42" s="145"/>
      <c r="G42" s="146"/>
      <c r="H42" s="147"/>
    </row>
    <row r="43" spans="2:8" ht="19.5" customHeight="1" x14ac:dyDescent="0.35">
      <c r="B43" s="150"/>
      <c r="C43" s="150"/>
      <c r="D43" s="146"/>
      <c r="E43" s="146"/>
      <c r="F43" s="145"/>
      <c r="G43" s="146"/>
      <c r="H43" s="147"/>
    </row>
    <row r="44" spans="2:8" ht="19.5" customHeight="1" x14ac:dyDescent="0.35">
      <c r="B44" s="150"/>
      <c r="C44" s="150"/>
      <c r="D44" s="146"/>
      <c r="E44" s="146"/>
      <c r="F44" s="145"/>
      <c r="G44" s="146"/>
      <c r="H44" s="147"/>
    </row>
    <row r="45" spans="2:8" ht="26.15" customHeight="1" x14ac:dyDescent="0.35">
      <c r="B45" s="150"/>
      <c r="C45" s="150"/>
      <c r="D45" s="146"/>
      <c r="E45" s="146"/>
      <c r="F45" s="146"/>
      <c r="G45" s="146"/>
      <c r="H45" s="147"/>
    </row>
    <row r="46" spans="2:8" ht="26.15" customHeight="1" x14ac:dyDescent="0.35">
      <c r="B46" s="150"/>
      <c r="C46" s="150"/>
      <c r="D46" s="146"/>
      <c r="E46" s="146"/>
      <c r="F46" s="146"/>
      <c r="G46" s="146"/>
      <c r="H46" s="147"/>
    </row>
    <row r="47" spans="2:8" ht="26.15" customHeight="1" x14ac:dyDescent="0.35">
      <c r="B47" s="150"/>
      <c r="C47" s="150"/>
      <c r="D47" s="146"/>
      <c r="E47" s="146"/>
      <c r="F47" s="146"/>
      <c r="G47" s="146"/>
      <c r="H47" s="147"/>
    </row>
    <row r="48" spans="2:8" ht="26.15" customHeight="1" x14ac:dyDescent="0.35">
      <c r="B48" s="150"/>
      <c r="C48" s="150"/>
      <c r="D48" s="146"/>
      <c r="E48" s="146"/>
      <c r="F48" s="146"/>
      <c r="G48" s="146"/>
      <c r="H48" s="147"/>
    </row>
    <row r="49" spans="2:4" ht="26.15" customHeight="1" x14ac:dyDescent="0.35">
      <c r="B49" s="150"/>
      <c r="C49" s="150"/>
      <c r="D49" s="146"/>
    </row>
    <row r="50" spans="2:4" ht="26.15" customHeight="1" x14ac:dyDescent="0.35">
      <c r="B50" s="150"/>
      <c r="C50" s="150"/>
      <c r="D50" s="146"/>
    </row>
    <row r="51" spans="2:4" ht="26.15" customHeight="1" x14ac:dyDescent="0.35">
      <c r="B51" s="150"/>
      <c r="C51" s="150"/>
      <c r="D51" s="146"/>
    </row>
    <row r="52" spans="2:4" ht="26.15" customHeight="1" x14ac:dyDescent="0.35">
      <c r="B52" s="150"/>
      <c r="C52" s="150"/>
      <c r="D52" s="146"/>
    </row>
    <row r="53" spans="2:4" ht="26.15" customHeight="1" x14ac:dyDescent="0.35">
      <c r="B53" s="150"/>
      <c r="C53" s="150"/>
      <c r="D53" s="146"/>
    </row>
    <row r="54" spans="2:4" x14ac:dyDescent="0.35">
      <c r="B54" s="150"/>
      <c r="C54" s="150"/>
      <c r="D54" s="146"/>
    </row>
    <row r="55" spans="2:4" x14ac:dyDescent="0.35">
      <c r="B55" s="150"/>
      <c r="C55" s="150"/>
      <c r="D55" s="146"/>
    </row>
    <row r="56" spans="2:4" x14ac:dyDescent="0.35">
      <c r="B56" s="150"/>
      <c r="C56" s="150"/>
      <c r="D56" s="146"/>
    </row>
    <row r="57" spans="2:4" x14ac:dyDescent="0.35">
      <c r="B57" s="150"/>
      <c r="C57" s="150"/>
      <c r="D57" s="146"/>
    </row>
    <row r="58" spans="2:4" x14ac:dyDescent="0.35">
      <c r="B58" s="150"/>
      <c r="C58" s="150"/>
      <c r="D58" s="146"/>
    </row>
    <row r="59" spans="2:4" x14ac:dyDescent="0.35">
      <c r="B59" s="150"/>
      <c r="C59" s="150"/>
      <c r="D59" s="146"/>
    </row>
    <row r="60" spans="2:4" x14ac:dyDescent="0.35">
      <c r="B60" s="150"/>
      <c r="C60" s="150"/>
      <c r="D60" s="146"/>
    </row>
    <row r="61" spans="2:4" x14ac:dyDescent="0.35">
      <c r="B61" s="150"/>
      <c r="C61" s="150"/>
      <c r="D61" s="146"/>
    </row>
    <row r="62" spans="2:4" x14ac:dyDescent="0.35">
      <c r="B62" s="150"/>
      <c r="C62" s="150"/>
      <c r="D62" s="146"/>
    </row>
    <row r="63" spans="2:4" x14ac:dyDescent="0.35">
      <c r="B63" s="150"/>
      <c r="C63" s="150"/>
      <c r="D63" s="146"/>
    </row>
    <row r="64" spans="2:4" x14ac:dyDescent="0.35">
      <c r="B64" s="150"/>
      <c r="C64" s="150"/>
      <c r="D64" s="146"/>
    </row>
    <row r="65" spans="2:4" x14ac:dyDescent="0.35">
      <c r="B65" s="150"/>
      <c r="C65" s="150"/>
      <c r="D65" s="146"/>
    </row>
    <row r="66" spans="2:4" x14ac:dyDescent="0.35">
      <c r="B66" s="150"/>
      <c r="C66" s="150"/>
      <c r="D66" s="146"/>
    </row>
    <row r="67" spans="2:4" x14ac:dyDescent="0.35">
      <c r="B67" s="150"/>
      <c r="C67" s="150"/>
      <c r="D67" s="146"/>
    </row>
    <row r="68" spans="2:4" x14ac:dyDescent="0.35">
      <c r="B68" s="146"/>
      <c r="C68" s="146"/>
      <c r="D68" s="146"/>
    </row>
  </sheetData>
  <mergeCells count="15">
    <mergeCell ref="B21:D21"/>
    <mergeCell ref="B26:D26"/>
    <mergeCell ref="B28:D28"/>
    <mergeCell ref="Q3:R3"/>
    <mergeCell ref="B3:D3"/>
    <mergeCell ref="F3:H3"/>
    <mergeCell ref="F4:H4"/>
    <mergeCell ref="F13:H13"/>
    <mergeCell ref="M12:M13"/>
    <mergeCell ref="M14:M15"/>
    <mergeCell ref="M6:M7"/>
    <mergeCell ref="M8:M9"/>
    <mergeCell ref="M10:M11"/>
    <mergeCell ref="J3:M3"/>
    <mergeCell ref="M4:M5"/>
  </mergeCells>
  <pageMargins left="0.7" right="0.7" top="0.75" bottom="0.75" header="0.3" footer="0.3"/>
  <pageSetup scale="46" orientation="landscape" r:id="rId1"/>
  <headerFooter>
    <oddHeader>&amp;L&amp;"-,Bold"&amp;18 2018 - 2019 Golden Triangle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Shoot Results</vt:lpstr>
      <vt:lpstr>Library</vt:lpstr>
      <vt:lpstr>Millvale</vt:lpstr>
      <vt:lpstr>Tarentum</vt:lpstr>
      <vt:lpstr>Clairton</vt:lpstr>
      <vt:lpstr>Two Man Results</vt:lpstr>
      <vt:lpstr>Individual Results</vt:lpstr>
      <vt:lpstr>5 Man Teams</vt:lpstr>
      <vt:lpstr>Season Summary</vt:lpstr>
      <vt:lpstr>Class Table</vt:lpstr>
      <vt:lpstr>'5 Man Teams'!Print_Area</vt:lpstr>
      <vt:lpstr>Clairton!Print_Area</vt:lpstr>
      <vt:lpstr>'Individual Results'!Print_Area</vt:lpstr>
      <vt:lpstr>Library!Print_Area</vt:lpstr>
      <vt:lpstr>Millvale!Print_Area</vt:lpstr>
      <vt:lpstr>'Season Summary'!Print_Area</vt:lpstr>
      <vt:lpstr>Tarentum!Print_Area</vt:lpstr>
      <vt:lpstr>'Two Man Results'!Print_Area</vt:lpstr>
      <vt:lpstr>'5 Man Teams'!Print_Titles</vt:lpstr>
      <vt:lpstr>'Individual Results'!Print_Titles</vt:lpstr>
      <vt:lpstr>'Two Man Results'!Print_Titles</vt:lpstr>
    </vt:vector>
  </TitlesOfParts>
  <Company>PPG Industries,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Holman, Scott</dc:creator>
  <cp:lastModifiedBy>Holman, Scott</cp:lastModifiedBy>
  <cp:lastPrinted>2020-03-13T20:08:24Z</cp:lastPrinted>
  <dcterms:created xsi:type="dcterms:W3CDTF">2018-10-08T12:59:13Z</dcterms:created>
  <dcterms:modified xsi:type="dcterms:W3CDTF">2020-09-02T14:12:46Z</dcterms:modified>
</cp:coreProperties>
</file>