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2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els\Dropbox\Arion Consultants\Projects\Oliver Lake\Data\Current Data\"/>
    </mc:Choice>
  </mc:AlternateContent>
  <xr:revisionPtr revIDLastSave="0" documentId="13_ncr:1_{DEB9852E-3B4F-4735-BEB5-FB5EC877B8C3}" xr6:coauthVersionLast="47" xr6:coauthVersionMax="47" xr10:uidLastSave="{00000000-0000-0000-0000-000000000000}"/>
  <bookViews>
    <workbookView xWindow="29040" yWindow="585" windowWidth="18165" windowHeight="14040" activeTab="4" xr2:uid="{00000000-000D-0000-FFFF-FFFF00000000}"/>
  </bookViews>
  <sheets>
    <sheet name="Master" sheetId="1" r:id="rId1"/>
    <sheet name="Table" sheetId="8" r:id="rId2"/>
    <sheet name="Flow Calc" sheetId="7" r:id="rId3"/>
    <sheet name="Graphics" sheetId="3" r:id="rId4"/>
    <sheet name="OP-TP" sheetId="5" r:id="rId5"/>
    <sheet name="Sheet2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8" i="8" l="1"/>
  <c r="AA18" i="8" s="1"/>
  <c r="T19" i="8"/>
  <c r="T20" i="8"/>
  <c r="T21" i="8"/>
  <c r="T22" i="8"/>
  <c r="AA22" i="8" s="1"/>
  <c r="T23" i="8"/>
  <c r="T24" i="8"/>
  <c r="AA24" i="8" s="1"/>
  <c r="T25" i="8"/>
  <c r="T17" i="8"/>
  <c r="S18" i="8"/>
  <c r="AG18" i="8" s="1"/>
  <c r="AN18" i="8" s="1"/>
  <c r="S19" i="8"/>
  <c r="Z19" i="8" s="1"/>
  <c r="S20" i="8"/>
  <c r="S21" i="8"/>
  <c r="S22" i="8"/>
  <c r="AG22" i="8" s="1"/>
  <c r="AN22" i="8" s="1"/>
  <c r="S23" i="8"/>
  <c r="Z23" i="8" s="1"/>
  <c r="S24" i="8"/>
  <c r="AG24" i="8" s="1"/>
  <c r="AN24" i="8" s="1"/>
  <c r="S25" i="8"/>
  <c r="Z25" i="8" s="1"/>
  <c r="S17" i="8"/>
  <c r="Z17" i="8" s="1"/>
  <c r="S15" i="8"/>
  <c r="Z15" i="8" s="1"/>
  <c r="X24" i="8"/>
  <c r="AE24" i="8" s="1"/>
  <c r="W24" i="8"/>
  <c r="AK24" i="8" s="1"/>
  <c r="AR24" i="8" s="1"/>
  <c r="V24" i="8"/>
  <c r="AJ24" i="8" s="1"/>
  <c r="AQ24" i="8" s="1"/>
  <c r="U24" i="8"/>
  <c r="X22" i="8"/>
  <c r="AE22" i="8" s="1"/>
  <c r="W22" i="8"/>
  <c r="AK22" i="8" s="1"/>
  <c r="AR22" i="8" s="1"/>
  <c r="V22" i="8"/>
  <c r="AC22" i="8" s="1"/>
  <c r="U22" i="8"/>
  <c r="X20" i="8"/>
  <c r="AE20" i="8" s="1"/>
  <c r="W20" i="8"/>
  <c r="AK20" i="8" s="1"/>
  <c r="AR20" i="8" s="1"/>
  <c r="V20" i="8"/>
  <c r="AJ20" i="8" s="1"/>
  <c r="AQ20" i="8" s="1"/>
  <c r="U20" i="8"/>
  <c r="AA20" i="8"/>
  <c r="AG20" i="8"/>
  <c r="AN20" i="8" s="1"/>
  <c r="X18" i="8"/>
  <c r="AE18" i="8" s="1"/>
  <c r="W18" i="8"/>
  <c r="AK18" i="8" s="1"/>
  <c r="AR18" i="8" s="1"/>
  <c r="V18" i="8"/>
  <c r="AJ18" i="8" s="1"/>
  <c r="AQ18" i="8" s="1"/>
  <c r="U18" i="8"/>
  <c r="AL16" i="8"/>
  <c r="AK16" i="8"/>
  <c r="AJ16" i="8"/>
  <c r="AI16" i="8"/>
  <c r="AH16" i="8"/>
  <c r="AG16" i="8"/>
  <c r="X14" i="8"/>
  <c r="AL14" i="8" s="1"/>
  <c r="AS14" i="8" s="1"/>
  <c r="W14" i="8"/>
  <c r="AK14" i="8" s="1"/>
  <c r="AR14" i="8" s="1"/>
  <c r="V14" i="8"/>
  <c r="AJ14" i="8" s="1"/>
  <c r="AQ14" i="8" s="1"/>
  <c r="U14" i="8"/>
  <c r="AI14" i="8" s="1"/>
  <c r="AP14" i="8" s="1"/>
  <c r="T14" i="8"/>
  <c r="S14" i="8"/>
  <c r="Z14" i="8" s="1"/>
  <c r="AB12" i="8"/>
  <c r="X12" i="8"/>
  <c r="AL12" i="8" s="1"/>
  <c r="AS12" i="8" s="1"/>
  <c r="W12" i="8"/>
  <c r="AK12" i="8" s="1"/>
  <c r="AR12" i="8" s="1"/>
  <c r="V12" i="8"/>
  <c r="AJ12" i="8" s="1"/>
  <c r="AQ12" i="8" s="1"/>
  <c r="U12" i="8"/>
  <c r="AI12" i="8" s="1"/>
  <c r="AP12" i="8" s="1"/>
  <c r="T12" i="8"/>
  <c r="S12" i="8"/>
  <c r="Z12" i="8" s="1"/>
  <c r="X10" i="8"/>
  <c r="AL10" i="8" s="1"/>
  <c r="AS10" i="8" s="1"/>
  <c r="W10" i="8"/>
  <c r="AK10" i="8" s="1"/>
  <c r="AR10" i="8" s="1"/>
  <c r="V10" i="8"/>
  <c r="AJ10" i="8" s="1"/>
  <c r="AQ10" i="8" s="1"/>
  <c r="U10" i="8"/>
  <c r="AI10" i="8" s="1"/>
  <c r="AP10" i="8" s="1"/>
  <c r="T10" i="8"/>
  <c r="S10" i="8"/>
  <c r="Z10" i="8" s="1"/>
  <c r="X8" i="8"/>
  <c r="AL8" i="8" s="1"/>
  <c r="AS8" i="8" s="1"/>
  <c r="W8" i="8"/>
  <c r="AK8" i="8" s="1"/>
  <c r="AR8" i="8" s="1"/>
  <c r="V8" i="8"/>
  <c r="AJ8" i="8" s="1"/>
  <c r="AQ8" i="8" s="1"/>
  <c r="U8" i="8"/>
  <c r="AI8" i="8" s="1"/>
  <c r="AP8" i="8" s="1"/>
  <c r="T8" i="8"/>
  <c r="S8" i="8"/>
  <c r="Z8" i="8" s="1"/>
  <c r="X6" i="8"/>
  <c r="AL6" i="8" s="1"/>
  <c r="AS6" i="8" s="1"/>
  <c r="W6" i="8"/>
  <c r="AK6" i="8" s="1"/>
  <c r="AR6" i="8" s="1"/>
  <c r="V6" i="8"/>
  <c r="AJ6" i="8" s="1"/>
  <c r="AQ6" i="8" s="1"/>
  <c r="U6" i="8"/>
  <c r="AI6" i="8" s="1"/>
  <c r="AP6" i="8" s="1"/>
  <c r="T6" i="8"/>
  <c r="S6" i="8"/>
  <c r="Z6" i="8" s="1"/>
  <c r="X4" i="8"/>
  <c r="AL4" i="8" s="1"/>
  <c r="AS4" i="8" s="1"/>
  <c r="W4" i="8"/>
  <c r="AK4" i="8" s="1"/>
  <c r="AR4" i="8" s="1"/>
  <c r="V4" i="8"/>
  <c r="AJ4" i="8" s="1"/>
  <c r="AQ4" i="8" s="1"/>
  <c r="U4" i="8"/>
  <c r="AI4" i="8" s="1"/>
  <c r="AP4" i="8" s="1"/>
  <c r="T4" i="8"/>
  <c r="S4" i="8"/>
  <c r="Z4" i="8" s="1"/>
  <c r="X2" i="8"/>
  <c r="AL2" i="8" s="1"/>
  <c r="AS2" i="8" s="1"/>
  <c r="W2" i="8"/>
  <c r="AK2" i="8" s="1"/>
  <c r="AR2" i="8" s="1"/>
  <c r="V2" i="8"/>
  <c r="AJ2" i="8" s="1"/>
  <c r="AQ2" i="8" s="1"/>
  <c r="U2" i="8"/>
  <c r="AI2" i="8" s="1"/>
  <c r="AP2" i="8" s="1"/>
  <c r="T2" i="8"/>
  <c r="S2" i="8"/>
  <c r="Z2" i="8" s="1"/>
  <c r="X25" i="8"/>
  <c r="AL25" i="8" s="1"/>
  <c r="AS25" i="8" s="1"/>
  <c r="W25" i="8"/>
  <c r="AK25" i="8" s="1"/>
  <c r="AR25" i="8" s="1"/>
  <c r="V25" i="8"/>
  <c r="AJ25" i="8" s="1"/>
  <c r="AQ25" i="8" s="1"/>
  <c r="U25" i="8"/>
  <c r="AI25" i="8" s="1"/>
  <c r="AP25" i="8" s="1"/>
  <c r="X23" i="8"/>
  <c r="AE23" i="8" s="1"/>
  <c r="W23" i="8"/>
  <c r="AK23" i="8" s="1"/>
  <c r="AR23" i="8" s="1"/>
  <c r="V23" i="8"/>
  <c r="AJ23" i="8" s="1"/>
  <c r="AQ23" i="8" s="1"/>
  <c r="U23" i="8"/>
  <c r="AI23" i="8" s="1"/>
  <c r="AP23" i="8" s="1"/>
  <c r="X21" i="8"/>
  <c r="AL21" i="8" s="1"/>
  <c r="AS21" i="8" s="1"/>
  <c r="W21" i="8"/>
  <c r="AK21" i="8" s="1"/>
  <c r="AR21" i="8" s="1"/>
  <c r="V21" i="8"/>
  <c r="AJ21" i="8" s="1"/>
  <c r="AQ21" i="8" s="1"/>
  <c r="U21" i="8"/>
  <c r="AI21" i="8" s="1"/>
  <c r="AP21" i="8" s="1"/>
  <c r="Z21" i="8"/>
  <c r="X19" i="8"/>
  <c r="AE19" i="8" s="1"/>
  <c r="W19" i="8"/>
  <c r="AK19" i="8" s="1"/>
  <c r="AR19" i="8" s="1"/>
  <c r="V19" i="8"/>
  <c r="AJ19" i="8" s="1"/>
  <c r="AQ19" i="8" s="1"/>
  <c r="U19" i="8"/>
  <c r="AI19" i="8" s="1"/>
  <c r="AP19" i="8" s="1"/>
  <c r="X17" i="8"/>
  <c r="AL17" i="8" s="1"/>
  <c r="AS17" i="8" s="1"/>
  <c r="W17" i="8"/>
  <c r="AK17" i="8" s="1"/>
  <c r="AR17" i="8" s="1"/>
  <c r="V17" i="8"/>
  <c r="AJ17" i="8" s="1"/>
  <c r="AQ17" i="8" s="1"/>
  <c r="U17" i="8"/>
  <c r="AI17" i="8" s="1"/>
  <c r="AP17" i="8" s="1"/>
  <c r="X15" i="8"/>
  <c r="AE15" i="8" s="1"/>
  <c r="W15" i="8"/>
  <c r="AK15" i="8" s="1"/>
  <c r="AR15" i="8" s="1"/>
  <c r="V15" i="8"/>
  <c r="AJ15" i="8" s="1"/>
  <c r="AQ15" i="8" s="1"/>
  <c r="U15" i="8"/>
  <c r="AI15" i="8" s="1"/>
  <c r="AP15" i="8" s="1"/>
  <c r="T15" i="8"/>
  <c r="AB13" i="8"/>
  <c r="X13" i="8"/>
  <c r="AL13" i="8" s="1"/>
  <c r="AS13" i="8" s="1"/>
  <c r="W13" i="8"/>
  <c r="AK13" i="8" s="1"/>
  <c r="AR13" i="8" s="1"/>
  <c r="V13" i="8"/>
  <c r="AJ13" i="8" s="1"/>
  <c r="AQ13" i="8" s="1"/>
  <c r="U13" i="8"/>
  <c r="AI13" i="8" s="1"/>
  <c r="AP13" i="8" s="1"/>
  <c r="T13" i="8"/>
  <c r="S13" i="8"/>
  <c r="Z13" i="8" s="1"/>
  <c r="X11" i="8"/>
  <c r="AL11" i="8" s="1"/>
  <c r="AS11" i="8" s="1"/>
  <c r="W11" i="8"/>
  <c r="AK11" i="8" s="1"/>
  <c r="AR11" i="8" s="1"/>
  <c r="V11" i="8"/>
  <c r="AJ11" i="8" s="1"/>
  <c r="AQ11" i="8" s="1"/>
  <c r="U11" i="8"/>
  <c r="AI11" i="8" s="1"/>
  <c r="AP11" i="8" s="1"/>
  <c r="T11" i="8"/>
  <c r="AA11" i="8" s="1"/>
  <c r="S11" i="8"/>
  <c r="Z11" i="8" s="1"/>
  <c r="X9" i="8"/>
  <c r="AL9" i="8" s="1"/>
  <c r="AS9" i="8" s="1"/>
  <c r="W9" i="8"/>
  <c r="AK9" i="8" s="1"/>
  <c r="AR9" i="8" s="1"/>
  <c r="V9" i="8"/>
  <c r="AJ9" i="8" s="1"/>
  <c r="AQ9" i="8" s="1"/>
  <c r="U9" i="8"/>
  <c r="AI9" i="8" s="1"/>
  <c r="AP9" i="8" s="1"/>
  <c r="T9" i="8"/>
  <c r="AA9" i="8" s="1"/>
  <c r="S9" i="8"/>
  <c r="Z9" i="8" s="1"/>
  <c r="X7" i="8"/>
  <c r="AE7" i="8" s="1"/>
  <c r="W7" i="8"/>
  <c r="AD7" i="8" s="1"/>
  <c r="V7" i="8"/>
  <c r="AJ7" i="8" s="1"/>
  <c r="AQ7" i="8" s="1"/>
  <c r="U7" i="8"/>
  <c r="AI7" i="8" s="1"/>
  <c r="AP7" i="8" s="1"/>
  <c r="T7" i="8"/>
  <c r="AA7" i="8" s="1"/>
  <c r="S7" i="8"/>
  <c r="Z7" i="8" s="1"/>
  <c r="X5" i="8"/>
  <c r="AE5" i="8" s="1"/>
  <c r="W5" i="8"/>
  <c r="AD5" i="8" s="1"/>
  <c r="V5" i="8"/>
  <c r="AJ5" i="8" s="1"/>
  <c r="AQ5" i="8" s="1"/>
  <c r="U5" i="8"/>
  <c r="AI5" i="8" s="1"/>
  <c r="AP5" i="8" s="1"/>
  <c r="T5" i="8"/>
  <c r="AA5" i="8" s="1"/>
  <c r="S5" i="8"/>
  <c r="Z5" i="8" s="1"/>
  <c r="X3" i="8"/>
  <c r="AL3" i="8" s="1"/>
  <c r="AS3" i="8" s="1"/>
  <c r="W3" i="8"/>
  <c r="AK3" i="8" s="1"/>
  <c r="AR3" i="8" s="1"/>
  <c r="V3" i="8"/>
  <c r="AJ3" i="8" s="1"/>
  <c r="AQ3" i="8" s="1"/>
  <c r="U3" i="8"/>
  <c r="AI3" i="8" s="1"/>
  <c r="AP3" i="8" s="1"/>
  <c r="T3" i="8"/>
  <c r="AA3" i="8" s="1"/>
  <c r="S3" i="8"/>
  <c r="Z3" i="8" s="1"/>
  <c r="K40" i="1"/>
  <c r="S27" i="1"/>
  <c r="S26" i="1"/>
  <c r="S25" i="1"/>
  <c r="S24" i="1"/>
  <c r="S14" i="1"/>
  <c r="S13" i="1"/>
  <c r="S12" i="1"/>
  <c r="S11" i="1"/>
  <c r="S10" i="1"/>
  <c r="S9" i="1"/>
  <c r="S8" i="1"/>
  <c r="S7" i="1"/>
  <c r="S6" i="1"/>
  <c r="S5" i="1"/>
  <c r="S4" i="1"/>
  <c r="S3" i="1"/>
  <c r="AL23" i="8" l="1"/>
  <c r="AS23" i="8" s="1"/>
  <c r="AC21" i="8"/>
  <c r="AL15" i="8"/>
  <c r="AS15" i="8" s="1"/>
  <c r="AC11" i="8"/>
  <c r="AL19" i="8"/>
  <c r="AS19" i="8" s="1"/>
  <c r="AB25" i="8"/>
  <c r="AD2" i="8"/>
  <c r="AB8" i="8"/>
  <c r="AG7" i="8"/>
  <c r="AN7" i="8" s="1"/>
  <c r="AC25" i="8"/>
  <c r="AE2" i="8"/>
  <c r="AB4" i="8"/>
  <c r="AD6" i="8"/>
  <c r="AC8" i="8"/>
  <c r="AC18" i="8"/>
  <c r="AB5" i="8"/>
  <c r="AC4" i="8"/>
  <c r="AE6" i="8"/>
  <c r="AD10" i="8"/>
  <c r="AD3" i="8"/>
  <c r="AD11" i="8"/>
  <c r="AE10" i="8"/>
  <c r="AD14" i="8"/>
  <c r="AD18" i="8"/>
  <c r="AE3" i="8"/>
  <c r="AC5" i="8"/>
  <c r="AE11" i="8"/>
  <c r="AC12" i="8"/>
  <c r="AE14" i="8"/>
  <c r="AD22" i="8"/>
  <c r="AH5" i="8"/>
  <c r="AO5" i="8" s="1"/>
  <c r="AB17" i="8"/>
  <c r="AJ22" i="8"/>
  <c r="AQ22" i="8" s="1"/>
  <c r="AD19" i="8"/>
  <c r="AL18" i="8"/>
  <c r="AS18" i="8" s="1"/>
  <c r="AC24" i="8"/>
  <c r="AC13" i="8"/>
  <c r="AD15" i="8"/>
  <c r="AC17" i="8"/>
  <c r="AB21" i="8"/>
  <c r="AD23" i="8"/>
  <c r="AL22" i="8"/>
  <c r="AS22" i="8" s="1"/>
  <c r="AC20" i="8"/>
  <c r="AD13" i="8"/>
  <c r="AD17" i="8"/>
  <c r="AD21" i="8"/>
  <c r="AD25" i="8"/>
  <c r="AD4" i="8"/>
  <c r="AD8" i="8"/>
  <c r="AD12" i="8"/>
  <c r="AD20" i="8"/>
  <c r="AD24" i="8"/>
  <c r="AE13" i="8"/>
  <c r="AE17" i="8"/>
  <c r="AE21" i="8"/>
  <c r="AE25" i="8"/>
  <c r="AE4" i="8"/>
  <c r="AE8" i="8"/>
  <c r="AE12" i="8"/>
  <c r="AD9" i="8"/>
  <c r="AB3" i="8"/>
  <c r="AH7" i="8"/>
  <c r="AO7" i="8" s="1"/>
  <c r="AE9" i="8"/>
  <c r="AB15" i="8"/>
  <c r="AB19" i="8"/>
  <c r="AB23" i="8"/>
  <c r="AB2" i="8"/>
  <c r="AB6" i="8"/>
  <c r="AB10" i="8"/>
  <c r="AB14" i="8"/>
  <c r="AL24" i="8"/>
  <c r="AS24" i="8" s="1"/>
  <c r="AC3" i="8"/>
  <c r="AB11" i="8"/>
  <c r="AC15" i="8"/>
  <c r="AC19" i="8"/>
  <c r="AC23" i="8"/>
  <c r="AC2" i="8"/>
  <c r="AC6" i="8"/>
  <c r="AC10" i="8"/>
  <c r="AC14" i="8"/>
  <c r="AL20" i="8"/>
  <c r="AS20" i="8" s="1"/>
  <c r="AH9" i="8"/>
  <c r="AO9" i="8" s="1"/>
  <c r="AB18" i="8"/>
  <c r="AI18" i="8"/>
  <c r="AP18" i="8" s="1"/>
  <c r="AB22" i="8"/>
  <c r="AI22" i="8"/>
  <c r="AP22" i="8" s="1"/>
  <c r="AK5" i="8"/>
  <c r="AR5" i="8" s="1"/>
  <c r="AK7" i="8"/>
  <c r="AR7" i="8" s="1"/>
  <c r="AL7" i="8"/>
  <c r="AS7" i="8" s="1"/>
  <c r="AG11" i="8"/>
  <c r="AN11" i="8" s="1"/>
  <c r="AA13" i="8"/>
  <c r="AH13" i="8"/>
  <c r="AO13" i="8" s="1"/>
  <c r="AA15" i="8"/>
  <c r="AH15" i="8"/>
  <c r="AO15" i="8" s="1"/>
  <c r="AA17" i="8"/>
  <c r="AH17" i="8"/>
  <c r="AO17" i="8" s="1"/>
  <c r="AA19" i="8"/>
  <c r="AH19" i="8"/>
  <c r="AO19" i="8" s="1"/>
  <c r="AA21" i="8"/>
  <c r="AH21" i="8"/>
  <c r="AO21" i="8" s="1"/>
  <c r="AA23" i="8"/>
  <c r="AH23" i="8"/>
  <c r="AO23" i="8" s="1"/>
  <c r="AA25" i="8"/>
  <c r="AH25" i="8"/>
  <c r="AO25" i="8" s="1"/>
  <c r="AA2" i="8"/>
  <c r="AH2" i="8"/>
  <c r="AO2" i="8" s="1"/>
  <c r="AA4" i="8"/>
  <c r="AH4" i="8"/>
  <c r="AO4" i="8" s="1"/>
  <c r="AA6" i="8"/>
  <c r="AH6" i="8"/>
  <c r="AO6" i="8" s="1"/>
  <c r="AA8" i="8"/>
  <c r="AH8" i="8"/>
  <c r="AO8" i="8" s="1"/>
  <c r="AA10" i="8"/>
  <c r="AH10" i="8"/>
  <c r="AO10" i="8" s="1"/>
  <c r="AA12" i="8"/>
  <c r="AH12" i="8"/>
  <c r="AO12" i="8" s="1"/>
  <c r="AA14" i="8"/>
  <c r="AH14" i="8"/>
  <c r="AO14" i="8" s="1"/>
  <c r="AL5" i="8"/>
  <c r="AS5" i="8" s="1"/>
  <c r="AG9" i="8"/>
  <c r="AN9" i="8" s="1"/>
  <c r="AG3" i="8"/>
  <c r="AN3" i="8" s="1"/>
  <c r="AB7" i="8"/>
  <c r="AH3" i="8"/>
  <c r="AO3" i="8" s="1"/>
  <c r="AC7" i="8"/>
  <c r="AH11" i="8"/>
  <c r="AO11" i="8" s="1"/>
  <c r="AG13" i="8"/>
  <c r="AN13" i="8" s="1"/>
  <c r="AG15" i="8"/>
  <c r="AN15" i="8" s="1"/>
  <c r="AG17" i="8"/>
  <c r="AN17" i="8" s="1"/>
  <c r="AG19" i="8"/>
  <c r="AN19" i="8" s="1"/>
  <c r="AG21" i="8"/>
  <c r="AN21" i="8" s="1"/>
  <c r="AG23" i="8"/>
  <c r="AN23" i="8" s="1"/>
  <c r="AG25" i="8"/>
  <c r="AN25" i="8" s="1"/>
  <c r="AG2" i="8"/>
  <c r="AN2" i="8" s="1"/>
  <c r="AG4" i="8"/>
  <c r="AN4" i="8" s="1"/>
  <c r="AG6" i="8"/>
  <c r="AN6" i="8" s="1"/>
  <c r="AG8" i="8"/>
  <c r="AN8" i="8" s="1"/>
  <c r="AG10" i="8"/>
  <c r="AN10" i="8" s="1"/>
  <c r="AG12" i="8"/>
  <c r="AN12" i="8" s="1"/>
  <c r="AG14" i="8"/>
  <c r="AN14" i="8" s="1"/>
  <c r="AG5" i="8"/>
  <c r="AN5" i="8" s="1"/>
  <c r="AB9" i="8"/>
  <c r="AC9" i="8"/>
  <c r="AB20" i="8"/>
  <c r="AI20" i="8"/>
  <c r="AP20" i="8" s="1"/>
  <c r="AB24" i="8"/>
  <c r="AI24" i="8"/>
  <c r="AP24" i="8" s="1"/>
  <c r="AH18" i="8"/>
  <c r="AO18" i="8" s="1"/>
  <c r="AH20" i="8"/>
  <c r="AO20" i="8" s="1"/>
  <c r="AH22" i="8"/>
  <c r="AO22" i="8" s="1"/>
  <c r="AH24" i="8"/>
  <c r="AO24" i="8" s="1"/>
  <c r="Z18" i="8"/>
  <c r="Z20" i="8"/>
  <c r="Z22" i="8"/>
  <c r="Z24" i="8"/>
  <c r="AS6" i="1"/>
  <c r="AR6" i="1"/>
  <c r="AQ6" i="1"/>
  <c r="AP6" i="1"/>
  <c r="AO6" i="1"/>
  <c r="AL6" i="1"/>
  <c r="AK6" i="1"/>
  <c r="AJ6" i="1"/>
  <c r="AI6" i="1"/>
  <c r="AH6" i="1"/>
  <c r="AG6" i="1"/>
  <c r="AN6" i="1" s="1"/>
  <c r="AL23" i="1"/>
  <c r="AL22" i="1"/>
  <c r="AL19" i="1"/>
  <c r="AL18" i="1"/>
  <c r="AK27" i="1"/>
  <c r="AK26" i="1"/>
  <c r="AK25" i="1"/>
  <c r="AK24" i="1"/>
  <c r="AK23" i="1"/>
  <c r="AK22" i="1"/>
  <c r="AK21" i="1"/>
  <c r="AK20" i="1"/>
  <c r="AK19" i="1"/>
  <c r="AK18" i="1"/>
  <c r="AK17" i="1"/>
  <c r="AK16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G17" i="1"/>
  <c r="AG18" i="1"/>
  <c r="AG19" i="1"/>
  <c r="AG20" i="1"/>
  <c r="AG21" i="1"/>
  <c r="AG22" i="1"/>
  <c r="AG23" i="1"/>
  <c r="AG24" i="1"/>
  <c r="AN24" i="1" s="1"/>
  <c r="AG25" i="1"/>
  <c r="AG26" i="1"/>
  <c r="AN26" i="1" s="1"/>
  <c r="AG27" i="1"/>
  <c r="AN27" i="1" s="1"/>
  <c r="AG16" i="1"/>
  <c r="Q40" i="1"/>
  <c r="P40" i="1"/>
  <c r="O40" i="1"/>
  <c r="N40" i="1"/>
  <c r="M40" i="1"/>
  <c r="Q41" i="1"/>
  <c r="P41" i="1"/>
  <c r="O41" i="1"/>
  <c r="N41" i="1"/>
  <c r="M41" i="1"/>
  <c r="K41" i="1"/>
  <c r="I41" i="1"/>
  <c r="I40" i="1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AR25" i="1"/>
  <c r="AR24" i="1"/>
  <c r="AB27" i="1"/>
  <c r="AB24" i="1"/>
  <c r="AB6" i="1"/>
  <c r="X27" i="1"/>
  <c r="AL27" i="1" s="1"/>
  <c r="X26" i="1"/>
  <c r="AL26" i="1" s="1"/>
  <c r="X25" i="1"/>
  <c r="AL25" i="1" s="1"/>
  <c r="X24" i="1"/>
  <c r="AE24" i="1" s="1"/>
  <c r="X6" i="1"/>
  <c r="AE6" i="1" s="1"/>
  <c r="W27" i="1"/>
  <c r="AR27" i="1" s="1"/>
  <c r="W26" i="1"/>
  <c r="AR26" i="1" s="1"/>
  <c r="W25" i="1"/>
  <c r="AD25" i="1" s="1"/>
  <c r="W24" i="1"/>
  <c r="AD24" i="1" s="1"/>
  <c r="W6" i="1"/>
  <c r="AD6" i="1" s="1"/>
  <c r="V27" i="1"/>
  <c r="AQ27" i="1" s="1"/>
  <c r="V26" i="1"/>
  <c r="V25" i="1"/>
  <c r="AC25" i="1" s="1"/>
  <c r="V24" i="1"/>
  <c r="V6" i="1"/>
  <c r="AC6" i="1" s="1"/>
  <c r="U27" i="1"/>
  <c r="AP27" i="1" s="1"/>
  <c r="U26" i="1"/>
  <c r="AP26" i="1" s="1"/>
  <c r="U25" i="1"/>
  <c r="AP25" i="1" s="1"/>
  <c r="U24" i="1"/>
  <c r="AP24" i="1" s="1"/>
  <c r="U6" i="1"/>
  <c r="Z25" i="1"/>
  <c r="Z24" i="1"/>
  <c r="Z6" i="1"/>
  <c r="T27" i="1"/>
  <c r="AA27" i="1" s="1"/>
  <c r="T26" i="1"/>
  <c r="AA26" i="1" s="1"/>
  <c r="T25" i="1"/>
  <c r="AA25" i="1" s="1"/>
  <c r="T24" i="1"/>
  <c r="AA24" i="1" s="1"/>
  <c r="T14" i="1"/>
  <c r="AH14" i="1" s="1"/>
  <c r="AO14" i="1" s="1"/>
  <c r="T13" i="1"/>
  <c r="AH13" i="1" s="1"/>
  <c r="AO13" i="1" s="1"/>
  <c r="T12" i="1"/>
  <c r="T11" i="1"/>
  <c r="AH11" i="1" s="1"/>
  <c r="AO11" i="1" s="1"/>
  <c r="T10" i="1"/>
  <c r="AA10" i="1" s="1"/>
  <c r="T9" i="1"/>
  <c r="T8" i="1"/>
  <c r="T7" i="1"/>
  <c r="T6" i="1"/>
  <c r="AA6" i="1" s="1"/>
  <c r="T5" i="1"/>
  <c r="T4" i="1"/>
  <c r="T3" i="1"/>
  <c r="S19" i="1"/>
  <c r="Z19" i="1" s="1"/>
  <c r="T19" i="1"/>
  <c r="AA19" i="1" s="1"/>
  <c r="U19" i="1"/>
  <c r="AB19" i="1" s="1"/>
  <c r="V19" i="1"/>
  <c r="AC19" i="1" s="1"/>
  <c r="W19" i="1"/>
  <c r="AD19" i="1" s="1"/>
  <c r="X19" i="1"/>
  <c r="AE19" i="1" s="1"/>
  <c r="I98" i="7"/>
  <c r="I97" i="7"/>
  <c r="I96" i="7"/>
  <c r="I95" i="7"/>
  <c r="I94" i="7"/>
  <c r="B98" i="7"/>
  <c r="B97" i="7"/>
  <c r="B96" i="7"/>
  <c r="B95" i="7"/>
  <c r="B94" i="7"/>
  <c r="B87" i="7"/>
  <c r="B86" i="7"/>
  <c r="B85" i="7"/>
  <c r="B84" i="7"/>
  <c r="B83" i="7"/>
  <c r="O77" i="7"/>
  <c r="O76" i="7"/>
  <c r="O75" i="7"/>
  <c r="O74" i="7"/>
  <c r="O73" i="7"/>
  <c r="I77" i="7"/>
  <c r="I76" i="7"/>
  <c r="I75" i="7"/>
  <c r="I74" i="7"/>
  <c r="I73" i="7"/>
  <c r="B77" i="7"/>
  <c r="B76" i="7"/>
  <c r="B75" i="7"/>
  <c r="B74" i="7"/>
  <c r="B73" i="7"/>
  <c r="O67" i="7"/>
  <c r="O66" i="7"/>
  <c r="O65" i="7"/>
  <c r="O64" i="7"/>
  <c r="O63" i="7"/>
  <c r="I67" i="7"/>
  <c r="I66" i="7"/>
  <c r="I65" i="7"/>
  <c r="I64" i="7"/>
  <c r="I63" i="7"/>
  <c r="Z14" i="1"/>
  <c r="U14" i="1"/>
  <c r="AB14" i="1" s="1"/>
  <c r="V14" i="1"/>
  <c r="AC14" i="1" s="1"/>
  <c r="W14" i="1"/>
  <c r="AD14" i="1" s="1"/>
  <c r="X14" i="1"/>
  <c r="AE14" i="1" s="1"/>
  <c r="AG13" i="1"/>
  <c r="AN13" i="1" s="1"/>
  <c r="AA13" i="1"/>
  <c r="U13" i="1"/>
  <c r="AB13" i="1" s="1"/>
  <c r="AI13" i="1"/>
  <c r="AP13" i="1" s="1"/>
  <c r="V13" i="1"/>
  <c r="AC13" i="1" s="1"/>
  <c r="AJ13" i="1"/>
  <c r="AQ13" i="1" s="1"/>
  <c r="W13" i="1"/>
  <c r="AD13" i="1" s="1"/>
  <c r="X13" i="1"/>
  <c r="AE13" i="1" s="1"/>
  <c r="Z12" i="1"/>
  <c r="AA12" i="1"/>
  <c r="AH12" i="1"/>
  <c r="AO12" i="1" s="1"/>
  <c r="U12" i="1"/>
  <c r="AB12" i="1" s="1"/>
  <c r="V12" i="1"/>
  <c r="AC12" i="1" s="1"/>
  <c r="W12" i="1"/>
  <c r="AD12" i="1" s="1"/>
  <c r="X12" i="1"/>
  <c r="AE12" i="1" s="1"/>
  <c r="AG11" i="1"/>
  <c r="AN11" i="1" s="1"/>
  <c r="Z11" i="1"/>
  <c r="U11" i="1"/>
  <c r="AB11" i="1" s="1"/>
  <c r="V11" i="1"/>
  <c r="AC11" i="1" s="1"/>
  <c r="W11" i="1"/>
  <c r="AD11" i="1" s="1"/>
  <c r="X11" i="1"/>
  <c r="AE11" i="1" s="1"/>
  <c r="AL11" i="1"/>
  <c r="AS11" i="1" s="1"/>
  <c r="Z10" i="1"/>
  <c r="AG10" i="1"/>
  <c r="AN10" i="1" s="1"/>
  <c r="U10" i="1"/>
  <c r="AB10" i="1" s="1"/>
  <c r="V10" i="1"/>
  <c r="AC10" i="1" s="1"/>
  <c r="W10" i="1"/>
  <c r="AD10" i="1" s="1"/>
  <c r="X10" i="1"/>
  <c r="AE10" i="1" s="1"/>
  <c r="I45" i="7"/>
  <c r="R99" i="7"/>
  <c r="O98" i="7"/>
  <c r="O97" i="7"/>
  <c r="R97" i="7" s="1"/>
  <c r="P96" i="7"/>
  <c r="P97" i="7" s="1"/>
  <c r="P98" i="7" s="1"/>
  <c r="O96" i="7"/>
  <c r="R96" i="7" s="1"/>
  <c r="P95" i="7"/>
  <c r="O95" i="7"/>
  <c r="R95" i="7" s="1"/>
  <c r="O94" i="7"/>
  <c r="R94" i="7" s="1"/>
  <c r="L99" i="7"/>
  <c r="J95" i="7"/>
  <c r="L95" i="7" s="1"/>
  <c r="L94" i="7"/>
  <c r="E99" i="7"/>
  <c r="C95" i="7"/>
  <c r="C96" i="7" s="1"/>
  <c r="E94" i="7"/>
  <c r="R88" i="7"/>
  <c r="O87" i="7"/>
  <c r="R87" i="7" s="1"/>
  <c r="O86" i="7"/>
  <c r="O85" i="7"/>
  <c r="R85" i="7" s="1"/>
  <c r="P84" i="7"/>
  <c r="P85" i="7" s="1"/>
  <c r="P86" i="7" s="1"/>
  <c r="P87" i="7" s="1"/>
  <c r="O84" i="7"/>
  <c r="R84" i="7" s="1"/>
  <c r="R83" i="7"/>
  <c r="O83" i="7"/>
  <c r="L88" i="7"/>
  <c r="I87" i="7"/>
  <c r="I86" i="7"/>
  <c r="L86" i="7" s="1"/>
  <c r="J85" i="7"/>
  <c r="J86" i="7" s="1"/>
  <c r="J87" i="7" s="1"/>
  <c r="I85" i="7"/>
  <c r="L85" i="7" s="1"/>
  <c r="J84" i="7"/>
  <c r="I84" i="7"/>
  <c r="L84" i="7" s="1"/>
  <c r="I83" i="7"/>
  <c r="L83" i="7" s="1"/>
  <c r="E88" i="7"/>
  <c r="C84" i="7"/>
  <c r="C85" i="7" s="1"/>
  <c r="E83" i="7"/>
  <c r="R78" i="7"/>
  <c r="P74" i="7"/>
  <c r="P75" i="7" s="1"/>
  <c r="R73" i="7"/>
  <c r="L78" i="7"/>
  <c r="J74" i="7"/>
  <c r="J75" i="7" s="1"/>
  <c r="L73" i="7"/>
  <c r="E78" i="7"/>
  <c r="C74" i="7"/>
  <c r="C75" i="7" s="1"/>
  <c r="E74" i="7"/>
  <c r="E73" i="7"/>
  <c r="R68" i="7"/>
  <c r="P64" i="7"/>
  <c r="P65" i="7" s="1"/>
  <c r="R64" i="7"/>
  <c r="R63" i="7"/>
  <c r="L68" i="7"/>
  <c r="J64" i="7"/>
  <c r="J65" i="7" s="1"/>
  <c r="L64" i="7"/>
  <c r="L63" i="7"/>
  <c r="E68" i="7"/>
  <c r="B67" i="7"/>
  <c r="B66" i="7"/>
  <c r="C65" i="7"/>
  <c r="C66" i="7" s="1"/>
  <c r="C67" i="7" s="1"/>
  <c r="B65" i="7"/>
  <c r="E65" i="7" s="1"/>
  <c r="C64" i="7"/>
  <c r="B64" i="7"/>
  <c r="E64" i="7" s="1"/>
  <c r="B63" i="7"/>
  <c r="E63" i="7" s="1"/>
  <c r="R56" i="7"/>
  <c r="O55" i="7"/>
  <c r="O54" i="7"/>
  <c r="R54" i="7" s="1"/>
  <c r="P53" i="7"/>
  <c r="P54" i="7" s="1"/>
  <c r="P55" i="7" s="1"/>
  <c r="O53" i="7"/>
  <c r="R53" i="7" s="1"/>
  <c r="P52" i="7"/>
  <c r="O52" i="7"/>
  <c r="R52" i="7" s="1"/>
  <c r="O51" i="7"/>
  <c r="R51" i="7" s="1"/>
  <c r="L56" i="7"/>
  <c r="I55" i="7"/>
  <c r="I54" i="7"/>
  <c r="I53" i="7"/>
  <c r="J52" i="7"/>
  <c r="J53" i="7" s="1"/>
  <c r="J54" i="7" s="1"/>
  <c r="J55" i="7" s="1"/>
  <c r="I52" i="7"/>
  <c r="L52" i="7" s="1"/>
  <c r="I51" i="7"/>
  <c r="L51" i="7" s="1"/>
  <c r="E56" i="7"/>
  <c r="B55" i="7"/>
  <c r="B54" i="7"/>
  <c r="B53" i="7"/>
  <c r="C52" i="7"/>
  <c r="C53" i="7" s="1"/>
  <c r="C54" i="7" s="1"/>
  <c r="C55" i="7" s="1"/>
  <c r="B52" i="7"/>
  <c r="E51" i="7"/>
  <c r="B51" i="7"/>
  <c r="R46" i="7"/>
  <c r="O45" i="7"/>
  <c r="O44" i="7"/>
  <c r="O43" i="7"/>
  <c r="P42" i="7"/>
  <c r="P43" i="7" s="1"/>
  <c r="P44" i="7" s="1"/>
  <c r="P45" i="7" s="1"/>
  <c r="O42" i="7"/>
  <c r="R42" i="7" s="1"/>
  <c r="O41" i="7"/>
  <c r="R41" i="7" s="1"/>
  <c r="L46" i="7"/>
  <c r="I44" i="7"/>
  <c r="I43" i="7"/>
  <c r="J42" i="7"/>
  <c r="J43" i="7" s="1"/>
  <c r="J44" i="7" s="1"/>
  <c r="J45" i="7" s="1"/>
  <c r="I42" i="7"/>
  <c r="I41" i="7"/>
  <c r="L41" i="7" s="1"/>
  <c r="AG4" i="1"/>
  <c r="AN4" i="1" s="1"/>
  <c r="AA4" i="1"/>
  <c r="U4" i="1"/>
  <c r="AB4" i="1" s="1"/>
  <c r="V4" i="1"/>
  <c r="AC4" i="1" s="1"/>
  <c r="W4" i="1"/>
  <c r="AD4" i="1" s="1"/>
  <c r="X4" i="1"/>
  <c r="AL4" i="1" s="1"/>
  <c r="AS4" i="1" s="1"/>
  <c r="AH4" i="1"/>
  <c r="AO4" i="1" s="1"/>
  <c r="AG5" i="1"/>
  <c r="AN5" i="1" s="1"/>
  <c r="AH5" i="1"/>
  <c r="AO5" i="1" s="1"/>
  <c r="U5" i="1"/>
  <c r="AI5" i="1" s="1"/>
  <c r="AP5" i="1" s="1"/>
  <c r="V5" i="1"/>
  <c r="AC5" i="1" s="1"/>
  <c r="W5" i="1"/>
  <c r="AD5" i="1" s="1"/>
  <c r="X5" i="1"/>
  <c r="AE5" i="1" s="1"/>
  <c r="AG7" i="1"/>
  <c r="AN7" i="1" s="1"/>
  <c r="AA7" i="1"/>
  <c r="U7" i="1"/>
  <c r="AI7" i="1" s="1"/>
  <c r="AP7" i="1" s="1"/>
  <c r="V7" i="1"/>
  <c r="AC7" i="1" s="1"/>
  <c r="W7" i="1"/>
  <c r="AK7" i="1" s="1"/>
  <c r="AR7" i="1" s="1"/>
  <c r="X7" i="1"/>
  <c r="AL7" i="1" s="1"/>
  <c r="AS7" i="1" s="1"/>
  <c r="AD7" i="1"/>
  <c r="AE7" i="1"/>
  <c r="AG8" i="1"/>
  <c r="AN8" i="1" s="1"/>
  <c r="AA8" i="1"/>
  <c r="U8" i="1"/>
  <c r="AI8" i="1" s="1"/>
  <c r="AP8" i="1" s="1"/>
  <c r="V8" i="1"/>
  <c r="AC8" i="1" s="1"/>
  <c r="W8" i="1"/>
  <c r="AD8" i="1" s="1"/>
  <c r="X8" i="1"/>
  <c r="AL8" i="1" s="1"/>
  <c r="AS8" i="1" s="1"/>
  <c r="AG9" i="1"/>
  <c r="AN9" i="1" s="1"/>
  <c r="AA9" i="1"/>
  <c r="U9" i="1"/>
  <c r="AI9" i="1" s="1"/>
  <c r="AP9" i="1" s="1"/>
  <c r="V9" i="1"/>
  <c r="AC9" i="1" s="1"/>
  <c r="W9" i="1"/>
  <c r="AD9" i="1" s="1"/>
  <c r="X9" i="1"/>
  <c r="AL9" i="1" s="1"/>
  <c r="AS9" i="1" s="1"/>
  <c r="S16" i="1"/>
  <c r="AN16" i="1" s="1"/>
  <c r="T16" i="1"/>
  <c r="AA16" i="1" s="1"/>
  <c r="U16" i="1"/>
  <c r="AP16" i="1" s="1"/>
  <c r="V16" i="1"/>
  <c r="AC16" i="1" s="1"/>
  <c r="W16" i="1"/>
  <c r="X16" i="1"/>
  <c r="AL16" i="1" s="1"/>
  <c r="AD16" i="1"/>
  <c r="S17" i="1"/>
  <c r="AN17" i="1" s="1"/>
  <c r="T17" i="1"/>
  <c r="AA17" i="1" s="1"/>
  <c r="U17" i="1"/>
  <c r="AP17" i="1" s="1"/>
  <c r="V17" i="1"/>
  <c r="AC17" i="1" s="1"/>
  <c r="W17" i="1"/>
  <c r="AD17" i="1" s="1"/>
  <c r="X17" i="1"/>
  <c r="S18" i="1"/>
  <c r="AN18" i="1" s="1"/>
  <c r="T18" i="1"/>
  <c r="AA18" i="1" s="1"/>
  <c r="U18" i="1"/>
  <c r="AP18" i="1" s="1"/>
  <c r="V18" i="1"/>
  <c r="AC18" i="1" s="1"/>
  <c r="W18" i="1"/>
  <c r="AD18" i="1" s="1"/>
  <c r="X18" i="1"/>
  <c r="S20" i="1"/>
  <c r="AN20" i="1" s="1"/>
  <c r="T20" i="1"/>
  <c r="AA20" i="1" s="1"/>
  <c r="U20" i="1"/>
  <c r="AP20" i="1" s="1"/>
  <c r="V20" i="1"/>
  <c r="AC20" i="1" s="1"/>
  <c r="W20" i="1"/>
  <c r="AR20" i="1" s="1"/>
  <c r="X20" i="1"/>
  <c r="AL20" i="1" s="1"/>
  <c r="S21" i="1"/>
  <c r="AN21" i="1" s="1"/>
  <c r="T21" i="1"/>
  <c r="AA21" i="1" s="1"/>
  <c r="U21" i="1"/>
  <c r="AP21" i="1" s="1"/>
  <c r="V21" i="1"/>
  <c r="AC21" i="1" s="1"/>
  <c r="W21" i="1"/>
  <c r="AD21" i="1" s="1"/>
  <c r="X21" i="1"/>
  <c r="S22" i="1"/>
  <c r="AN22" i="1" s="1"/>
  <c r="T22" i="1"/>
  <c r="AA22" i="1" s="1"/>
  <c r="U22" i="1"/>
  <c r="AP22" i="1" s="1"/>
  <c r="V22" i="1"/>
  <c r="AC22" i="1" s="1"/>
  <c r="W22" i="1"/>
  <c r="AR22" i="1" s="1"/>
  <c r="X22" i="1"/>
  <c r="E46" i="7"/>
  <c r="B45" i="7"/>
  <c r="B44" i="7"/>
  <c r="B43" i="7"/>
  <c r="C42" i="7"/>
  <c r="C43" i="7" s="1"/>
  <c r="C44" i="7" s="1"/>
  <c r="C45" i="7" s="1"/>
  <c r="B42" i="7"/>
  <c r="B41" i="7"/>
  <c r="E41" i="7" s="1"/>
  <c r="R34" i="7"/>
  <c r="O33" i="7"/>
  <c r="O32" i="7"/>
  <c r="O31" i="7"/>
  <c r="P30" i="7"/>
  <c r="P31" i="7" s="1"/>
  <c r="P32" i="7" s="1"/>
  <c r="P33" i="7" s="1"/>
  <c r="O30" i="7"/>
  <c r="O29" i="7"/>
  <c r="R29" i="7" s="1"/>
  <c r="L34" i="7"/>
  <c r="I33" i="7"/>
  <c r="I32" i="7"/>
  <c r="I31" i="7"/>
  <c r="J30" i="7"/>
  <c r="J31" i="7" s="1"/>
  <c r="J32" i="7" s="1"/>
  <c r="J33" i="7" s="1"/>
  <c r="I30" i="7"/>
  <c r="I29" i="7"/>
  <c r="L29" i="7" s="1"/>
  <c r="E34" i="7"/>
  <c r="B33" i="7"/>
  <c r="B32" i="7"/>
  <c r="B31" i="7"/>
  <c r="C30" i="7"/>
  <c r="C31" i="7" s="1"/>
  <c r="C32" i="7" s="1"/>
  <c r="C33" i="7" s="1"/>
  <c r="B30" i="7"/>
  <c r="B29" i="7"/>
  <c r="E29" i="7" s="1"/>
  <c r="Q22" i="7"/>
  <c r="N21" i="7"/>
  <c r="N20" i="7"/>
  <c r="N19" i="7"/>
  <c r="O18" i="7"/>
  <c r="O19" i="7" s="1"/>
  <c r="O20" i="7" s="1"/>
  <c r="O21" i="7" s="1"/>
  <c r="N18" i="7"/>
  <c r="N17" i="7"/>
  <c r="Q17" i="7" s="1"/>
  <c r="K22" i="7"/>
  <c r="H21" i="7"/>
  <c r="H20" i="7"/>
  <c r="H19" i="7"/>
  <c r="I18" i="7"/>
  <c r="I19" i="7" s="1"/>
  <c r="I20" i="7" s="1"/>
  <c r="I21" i="7" s="1"/>
  <c r="H18" i="7"/>
  <c r="H17" i="7"/>
  <c r="K17" i="7" s="1"/>
  <c r="E22" i="7"/>
  <c r="B21" i="7"/>
  <c r="B20" i="7"/>
  <c r="B19" i="7"/>
  <c r="C18" i="7"/>
  <c r="C19" i="7" s="1"/>
  <c r="C20" i="7" s="1"/>
  <c r="C21" i="7" s="1"/>
  <c r="B18" i="7"/>
  <c r="E18" i="7" s="1"/>
  <c r="B17" i="7"/>
  <c r="E17" i="7" s="1"/>
  <c r="AS27" i="1" l="1"/>
  <c r="AS25" i="1"/>
  <c r="AE25" i="1"/>
  <c r="AL24" i="1"/>
  <c r="AS21" i="1"/>
  <c r="AL21" i="1"/>
  <c r="AL17" i="1"/>
  <c r="AS17" i="1" s="1"/>
  <c r="AS16" i="1"/>
  <c r="AS22" i="1"/>
  <c r="AS20" i="1"/>
  <c r="AS18" i="1"/>
  <c r="AS24" i="1"/>
  <c r="AS26" i="1"/>
  <c r="AR16" i="1"/>
  <c r="AQ24" i="1"/>
  <c r="AQ26" i="1"/>
  <c r="AA14" i="1"/>
  <c r="AN25" i="1"/>
  <c r="AL13" i="1"/>
  <c r="AS13" i="1" s="1"/>
  <c r="AG14" i="1"/>
  <c r="AN14" i="1" s="1"/>
  <c r="AC26" i="1"/>
  <c r="AO24" i="1"/>
  <c r="AK12" i="1"/>
  <c r="AR12" i="1" s="1"/>
  <c r="Z13" i="1"/>
  <c r="AC27" i="1"/>
  <c r="AO25" i="1"/>
  <c r="AE16" i="1"/>
  <c r="AE9" i="1"/>
  <c r="AK10" i="1"/>
  <c r="AR10" i="1" s="1"/>
  <c r="AK11" i="1"/>
  <c r="AR11" i="1" s="1"/>
  <c r="AR19" i="1"/>
  <c r="AD26" i="1"/>
  <c r="AQ25" i="1"/>
  <c r="Z26" i="1"/>
  <c r="AH10" i="1"/>
  <c r="AO10" i="1" s="1"/>
  <c r="AJ11" i="1"/>
  <c r="AQ11" i="1" s="1"/>
  <c r="AL12" i="1"/>
  <c r="AS12" i="1" s="1"/>
  <c r="AG12" i="1"/>
  <c r="AN12" i="1" s="1"/>
  <c r="AL14" i="1"/>
  <c r="AS14" i="1" s="1"/>
  <c r="Z27" i="1"/>
  <c r="AB25" i="1"/>
  <c r="AE26" i="1"/>
  <c r="AO26" i="1"/>
  <c r="AS19" i="1"/>
  <c r="AN19" i="1"/>
  <c r="AB26" i="1"/>
  <c r="AE27" i="1"/>
  <c r="AO27" i="1"/>
  <c r="AK9" i="1"/>
  <c r="AR9" i="1" s="1"/>
  <c r="AO20" i="1"/>
  <c r="AR18" i="1"/>
  <c r="AR21" i="1"/>
  <c r="AD20" i="1"/>
  <c r="AE18" i="1"/>
  <c r="AA11" i="1"/>
  <c r="AC24" i="1"/>
  <c r="AD27" i="1"/>
  <c r="AK13" i="1"/>
  <c r="AR13" i="1" s="1"/>
  <c r="AQ19" i="1"/>
  <c r="AE22" i="1"/>
  <c r="AL10" i="1"/>
  <c r="AS10" i="1" s="1"/>
  <c r="AJ14" i="1"/>
  <c r="AQ14" i="1" s="1"/>
  <c r="AJ10" i="1"/>
  <c r="AQ10" i="1" s="1"/>
  <c r="AJ12" i="1"/>
  <c r="AQ12" i="1" s="1"/>
  <c r="AD22" i="1"/>
  <c r="AK14" i="1"/>
  <c r="AR14" i="1" s="1"/>
  <c r="AP19" i="1"/>
  <c r="AI11" i="1"/>
  <c r="AP11" i="1" s="1"/>
  <c r="AI12" i="1"/>
  <c r="AP12" i="1" s="1"/>
  <c r="AI14" i="1"/>
  <c r="AP14" i="1" s="1"/>
  <c r="AI10" i="1"/>
  <c r="AP10" i="1" s="1"/>
  <c r="AO19" i="1"/>
  <c r="J96" i="7"/>
  <c r="C97" i="7"/>
  <c r="C98" i="7" s="1"/>
  <c r="E96" i="7"/>
  <c r="E95" i="7"/>
  <c r="C86" i="7"/>
  <c r="C87" i="7" s="1"/>
  <c r="E85" i="7"/>
  <c r="E84" i="7"/>
  <c r="P76" i="7"/>
  <c r="P77" i="7" s="1"/>
  <c r="R75" i="7"/>
  <c r="R74" i="7"/>
  <c r="J76" i="7"/>
  <c r="J77" i="7" s="1"/>
  <c r="L75" i="7"/>
  <c r="L74" i="7"/>
  <c r="C76" i="7"/>
  <c r="E75" i="7"/>
  <c r="P66" i="7"/>
  <c r="R65" i="7"/>
  <c r="J66" i="7"/>
  <c r="L65" i="7"/>
  <c r="AJ4" i="1"/>
  <c r="AQ4" i="1" s="1"/>
  <c r="L53" i="7"/>
  <c r="E52" i="7"/>
  <c r="R43" i="7"/>
  <c r="L42" i="7"/>
  <c r="L43" i="7"/>
  <c r="Q18" i="7"/>
  <c r="R98" i="7"/>
  <c r="R101" i="7" s="1"/>
  <c r="E98" i="7"/>
  <c r="R86" i="7"/>
  <c r="R90" i="7" s="1"/>
  <c r="L87" i="7"/>
  <c r="L90" i="7" s="1"/>
  <c r="E87" i="7"/>
  <c r="R77" i="7"/>
  <c r="L77" i="7"/>
  <c r="E67" i="7"/>
  <c r="E66" i="7"/>
  <c r="E70" i="7" s="1"/>
  <c r="R55" i="7"/>
  <c r="R58" i="7" s="1"/>
  <c r="L55" i="7"/>
  <c r="L54" i="7"/>
  <c r="E53" i="7"/>
  <c r="E55" i="7"/>
  <c r="E54" i="7"/>
  <c r="R45" i="7"/>
  <c r="R44" i="7"/>
  <c r="L45" i="7"/>
  <c r="L44" i="7"/>
  <c r="R30" i="7"/>
  <c r="K18" i="7"/>
  <c r="E30" i="7"/>
  <c r="E31" i="7"/>
  <c r="L30" i="7"/>
  <c r="E42" i="7"/>
  <c r="AL5" i="1"/>
  <c r="AS5" i="1" s="1"/>
  <c r="AO22" i="1"/>
  <c r="AE21" i="1"/>
  <c r="AE17" i="1"/>
  <c r="AH7" i="1"/>
  <c r="AO7" i="1" s="1"/>
  <c r="AK5" i="1"/>
  <c r="AR5" i="1" s="1"/>
  <c r="AK4" i="1"/>
  <c r="AR4" i="1" s="1"/>
  <c r="AI4" i="1"/>
  <c r="AP4" i="1" s="1"/>
  <c r="AO18" i="1"/>
  <c r="Z4" i="1"/>
  <c r="AR17" i="1"/>
  <c r="AH8" i="1"/>
  <c r="AO8" i="1" s="1"/>
  <c r="AB5" i="1"/>
  <c r="AE4" i="1"/>
  <c r="AO21" i="1"/>
  <c r="AO17" i="1"/>
  <c r="AE8" i="1"/>
  <c r="AH9" i="1"/>
  <c r="AO9" i="1" s="1"/>
  <c r="AK8" i="1"/>
  <c r="AR8" i="1" s="1"/>
  <c r="AE20" i="1"/>
  <c r="AO16" i="1"/>
  <c r="AB9" i="1"/>
  <c r="AB8" i="1"/>
  <c r="AQ22" i="1"/>
  <c r="AQ21" i="1"/>
  <c r="AQ20" i="1"/>
  <c r="AQ18" i="1"/>
  <c r="AQ17" i="1"/>
  <c r="AQ16" i="1"/>
  <c r="AJ9" i="1"/>
  <c r="AQ9" i="1" s="1"/>
  <c r="AJ8" i="1"/>
  <c r="AQ8" i="1" s="1"/>
  <c r="AJ7" i="1"/>
  <c r="AQ7" i="1" s="1"/>
  <c r="AJ5" i="1"/>
  <c r="AQ5" i="1" s="1"/>
  <c r="AA5" i="1"/>
  <c r="AB22" i="1"/>
  <c r="AB21" i="1"/>
  <c r="AB20" i="1"/>
  <c r="AB18" i="1"/>
  <c r="AB17" i="1"/>
  <c r="AB16" i="1"/>
  <c r="AB7" i="1"/>
  <c r="Z22" i="1"/>
  <c r="Z21" i="1"/>
  <c r="Z20" i="1"/>
  <c r="Z18" i="1"/>
  <c r="Z17" i="1"/>
  <c r="Z16" i="1"/>
  <c r="Z9" i="1"/>
  <c r="Z8" i="1"/>
  <c r="Z7" i="1"/>
  <c r="Z5" i="1"/>
  <c r="E43" i="7"/>
  <c r="R31" i="7"/>
  <c r="L31" i="7"/>
  <c r="Q19" i="7"/>
  <c r="K19" i="7"/>
  <c r="K20" i="7"/>
  <c r="E19" i="7"/>
  <c r="E45" i="7"/>
  <c r="E44" i="7"/>
  <c r="R33" i="7"/>
  <c r="R32" i="7"/>
  <c r="L33" i="7"/>
  <c r="L32" i="7"/>
  <c r="E33" i="7"/>
  <c r="E32" i="7"/>
  <c r="Q21" i="7"/>
  <c r="Q20" i="7"/>
  <c r="K21" i="7"/>
  <c r="E21" i="7"/>
  <c r="E20" i="7"/>
  <c r="J97" i="7" l="1"/>
  <c r="L96" i="7"/>
  <c r="E97" i="7"/>
  <c r="E101" i="7" s="1"/>
  <c r="E86" i="7"/>
  <c r="E90" i="7" s="1"/>
  <c r="R76" i="7"/>
  <c r="R80" i="7" s="1"/>
  <c r="L76" i="7"/>
  <c r="L80" i="7" s="1"/>
  <c r="C77" i="7"/>
  <c r="E77" i="7" s="1"/>
  <c r="E76" i="7"/>
  <c r="P67" i="7"/>
  <c r="R67" i="7" s="1"/>
  <c r="R66" i="7"/>
  <c r="J67" i="7"/>
  <c r="L67" i="7" s="1"/>
  <c r="L66" i="7"/>
  <c r="L58" i="7"/>
  <c r="E58" i="7"/>
  <c r="R48" i="7"/>
  <c r="L48" i="7"/>
  <c r="E36" i="7"/>
  <c r="E48" i="7"/>
  <c r="R36" i="7"/>
  <c r="L36" i="7"/>
  <c r="Q24" i="7"/>
  <c r="K24" i="7"/>
  <c r="E24" i="7"/>
  <c r="D4" i="5"/>
  <c r="F4" i="5" s="1"/>
  <c r="E4" i="5"/>
  <c r="G4" i="5"/>
  <c r="D5" i="5"/>
  <c r="F5" i="5" s="1"/>
  <c r="E5" i="5"/>
  <c r="G5" i="5" s="1"/>
  <c r="D6" i="5"/>
  <c r="E6" i="5"/>
  <c r="F6" i="5"/>
  <c r="G6" i="5"/>
  <c r="D7" i="5"/>
  <c r="E7" i="5"/>
  <c r="F7" i="5"/>
  <c r="G7" i="5"/>
  <c r="D8" i="5"/>
  <c r="E8" i="5"/>
  <c r="F8" i="5"/>
  <c r="G8" i="5"/>
  <c r="D9" i="5"/>
  <c r="E9" i="5"/>
  <c r="F9" i="5"/>
  <c r="G9" i="5"/>
  <c r="D10" i="5"/>
  <c r="E10" i="5"/>
  <c r="F10" i="5"/>
  <c r="G10" i="5"/>
  <c r="D13" i="5"/>
  <c r="E13" i="5"/>
  <c r="F13" i="5"/>
  <c r="G13" i="5"/>
  <c r="D14" i="5"/>
  <c r="E14" i="5"/>
  <c r="F14" i="5"/>
  <c r="G14" i="5"/>
  <c r="D15" i="5"/>
  <c r="E15" i="5"/>
  <c r="F15" i="5"/>
  <c r="G15" i="5"/>
  <c r="D16" i="5"/>
  <c r="E16" i="5"/>
  <c r="F16" i="5"/>
  <c r="G16" i="5"/>
  <c r="E3" i="5"/>
  <c r="G3" i="5" s="1"/>
  <c r="D3" i="5"/>
  <c r="F3" i="5" s="1"/>
  <c r="J98" i="7" l="1"/>
  <c r="L98" i="7" s="1"/>
  <c r="L97" i="7"/>
  <c r="L101" i="7" s="1"/>
  <c r="E80" i="7"/>
  <c r="R70" i="7"/>
  <c r="L70" i="7"/>
  <c r="I42" i="1" l="1"/>
  <c r="X3" i="1"/>
  <c r="AE3" i="1" s="1"/>
  <c r="M42" i="1" l="1"/>
  <c r="N42" i="1"/>
  <c r="P42" i="1"/>
  <c r="Q42" i="1"/>
  <c r="O42" i="1"/>
  <c r="K42" i="1"/>
  <c r="G18" i="5"/>
  <c r="F18" i="5" l="1"/>
  <c r="W3" i="1"/>
  <c r="V3" i="1"/>
  <c r="U3" i="1"/>
  <c r="AL3" i="1" l="1"/>
  <c r="AS3" i="1" s="1"/>
  <c r="AH3" i="1"/>
  <c r="AO3" i="1" s="1"/>
  <c r="AA3" i="1"/>
  <c r="AI3" i="1"/>
  <c r="AP3" i="1" s="1"/>
  <c r="AB3" i="1"/>
  <c r="AG3" i="1"/>
  <c r="AN3" i="1" s="1"/>
  <c r="Z3" i="1"/>
  <c r="AJ3" i="1"/>
  <c r="AQ3" i="1" s="1"/>
  <c r="AC3" i="1"/>
  <c r="AK3" i="1"/>
  <c r="AR3" i="1" s="1"/>
  <c r="AD3" i="1"/>
</calcChain>
</file>

<file path=xl/sharedStrings.xml><?xml version="1.0" encoding="utf-8"?>
<sst xmlns="http://schemas.openxmlformats.org/spreadsheetml/2006/main" count="516" uniqueCount="121">
  <si>
    <t>Site Number</t>
  </si>
  <si>
    <t>TP</t>
  </si>
  <si>
    <t>TSS</t>
  </si>
  <si>
    <t>Turb.</t>
  </si>
  <si>
    <t>pH</t>
  </si>
  <si>
    <t>Temp</t>
  </si>
  <si>
    <t>Cond.</t>
  </si>
  <si>
    <t>Flow</t>
  </si>
  <si>
    <t>mg/l</t>
  </si>
  <si>
    <t>NTU</t>
  </si>
  <si>
    <t>SU</t>
  </si>
  <si>
    <t>C</t>
  </si>
  <si>
    <t>uS</t>
  </si>
  <si>
    <t>cfs</t>
  </si>
  <si>
    <t>E.coli</t>
  </si>
  <si>
    <t>cfu/100</t>
  </si>
  <si>
    <t>TKN</t>
  </si>
  <si>
    <t>Ortho P</t>
  </si>
  <si>
    <t>Date</t>
  </si>
  <si>
    <t>Flow Condition</t>
  </si>
  <si>
    <t>6-9</t>
  </si>
  <si>
    <t>&gt;4</t>
  </si>
  <si>
    <t>NO3 Load</t>
  </si>
  <si>
    <t>NH3 Load</t>
  </si>
  <si>
    <t>TKN Load</t>
  </si>
  <si>
    <t>Ortho P Load</t>
  </si>
  <si>
    <t>TP Load</t>
  </si>
  <si>
    <t>TSS Load</t>
  </si>
  <si>
    <t>kg/d</t>
  </si>
  <si>
    <t>NO3 Yield</t>
  </si>
  <si>
    <t>NH3 Yield</t>
  </si>
  <si>
    <t>TKN Yield</t>
  </si>
  <si>
    <t>Ortho P Yield</t>
  </si>
  <si>
    <t>TP Yield</t>
  </si>
  <si>
    <t>TSS Yield</t>
  </si>
  <si>
    <t>Drainage Area</t>
  </si>
  <si>
    <t>g/d-ac</t>
  </si>
  <si>
    <t>EPA 2000</t>
  </si>
  <si>
    <t>IAC</t>
  </si>
  <si>
    <t>Waters 1999</t>
  </si>
  <si>
    <t>Dodds et al</t>
  </si>
  <si>
    <t>OEPA</t>
  </si>
  <si>
    <t>1.94-7.12</t>
  </si>
  <si>
    <t>Correll 1998</t>
  </si>
  <si>
    <t>Hoosier Riverwatch</t>
  </si>
  <si>
    <t>Fed drinking water std</t>
  </si>
  <si>
    <t>1 base</t>
  </si>
  <si>
    <t>2 base</t>
  </si>
  <si>
    <t>3 base</t>
  </si>
  <si>
    <t>4 base</t>
  </si>
  <si>
    <t>5 base</t>
  </si>
  <si>
    <t>6 base</t>
  </si>
  <si>
    <t>1 storm</t>
  </si>
  <si>
    <t>2 storm</t>
  </si>
  <si>
    <t>3 storm</t>
  </si>
  <si>
    <t>4 storm</t>
  </si>
  <si>
    <t>5 storm</t>
  </si>
  <si>
    <t>6 storm</t>
  </si>
  <si>
    <t>7 storm</t>
  </si>
  <si>
    <t>kg/yr-ac</t>
  </si>
  <si>
    <t>kg/yr</t>
  </si>
  <si>
    <t>storm</t>
  </si>
  <si>
    <t>DO</t>
  </si>
  <si>
    <t>Nitrate</t>
  </si>
  <si>
    <t>Ammonia</t>
  </si>
  <si>
    <t>Base</t>
  </si>
  <si>
    <t>Storm</t>
  </si>
  <si>
    <t>Site</t>
  </si>
  <si>
    <t>DrainageArea</t>
  </si>
  <si>
    <t>base</t>
  </si>
  <si>
    <t>7 base</t>
  </si>
  <si>
    <t>Depth Left</t>
  </si>
  <si>
    <t>Depth Righ</t>
  </si>
  <si>
    <t>Width</t>
  </si>
  <si>
    <t>Discharge</t>
  </si>
  <si>
    <t>6 dupl.</t>
  </si>
  <si>
    <t>Dove Creek</t>
  </si>
  <si>
    <t>Lake outlet</t>
  </si>
  <si>
    <t>OL01</t>
  </si>
  <si>
    <t>OL02</t>
  </si>
  <si>
    <t>OL03</t>
  </si>
  <si>
    <t>OL04</t>
  </si>
  <si>
    <t>OL05</t>
  </si>
  <si>
    <t>OL06</t>
  </si>
  <si>
    <t>OL07</t>
  </si>
  <si>
    <t>OL08</t>
  </si>
  <si>
    <t>OL09</t>
  </si>
  <si>
    <t>OL10</t>
  </si>
  <si>
    <t>OL11</t>
  </si>
  <si>
    <t>OL12</t>
  </si>
  <si>
    <t>Storm flow</t>
  </si>
  <si>
    <t>Base flow</t>
  </si>
  <si>
    <t>dry</t>
  </si>
  <si>
    <t>&lt;0.014</t>
  </si>
  <si>
    <t>TN Load</t>
  </si>
  <si>
    <t>acres</t>
  </si>
  <si>
    <t>1storm</t>
  </si>
  <si>
    <t>8 storm</t>
  </si>
  <si>
    <t>9 base</t>
  </si>
  <si>
    <t>9 storm</t>
  </si>
  <si>
    <t>10 base</t>
  </si>
  <si>
    <t>10 storm</t>
  </si>
  <si>
    <t>11 base</t>
  </si>
  <si>
    <t>11 storm</t>
  </si>
  <si>
    <t>12 base</t>
  </si>
  <si>
    <t>12  storm</t>
  </si>
  <si>
    <t>Count exceeding</t>
  </si>
  <si>
    <t xml:space="preserve">Count  </t>
  </si>
  <si>
    <t>% Exceed</t>
  </si>
  <si>
    <t>Dove Creek tributary</t>
  </si>
  <si>
    <t>Unnamed</t>
  </si>
  <si>
    <t>Bert Hart Ditch/Winling Creek</t>
  </si>
  <si>
    <t>Bert Hart Ditch tributary</t>
  </si>
  <si>
    <t>Stoner Ditch</t>
  </si>
  <si>
    <t>Truman Flint Ditch</t>
  </si>
  <si>
    <t>Eshelman Drain</t>
  </si>
  <si>
    <t>Logan Drain</t>
  </si>
  <si>
    <t>Bert Hart Ditch north tributary</t>
  </si>
  <si>
    <t>Colwell Drain</t>
  </si>
  <si>
    <t>Particulate P</t>
  </si>
  <si>
    <t>Dissolved 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</si>
</sst>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"/>
    <numFmt numFmtId="165" formatCode="#,##0.0_);\(#,##0.0\)"/>
    <numFmt numFmtId="166" formatCode="#,##0.0"/>
    <numFmt numFmtId="167" formatCode="0.000"/>
    <numFmt numFmtId="168" formatCode="0.0000"/>
    <numFmt numFmtId="169" formatCode="#,##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orbel"/>
      <family val="2"/>
    </font>
    <font>
      <sz val="11"/>
      <color theme="1"/>
      <name val="Corbel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orbe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9" fontId="2" fillId="0" borderId="0" xfId="0" applyNumberFormat="1" applyFont="1" applyAlignment="1">
      <alignment horizontal="center"/>
    </xf>
    <xf numFmtId="9" fontId="0" fillId="0" borderId="0" xfId="0" applyNumberFormat="1"/>
    <xf numFmtId="167" fontId="2" fillId="0" borderId="0" xfId="0" applyNumberFormat="1" applyFont="1" applyAlignment="1">
      <alignment horizontal="center"/>
    </xf>
    <xf numFmtId="9" fontId="2" fillId="0" borderId="0" xfId="2" applyFont="1" applyFill="1" applyAlignment="1">
      <alignment horizontal="center"/>
    </xf>
    <xf numFmtId="166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2" fontId="0" fillId="0" borderId="0" xfId="0" applyNumberFormat="1"/>
    <xf numFmtId="169" fontId="2" fillId="0" borderId="0" xfId="0" applyNumberFormat="1" applyFont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right"/>
    </xf>
    <xf numFmtId="164" fontId="3" fillId="0" borderId="0" xfId="0" applyNumberFormat="1" applyFont="1" applyAlignment="1">
      <alignment horizontal="center"/>
    </xf>
    <xf numFmtId="165" fontId="3" fillId="0" borderId="0" xfId="1" applyNumberFormat="1" applyFont="1" applyFill="1" applyAlignment="1">
      <alignment horizontal="center"/>
    </xf>
    <xf numFmtId="14" fontId="3" fillId="0" borderId="0" xfId="0" applyNumberFormat="1" applyFont="1" applyAlignment="1">
      <alignment horizontal="center"/>
    </xf>
    <xf numFmtId="169" fontId="3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168" fontId="3" fillId="0" borderId="0" xfId="0" applyNumberFormat="1" applyFont="1" applyAlignment="1">
      <alignment horizontal="center"/>
    </xf>
    <xf numFmtId="14" fontId="6" fillId="0" borderId="0" xfId="0" applyNumberFormat="1" applyFont="1" applyAlignment="1">
      <alignment horizontal="center"/>
    </xf>
    <xf numFmtId="167" fontId="3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164" fontId="3" fillId="0" borderId="0" xfId="0" quotePrefix="1" applyNumberFormat="1" applyFont="1" applyAlignment="1">
      <alignment horizontal="center"/>
    </xf>
    <xf numFmtId="9" fontId="3" fillId="0" borderId="0" xfId="2" applyFont="1" applyFill="1" applyAlignment="1">
      <alignment horizontal="center"/>
    </xf>
    <xf numFmtId="167" fontId="6" fillId="0" borderId="0" xfId="0" applyNumberFormat="1" applyFont="1" applyAlignment="1">
      <alignment horizontal="center"/>
    </xf>
    <xf numFmtId="167" fontId="3" fillId="2" borderId="0" xfId="0" applyNumberFormat="1" applyFont="1" applyFill="1" applyAlignment="1">
      <alignment horizontal="center"/>
    </xf>
    <xf numFmtId="167" fontId="6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167" fontId="6" fillId="3" borderId="0" xfId="0" applyNumberFormat="1" applyFont="1" applyFill="1" applyAlignment="1">
      <alignment horizontal="center"/>
    </xf>
    <xf numFmtId="167" fontId="3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Ammonia-Nitrogen Concentration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198862642169728"/>
          <c:y val="0.19480351414406533"/>
          <c:w val="0.80723468941382315"/>
          <c:h val="0.68921660834062404"/>
        </c:manualLayout>
      </c:layout>
      <c:barChart>
        <c:barDir val="col"/>
        <c:grouping val="clustered"/>
        <c:varyColors val="0"/>
        <c:ser>
          <c:idx val="0"/>
          <c:order val="0"/>
          <c:tx>
            <c:v>Storm</c:v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Master!$L$3:$L$14</c:f>
              <c:numCache>
                <c:formatCode>0.000</c:formatCode>
                <c:ptCount val="12"/>
                <c:pt idx="0">
                  <c:v>0.22309999999999999</c:v>
                </c:pt>
                <c:pt idx="1">
                  <c:v>0.1154</c:v>
                </c:pt>
                <c:pt idx="2">
                  <c:v>3.6700000000000003E-2</c:v>
                </c:pt>
                <c:pt idx="3">
                  <c:v>4.0500000000000001E-2</c:v>
                </c:pt>
                <c:pt idx="4">
                  <c:v>2.0000000000000001E-4</c:v>
                </c:pt>
                <c:pt idx="5">
                  <c:v>5.7599999999999998E-2</c:v>
                </c:pt>
                <c:pt idx="6">
                  <c:v>2.01E-2</c:v>
                </c:pt>
                <c:pt idx="7">
                  <c:v>2.4500000000000001E-2</c:v>
                </c:pt>
                <c:pt idx="8">
                  <c:v>9.7999999999999997E-3</c:v>
                </c:pt>
                <c:pt idx="9">
                  <c:v>3.0599999999999999E-2</c:v>
                </c:pt>
                <c:pt idx="10">
                  <c:v>3.4599999999999999E-2</c:v>
                </c:pt>
                <c:pt idx="11">
                  <c:v>5.5899999999999998E-2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F5-45A5-BF26-2AE02BE7F6CF}"/>
            </c:ext>
          </c:extLst>
        </c:ser>
        <c:ser>
          <c:idx val="1"/>
          <c:order val="1"/>
          <c:tx>
            <c:v>Base</c:v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Master!$L$16:$L$27</c:f>
              <c:numCache>
                <c:formatCode>0.000</c:formatCode>
                <c:ptCount val="12"/>
                <c:pt idx="0">
                  <c:v>6.2799999999999995E-2</c:v>
                </c:pt>
                <c:pt idx="1">
                  <c:v>5.8900000000000001E-2</c:v>
                </c:pt>
                <c:pt idx="2">
                  <c:v>2.3300000000000001E-2</c:v>
                </c:pt>
                <c:pt idx="3">
                  <c:v>2.9499999999999998E-2</c:v>
                </c:pt>
                <c:pt idx="4">
                  <c:v>1.3299999999999999E-2</c:v>
                </c:pt>
                <c:pt idx="5">
                  <c:v>1.4E-2</c:v>
                </c:pt>
                <c:pt idx="6">
                  <c:v>5.5599999999999997E-2</c:v>
                </c:pt>
                <c:pt idx="8">
                  <c:v>7.22E-2</c:v>
                </c:pt>
                <c:pt idx="9">
                  <c:v>6.1199999999999997E-2</c:v>
                </c:pt>
                <c:pt idx="10">
                  <c:v>0.1087</c:v>
                </c:pt>
                <c:pt idx="11">
                  <c:v>2.9399999999999999E-2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F5-45A5-BF26-2AE02BE7F6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104256"/>
        <c:axId val="163105792"/>
      </c:barChart>
      <c:catAx>
        <c:axId val="163104256"/>
        <c:scaling>
          <c:orientation val="minMax"/>
        </c:scaling>
        <c:delete val="0"/>
        <c:axPos val="b"/>
        <c:majorTickMark val="none"/>
        <c:minorTickMark val="none"/>
        <c:tickLblPos val="nextTo"/>
        <c:crossAx val="163105792"/>
        <c:crossesAt val="0"/>
        <c:auto val="1"/>
        <c:lblAlgn val="ctr"/>
        <c:lblOffset val="100"/>
        <c:noMultiLvlLbl val="0"/>
      </c:catAx>
      <c:valAx>
        <c:axId val="1631057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Concentration (mg/L)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1631042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4986132983377082"/>
          <c:y val="0.2385326715677128"/>
          <c:w val="0.11577668416447943"/>
          <c:h val="0.16743438320209975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txPr>
    <a:bodyPr/>
    <a:lstStyle/>
    <a:p>
      <a:pPr>
        <a:defRPr>
          <a:latin typeface="Corbel" panose="020B05030202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Total Kjeldahl Nitrogen Load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198862642169728"/>
          <c:y val="0.19480351414406533"/>
          <c:w val="0.80723468941382315"/>
          <c:h val="0.68921660834062404"/>
        </c:manualLayout>
      </c:layout>
      <c:barChart>
        <c:barDir val="col"/>
        <c:grouping val="clustered"/>
        <c:varyColors val="0"/>
        <c:ser>
          <c:idx val="0"/>
          <c:order val="0"/>
          <c:tx>
            <c:v>Storm</c:v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Master!$U$3:$U$14</c:f>
              <c:numCache>
                <c:formatCode>0.00</c:formatCode>
                <c:ptCount val="12"/>
                <c:pt idx="0">
                  <c:v>8.4987480960000017</c:v>
                </c:pt>
                <c:pt idx="1">
                  <c:v>0.30120455232000004</c:v>
                </c:pt>
                <c:pt idx="2">
                  <c:v>0.23121054720000003</c:v>
                </c:pt>
                <c:pt idx="3">
                  <c:v>3.0070085759999997E-2</c:v>
                </c:pt>
                <c:pt idx="4">
                  <c:v>1.3465520352</c:v>
                </c:pt>
                <c:pt idx="5">
                  <c:v>1.9427456447999998</c:v>
                </c:pt>
                <c:pt idx="6">
                  <c:v>0.52977436991999993</c:v>
                </c:pt>
                <c:pt idx="7">
                  <c:v>6.2524163520000023E-2</c:v>
                </c:pt>
                <c:pt idx="8">
                  <c:v>3.5297018783999992</c:v>
                </c:pt>
                <c:pt idx="9">
                  <c:v>8.667686327040002</c:v>
                </c:pt>
                <c:pt idx="10">
                  <c:v>0.37913541696000003</c:v>
                </c:pt>
                <c:pt idx="11">
                  <c:v>35.154321580799994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F2-4EC3-9052-FEEDFD956CA1}"/>
            </c:ext>
          </c:extLst>
        </c:ser>
        <c:ser>
          <c:idx val="1"/>
          <c:order val="1"/>
          <c:tx>
            <c:v>Base</c:v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Master!$U$16:$U$27</c:f>
              <c:numCache>
                <c:formatCode>0.00</c:formatCode>
                <c:ptCount val="12"/>
                <c:pt idx="0">
                  <c:v>6.2237888870400013</c:v>
                </c:pt>
                <c:pt idx="1">
                  <c:v>3.2039385407999992E-2</c:v>
                </c:pt>
                <c:pt idx="2">
                  <c:v>5.7954234239999999E-2</c:v>
                </c:pt>
                <c:pt idx="3">
                  <c:v>1.7631760319999999E-2</c:v>
                </c:pt>
                <c:pt idx="4">
                  <c:v>0.56721893760000008</c:v>
                </c:pt>
                <c:pt idx="5">
                  <c:v>3.7547018208000001E-2</c:v>
                </c:pt>
                <c:pt idx="6">
                  <c:v>0.1776624192</c:v>
                </c:pt>
                <c:pt idx="8">
                  <c:v>5.8671876960000011</c:v>
                </c:pt>
                <c:pt idx="9">
                  <c:v>0.38574702144</c:v>
                </c:pt>
                <c:pt idx="10">
                  <c:v>2.2172837183999993E-2</c:v>
                </c:pt>
                <c:pt idx="11">
                  <c:v>8.5808698963199994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F2-4EC3-9052-FEEDFD956C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021184"/>
        <c:axId val="167022976"/>
      </c:barChart>
      <c:catAx>
        <c:axId val="167021184"/>
        <c:scaling>
          <c:orientation val="minMax"/>
        </c:scaling>
        <c:delete val="0"/>
        <c:axPos val="b"/>
        <c:majorTickMark val="none"/>
        <c:minorTickMark val="none"/>
        <c:tickLblPos val="nextTo"/>
        <c:crossAx val="167022976"/>
        <c:crosses val="autoZero"/>
        <c:auto val="1"/>
        <c:lblAlgn val="ctr"/>
        <c:lblOffset val="100"/>
        <c:noMultiLvlLbl val="0"/>
      </c:catAx>
      <c:valAx>
        <c:axId val="1670229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 b="1" i="0" baseline="0">
                    <a:effectLst/>
                  </a:rPr>
                  <a:t>Load (kg/d)</a:t>
                </a:r>
                <a:endParaRPr lang="en-US" sz="1000">
                  <a:effectLst/>
                </a:endParaRP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670211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977887139107614"/>
          <c:y val="0.21946558763487897"/>
          <c:w val="0.11577668416447943"/>
          <c:h val="0.16743438320209975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txPr>
    <a:bodyPr/>
    <a:lstStyle/>
    <a:p>
      <a:pPr>
        <a:defRPr>
          <a:latin typeface="Corbel" panose="020B05030202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Orthophosphorus Load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198862642169728"/>
          <c:y val="0.19480351414406533"/>
          <c:w val="0.80723468941382315"/>
          <c:h val="0.68921660834062404"/>
        </c:manualLayout>
      </c:layout>
      <c:barChart>
        <c:barDir val="col"/>
        <c:grouping val="clustered"/>
        <c:varyColors val="0"/>
        <c:ser>
          <c:idx val="0"/>
          <c:order val="0"/>
          <c:tx>
            <c:v>Storm</c:v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Master!$V$3:$V$14</c:f>
              <c:numCache>
                <c:formatCode>0.00</c:formatCode>
                <c:ptCount val="12"/>
                <c:pt idx="0">
                  <c:v>0.31835462400000009</c:v>
                </c:pt>
                <c:pt idx="1">
                  <c:v>1.112040576E-2</c:v>
                </c:pt>
                <c:pt idx="2">
                  <c:v>6.9685920000000015E-4</c:v>
                </c:pt>
                <c:pt idx="3">
                  <c:v>3.4231680000000001E-4</c:v>
                </c:pt>
                <c:pt idx="4">
                  <c:v>1.4426208E-3</c:v>
                </c:pt>
                <c:pt idx="5">
                  <c:v>8.9002368000000026E-3</c:v>
                </c:pt>
                <c:pt idx="6">
                  <c:v>5.6482272000000003E-4</c:v>
                </c:pt>
                <c:pt idx="7">
                  <c:v>2.2250591999999999E-4</c:v>
                </c:pt>
                <c:pt idx="8">
                  <c:v>3.5576495999999993E-3</c:v>
                </c:pt>
                <c:pt idx="9">
                  <c:v>2.1233422080000005E-2</c:v>
                </c:pt>
                <c:pt idx="10">
                  <c:v>9.3403583999999984E-4</c:v>
                </c:pt>
                <c:pt idx="11">
                  <c:v>0.18736954560000002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88-4530-A80B-2E91273B675A}"/>
            </c:ext>
          </c:extLst>
        </c:ser>
        <c:ser>
          <c:idx val="1"/>
          <c:order val="1"/>
          <c:tx>
            <c:v>Base</c:v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Master!$V$16:$V$27</c:f>
              <c:numCache>
                <c:formatCode>0.00</c:formatCode>
                <c:ptCount val="12"/>
                <c:pt idx="0">
                  <c:v>3.7072909440000003E-2</c:v>
                </c:pt>
                <c:pt idx="1">
                  <c:v>3.2943101760000005E-3</c:v>
                </c:pt>
                <c:pt idx="2">
                  <c:v>7.8732864000000005E-4</c:v>
                </c:pt>
                <c:pt idx="3">
                  <c:v>1.4426207999999999E-4</c:v>
                </c:pt>
                <c:pt idx="4">
                  <c:v>1.4034988800000004E-3</c:v>
                </c:pt>
                <c:pt idx="5">
                  <c:v>1.43773056E-4</c:v>
                </c:pt>
                <c:pt idx="6">
                  <c:v>4.5479232E-4</c:v>
                </c:pt>
                <c:pt idx="8">
                  <c:v>1.2347855999999997E-2</c:v>
                </c:pt>
                <c:pt idx="9">
                  <c:v>3.6578995200000001E-3</c:v>
                </c:pt>
                <c:pt idx="10">
                  <c:v>3.0857414400000007E-4</c:v>
                </c:pt>
                <c:pt idx="11">
                  <c:v>0.38416013855999998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88-4530-A80B-2E91273B67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130624"/>
        <c:axId val="167132160"/>
      </c:barChart>
      <c:catAx>
        <c:axId val="167130624"/>
        <c:scaling>
          <c:orientation val="minMax"/>
        </c:scaling>
        <c:delete val="0"/>
        <c:axPos val="b"/>
        <c:majorTickMark val="none"/>
        <c:minorTickMark val="none"/>
        <c:tickLblPos val="nextTo"/>
        <c:crossAx val="167132160"/>
        <c:crosses val="autoZero"/>
        <c:auto val="1"/>
        <c:lblAlgn val="ctr"/>
        <c:lblOffset val="100"/>
        <c:noMultiLvlLbl val="0"/>
      </c:catAx>
      <c:valAx>
        <c:axId val="167132160"/>
        <c:scaling>
          <c:orientation val="minMax"/>
          <c:max val="0.4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 b="1" i="0" baseline="0">
                    <a:effectLst/>
                  </a:rPr>
                  <a:t>Load (kg/d)</a:t>
                </a:r>
                <a:endParaRPr lang="en-US" sz="1000">
                  <a:effectLst/>
                </a:endParaRP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671306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922331583552054"/>
          <c:y val="0.23798410615339749"/>
          <c:w val="0.11577668416447943"/>
          <c:h val="0.16743438320209975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txPr>
    <a:bodyPr/>
    <a:lstStyle/>
    <a:p>
      <a:pPr>
        <a:defRPr>
          <a:latin typeface="Corbel" panose="020B05030202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Phosphorus Load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198862642169728"/>
          <c:y val="0.19480351414406533"/>
          <c:w val="0.80723468941382315"/>
          <c:h val="0.68921660834062404"/>
        </c:manualLayout>
      </c:layout>
      <c:barChart>
        <c:barDir val="col"/>
        <c:grouping val="clustered"/>
        <c:varyColors val="0"/>
        <c:ser>
          <c:idx val="0"/>
          <c:order val="0"/>
          <c:tx>
            <c:v>Storm</c:v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Master!$W$3:$W$14</c:f>
              <c:numCache>
                <c:formatCode>0.00</c:formatCode>
                <c:ptCount val="12"/>
                <c:pt idx="0">
                  <c:v>1.2083783039999998</c:v>
                </c:pt>
                <c:pt idx="1">
                  <c:v>2.2438866239999997E-2</c:v>
                </c:pt>
                <c:pt idx="2">
                  <c:v>2.4084432000000002E-3</c:v>
                </c:pt>
                <c:pt idx="3">
                  <c:v>1.2078892800000002E-3</c:v>
                </c:pt>
                <c:pt idx="4">
                  <c:v>1.71891936E-2</c:v>
                </c:pt>
                <c:pt idx="5">
                  <c:v>2.8167782400000004E-2</c:v>
                </c:pt>
                <c:pt idx="6">
                  <c:v>4.3718745599999999E-3</c:v>
                </c:pt>
                <c:pt idx="7">
                  <c:v>1.0489564799999998E-3</c:v>
                </c:pt>
                <c:pt idx="8">
                  <c:v>2.0208916800000004E-2</c:v>
                </c:pt>
                <c:pt idx="9">
                  <c:v>0.11010864384000002</c:v>
                </c:pt>
                <c:pt idx="10">
                  <c:v>3.8975212799999999E-3</c:v>
                </c:pt>
                <c:pt idx="11">
                  <c:v>0.30121433279999993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37-4D89-9E88-36AE4156F0D1}"/>
            </c:ext>
          </c:extLst>
        </c:ser>
        <c:ser>
          <c:idx val="1"/>
          <c:order val="1"/>
          <c:tx>
            <c:v>Base</c:v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Master!$W$16:$W$27</c:f>
              <c:numCache>
                <c:formatCode>0.00</c:formatCode>
                <c:ptCount val="12"/>
                <c:pt idx="0">
                  <c:v>1.0227105619200001</c:v>
                </c:pt>
                <c:pt idx="1">
                  <c:v>5.5888107840000008E-3</c:v>
                </c:pt>
                <c:pt idx="2">
                  <c:v>6.12747072E-3</c:v>
                </c:pt>
                <c:pt idx="3">
                  <c:v>8.5823712000000015E-4</c:v>
                </c:pt>
                <c:pt idx="4">
                  <c:v>1.5096170880000002E-2</c:v>
                </c:pt>
                <c:pt idx="5">
                  <c:v>7.7534755200000009E-4</c:v>
                </c:pt>
                <c:pt idx="6">
                  <c:v>3.33025344E-3</c:v>
                </c:pt>
                <c:pt idx="8">
                  <c:v>7.5737591999999992E-2</c:v>
                </c:pt>
                <c:pt idx="9">
                  <c:v>2.3453591039999999E-2</c:v>
                </c:pt>
                <c:pt idx="10">
                  <c:v>1.1198649600000002E-3</c:v>
                </c:pt>
                <c:pt idx="11">
                  <c:v>0.74891824992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37-4D89-9E88-36AE4156F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162240"/>
        <c:axId val="167163776"/>
      </c:barChart>
      <c:catAx>
        <c:axId val="167162240"/>
        <c:scaling>
          <c:orientation val="minMax"/>
        </c:scaling>
        <c:delete val="0"/>
        <c:axPos val="b"/>
        <c:majorTickMark val="none"/>
        <c:minorTickMark val="none"/>
        <c:tickLblPos val="nextTo"/>
        <c:crossAx val="167163776"/>
        <c:crosses val="autoZero"/>
        <c:auto val="1"/>
        <c:lblAlgn val="ctr"/>
        <c:lblOffset val="100"/>
        <c:noMultiLvlLbl val="0"/>
      </c:catAx>
      <c:valAx>
        <c:axId val="1671637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000" b="1" i="0" baseline="0">
                    <a:effectLst/>
                    <a:latin typeface="Corbel" panose="020B0503020204020204" pitchFamily="34" charset="0"/>
                  </a:rPr>
                  <a:t>Load (kg/d)</a:t>
                </a:r>
                <a:endParaRPr lang="en-US" sz="1000">
                  <a:effectLst/>
                  <a:latin typeface="Corbel" panose="020B0503020204020204" pitchFamily="34" charset="0"/>
                </a:endParaRP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671622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508899825021873"/>
          <c:y val="0.23798395861595648"/>
          <c:w val="0.11577668416447943"/>
          <c:h val="0.16743438320209975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txPr>
    <a:bodyPr/>
    <a:lstStyle/>
    <a:p>
      <a:pPr>
        <a:defRPr>
          <a:latin typeface="Corbel" panose="020B05030202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Total Suspended Solids Load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198862642169728"/>
          <c:y val="0.19480351414406533"/>
          <c:w val="0.80723468941382315"/>
          <c:h val="0.68921660834062404"/>
        </c:manualLayout>
      </c:layout>
      <c:barChart>
        <c:barDir val="col"/>
        <c:grouping val="clustered"/>
        <c:varyColors val="0"/>
        <c:ser>
          <c:idx val="0"/>
          <c:order val="0"/>
          <c:tx>
            <c:v>Storm</c:v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Master!$X$3:$X$14</c:f>
              <c:numCache>
                <c:formatCode>0.00</c:formatCode>
                <c:ptCount val="12"/>
                <c:pt idx="0">
                  <c:v>394.47936001630086</c:v>
                </c:pt>
                <c:pt idx="1">
                  <c:v>6.8096591997554885</c:v>
                </c:pt>
                <c:pt idx="2">
                  <c:v>15.779174404075199</c:v>
                </c:pt>
                <c:pt idx="3">
                  <c:v>5.9334911983699214</c:v>
                </c:pt>
                <c:pt idx="4">
                  <c:v>32.797209591849608</c:v>
                </c:pt>
                <c:pt idx="5">
                  <c:v>60.136735148351995</c:v>
                </c:pt>
                <c:pt idx="6">
                  <c:v>13.96652544</c:v>
                </c:pt>
                <c:pt idx="7">
                  <c:v>2.98630655918496</c:v>
                </c:pt>
                <c:pt idx="8">
                  <c:v>28.21668479877744</c:v>
                </c:pt>
                <c:pt idx="9">
                  <c:v>176.47898112000004</c:v>
                </c:pt>
                <c:pt idx="10">
                  <c:v>4.32297216</c:v>
                </c:pt>
                <c:pt idx="11">
                  <c:v>1290.2409215999999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83-479C-B92F-479EA47739CD}"/>
            </c:ext>
          </c:extLst>
        </c:ser>
        <c:ser>
          <c:idx val="1"/>
          <c:order val="1"/>
          <c:tx>
            <c:v>Base</c:v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Master!$X$16:$X$27</c:f>
              <c:numCache>
                <c:formatCode>0.00</c:formatCode>
                <c:ptCount val="12"/>
                <c:pt idx="0">
                  <c:v>48.780144</c:v>
                </c:pt>
                <c:pt idx="1">
                  <c:v>6.2203852800000008E-2</c:v>
                </c:pt>
                <c:pt idx="2">
                  <c:v>1.6568133120000004</c:v>
                </c:pt>
                <c:pt idx="3">
                  <c:v>0.28363391999999998</c:v>
                </c:pt>
                <c:pt idx="4">
                  <c:v>3.3273192960000006</c:v>
                </c:pt>
                <c:pt idx="5">
                  <c:v>0.22079433600000001</c:v>
                </c:pt>
                <c:pt idx="6">
                  <c:v>0.99760896000000021</c:v>
                </c:pt>
                <c:pt idx="8">
                  <c:v>6.9074640000000009</c:v>
                </c:pt>
                <c:pt idx="9">
                  <c:v>6.2399462400000001</c:v>
                </c:pt>
                <c:pt idx="10">
                  <c:v>6.2595072000000002E-2</c:v>
                </c:pt>
                <c:pt idx="11">
                  <c:v>58.594122144000004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83-479C-B92F-479EA47739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181312"/>
        <c:axId val="167191296"/>
      </c:barChart>
      <c:catAx>
        <c:axId val="167181312"/>
        <c:scaling>
          <c:orientation val="minMax"/>
        </c:scaling>
        <c:delete val="0"/>
        <c:axPos val="b"/>
        <c:majorTickMark val="none"/>
        <c:minorTickMark val="none"/>
        <c:tickLblPos val="nextTo"/>
        <c:crossAx val="167191296"/>
        <c:crosses val="autoZero"/>
        <c:auto val="1"/>
        <c:lblAlgn val="ctr"/>
        <c:lblOffset val="100"/>
        <c:noMultiLvlLbl val="0"/>
      </c:catAx>
      <c:valAx>
        <c:axId val="1671912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Load (kg/d)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67181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1477887139107615"/>
          <c:y val="0.24322701051032197"/>
          <c:w val="0.11577668416447943"/>
          <c:h val="0.16743438320209975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txPr>
    <a:bodyPr/>
    <a:lstStyle/>
    <a:p>
      <a:pPr>
        <a:defRPr>
          <a:latin typeface="Corbel" panose="020B05030202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Dissolved : Total Phosphorus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593285214348207"/>
          <c:y val="0.19480351414406533"/>
          <c:w val="0.86351159230096242"/>
          <c:h val="0.576022939329115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'OP-TP'!$F$1</c:f>
              <c:strCache>
                <c:ptCount val="1"/>
                <c:pt idx="0">
                  <c:v>Ortho P</c:v>
                </c:pt>
              </c:strCache>
            </c:strRef>
          </c:tx>
          <c:invertIfNegative val="0"/>
          <c:cat>
            <c:strRef>
              <c:f>'OP-TP'!$A$3:$A$16</c:f>
              <c:strCache>
                <c:ptCount val="14"/>
                <c:pt idx="0">
                  <c:v>1 base</c:v>
                </c:pt>
                <c:pt idx="1">
                  <c:v>1 storm</c:v>
                </c:pt>
                <c:pt idx="2">
                  <c:v>2 base</c:v>
                </c:pt>
                <c:pt idx="3">
                  <c:v>2 storm</c:v>
                </c:pt>
                <c:pt idx="4">
                  <c:v>3 base</c:v>
                </c:pt>
                <c:pt idx="5">
                  <c:v>3 storm</c:v>
                </c:pt>
                <c:pt idx="6">
                  <c:v>4 base</c:v>
                </c:pt>
                <c:pt idx="7">
                  <c:v>4 storm</c:v>
                </c:pt>
                <c:pt idx="8">
                  <c:v>5 base</c:v>
                </c:pt>
                <c:pt idx="9">
                  <c:v>5 storm</c:v>
                </c:pt>
                <c:pt idx="10">
                  <c:v>6 base</c:v>
                </c:pt>
                <c:pt idx="11">
                  <c:v>6 storm</c:v>
                </c:pt>
                <c:pt idx="12">
                  <c:v>7 base</c:v>
                </c:pt>
                <c:pt idx="13">
                  <c:v>7 storm</c:v>
                </c:pt>
              </c:strCache>
            </c:strRef>
          </c:cat>
          <c:val>
            <c:numRef>
              <c:f>'OP-TP'!$F$3:$F$16</c:f>
              <c:numCache>
                <c:formatCode>0%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DD-4C6E-8E84-4D95B0F581B9}"/>
            </c:ext>
          </c:extLst>
        </c:ser>
        <c:ser>
          <c:idx val="1"/>
          <c:order val="1"/>
          <c:tx>
            <c:strRef>
              <c:f>'OP-TP'!$G$1</c:f>
              <c:strCache>
                <c:ptCount val="1"/>
                <c:pt idx="0">
                  <c:v>TP</c:v>
                </c:pt>
              </c:strCache>
            </c:strRef>
          </c:tx>
          <c:invertIfNegative val="0"/>
          <c:cat>
            <c:strRef>
              <c:f>'OP-TP'!$A$3:$A$16</c:f>
              <c:strCache>
                <c:ptCount val="14"/>
                <c:pt idx="0">
                  <c:v>1 base</c:v>
                </c:pt>
                <c:pt idx="1">
                  <c:v>1 storm</c:v>
                </c:pt>
                <c:pt idx="2">
                  <c:v>2 base</c:v>
                </c:pt>
                <c:pt idx="3">
                  <c:v>2 storm</c:v>
                </c:pt>
                <c:pt idx="4">
                  <c:v>3 base</c:v>
                </c:pt>
                <c:pt idx="5">
                  <c:v>3 storm</c:v>
                </c:pt>
                <c:pt idx="6">
                  <c:v>4 base</c:v>
                </c:pt>
                <c:pt idx="7">
                  <c:v>4 storm</c:v>
                </c:pt>
                <c:pt idx="8">
                  <c:v>5 base</c:v>
                </c:pt>
                <c:pt idx="9">
                  <c:v>5 storm</c:v>
                </c:pt>
                <c:pt idx="10">
                  <c:v>6 base</c:v>
                </c:pt>
                <c:pt idx="11">
                  <c:v>6 storm</c:v>
                </c:pt>
                <c:pt idx="12">
                  <c:v>7 base</c:v>
                </c:pt>
                <c:pt idx="13">
                  <c:v>7 storm</c:v>
                </c:pt>
              </c:strCache>
            </c:strRef>
          </c:cat>
          <c:val>
            <c:numRef>
              <c:f>'OP-TP'!$G$3:$G$16</c:f>
              <c:numCache>
                <c:formatCode>0%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DD-4C6E-8E84-4D95B0F58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67289600"/>
        <c:axId val="167291136"/>
      </c:barChart>
      <c:catAx>
        <c:axId val="167289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7291136"/>
        <c:crosses val="autoZero"/>
        <c:auto val="1"/>
        <c:lblAlgn val="ctr"/>
        <c:lblOffset val="100"/>
        <c:noMultiLvlLbl val="0"/>
      </c:catAx>
      <c:valAx>
        <c:axId val="167291136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1672896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71424238869582635"/>
          <c:y val="0.22756512372369644"/>
          <c:w val="0.21901356080489939"/>
          <c:h val="8.3717191601049873E-2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txPr>
    <a:bodyPr/>
    <a:lstStyle/>
    <a:p>
      <a:pPr>
        <a:defRPr>
          <a:latin typeface="Corbel" panose="020B05030202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Dissolved:</a:t>
            </a:r>
            <a:r>
              <a:rPr lang="en-US" baseline="0"/>
              <a:t> Total Phosphorus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0346700848440459E-2"/>
          <c:y val="0.17171296296296296"/>
          <c:w val="0.84981667989175758"/>
          <c:h val="0.6106324730242053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'OP-TP'!$F$20</c:f>
              <c:strCache>
                <c:ptCount val="1"/>
                <c:pt idx="0">
                  <c:v>Dissolved 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'OP-TP'!$A$21:$A$43</c:f>
              <c:strCache>
                <c:ptCount val="23"/>
                <c:pt idx="0">
                  <c:v>1 base</c:v>
                </c:pt>
                <c:pt idx="1">
                  <c:v>1storm</c:v>
                </c:pt>
                <c:pt idx="2">
                  <c:v>2 base</c:v>
                </c:pt>
                <c:pt idx="3">
                  <c:v>2 storm</c:v>
                </c:pt>
                <c:pt idx="4">
                  <c:v>3 base</c:v>
                </c:pt>
                <c:pt idx="5">
                  <c:v>3 storm</c:v>
                </c:pt>
                <c:pt idx="6">
                  <c:v>4 base</c:v>
                </c:pt>
                <c:pt idx="7">
                  <c:v>4 storm</c:v>
                </c:pt>
                <c:pt idx="8">
                  <c:v>5 base</c:v>
                </c:pt>
                <c:pt idx="9">
                  <c:v>5 storm</c:v>
                </c:pt>
                <c:pt idx="10">
                  <c:v>6 base</c:v>
                </c:pt>
                <c:pt idx="11">
                  <c:v>6 storm</c:v>
                </c:pt>
                <c:pt idx="12">
                  <c:v>7 base</c:v>
                </c:pt>
                <c:pt idx="13">
                  <c:v>7 storm</c:v>
                </c:pt>
                <c:pt idx="14">
                  <c:v>8 storm</c:v>
                </c:pt>
                <c:pt idx="15">
                  <c:v>9 base</c:v>
                </c:pt>
                <c:pt idx="16">
                  <c:v>9 storm</c:v>
                </c:pt>
                <c:pt idx="17">
                  <c:v>10 base</c:v>
                </c:pt>
                <c:pt idx="18">
                  <c:v>10 storm</c:v>
                </c:pt>
                <c:pt idx="19">
                  <c:v>11 base</c:v>
                </c:pt>
                <c:pt idx="20">
                  <c:v>11 storm</c:v>
                </c:pt>
                <c:pt idx="21">
                  <c:v>12 base</c:v>
                </c:pt>
                <c:pt idx="22">
                  <c:v>12  storm</c:v>
                </c:pt>
              </c:strCache>
            </c:strRef>
          </c:cat>
          <c:val>
            <c:numRef>
              <c:f>'OP-TP'!$F$21:$F$43</c:f>
              <c:numCache>
                <c:formatCode>0%</c:formatCode>
                <c:ptCount val="23"/>
                <c:pt idx="0">
                  <c:v>3.5422343324250677E-2</c:v>
                </c:pt>
                <c:pt idx="1">
                  <c:v>0.26315789473684209</c:v>
                </c:pt>
                <c:pt idx="2">
                  <c:v>0.59055118110236227</c:v>
                </c:pt>
                <c:pt idx="3">
                  <c:v>0.49673202614379086</c:v>
                </c:pt>
                <c:pt idx="4">
                  <c:v>0.13966480446927376</c:v>
                </c:pt>
                <c:pt idx="5">
                  <c:v>0.30456852791878175</c:v>
                </c:pt>
                <c:pt idx="6">
                  <c:v>0.17094017094017094</c:v>
                </c:pt>
                <c:pt idx="7">
                  <c:v>0.2834008097165992</c:v>
                </c:pt>
                <c:pt idx="8">
                  <c:v>9.0702947845804988E-2</c:v>
                </c:pt>
                <c:pt idx="9">
                  <c:v>8.5348506401137975E-2</c:v>
                </c:pt>
                <c:pt idx="10">
                  <c:v>0.17660044150110377</c:v>
                </c:pt>
                <c:pt idx="11">
                  <c:v>0.3125</c:v>
                </c:pt>
                <c:pt idx="12">
                  <c:v>0.13215859030837004</c:v>
                </c:pt>
                <c:pt idx="13">
                  <c:v>0.13422818791946309</c:v>
                </c:pt>
                <c:pt idx="14">
                  <c:v>0.20979020979020976</c:v>
                </c:pt>
                <c:pt idx="15">
                  <c:v>0.16142050040355127</c:v>
                </c:pt>
                <c:pt idx="16">
                  <c:v>0.17604355716878403</c:v>
                </c:pt>
                <c:pt idx="17">
                  <c:v>0.16055045871559634</c:v>
                </c:pt>
                <c:pt idx="18">
                  <c:v>0.19284064665127021</c:v>
                </c:pt>
                <c:pt idx="19">
                  <c:v>0.27510917030567683</c:v>
                </c:pt>
                <c:pt idx="20">
                  <c:v>0.23964868255959851</c:v>
                </c:pt>
                <c:pt idx="21">
                  <c:v>0.51813471502590669</c:v>
                </c:pt>
                <c:pt idx="22">
                  <c:v>0.62204724409448831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E8-4A58-80FA-4FA45AD07391}"/>
            </c:ext>
          </c:extLst>
        </c:ser>
        <c:ser>
          <c:idx val="1"/>
          <c:order val="1"/>
          <c:tx>
            <c:strRef>
              <c:f>'OP-TP'!$G$20</c:f>
              <c:strCache>
                <c:ptCount val="1"/>
                <c:pt idx="0">
                  <c:v>Particulate 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'OP-TP'!$A$21:$A$43</c:f>
              <c:strCache>
                <c:ptCount val="23"/>
                <c:pt idx="0">
                  <c:v>1 base</c:v>
                </c:pt>
                <c:pt idx="1">
                  <c:v>1storm</c:v>
                </c:pt>
                <c:pt idx="2">
                  <c:v>2 base</c:v>
                </c:pt>
                <c:pt idx="3">
                  <c:v>2 storm</c:v>
                </c:pt>
                <c:pt idx="4">
                  <c:v>3 base</c:v>
                </c:pt>
                <c:pt idx="5">
                  <c:v>3 storm</c:v>
                </c:pt>
                <c:pt idx="6">
                  <c:v>4 base</c:v>
                </c:pt>
                <c:pt idx="7">
                  <c:v>4 storm</c:v>
                </c:pt>
                <c:pt idx="8">
                  <c:v>5 base</c:v>
                </c:pt>
                <c:pt idx="9">
                  <c:v>5 storm</c:v>
                </c:pt>
                <c:pt idx="10">
                  <c:v>6 base</c:v>
                </c:pt>
                <c:pt idx="11">
                  <c:v>6 storm</c:v>
                </c:pt>
                <c:pt idx="12">
                  <c:v>7 base</c:v>
                </c:pt>
                <c:pt idx="13">
                  <c:v>7 storm</c:v>
                </c:pt>
                <c:pt idx="14">
                  <c:v>8 storm</c:v>
                </c:pt>
                <c:pt idx="15">
                  <c:v>9 base</c:v>
                </c:pt>
                <c:pt idx="16">
                  <c:v>9 storm</c:v>
                </c:pt>
                <c:pt idx="17">
                  <c:v>10 base</c:v>
                </c:pt>
                <c:pt idx="18">
                  <c:v>10 storm</c:v>
                </c:pt>
                <c:pt idx="19">
                  <c:v>11 base</c:v>
                </c:pt>
                <c:pt idx="20">
                  <c:v>11 storm</c:v>
                </c:pt>
                <c:pt idx="21">
                  <c:v>12 base</c:v>
                </c:pt>
                <c:pt idx="22">
                  <c:v>12  storm</c:v>
                </c:pt>
              </c:strCache>
            </c:strRef>
          </c:cat>
          <c:val>
            <c:numRef>
              <c:f>'OP-TP'!$G$21:$G$43</c:f>
              <c:numCache>
                <c:formatCode>0%</c:formatCode>
                <c:ptCount val="23"/>
                <c:pt idx="0">
                  <c:v>0.96457765667574924</c:v>
                </c:pt>
                <c:pt idx="1">
                  <c:v>0.73684210526315785</c:v>
                </c:pt>
                <c:pt idx="2">
                  <c:v>0.40944881889763779</c:v>
                </c:pt>
                <c:pt idx="3">
                  <c:v>0.50326797385620914</c:v>
                </c:pt>
                <c:pt idx="4">
                  <c:v>0.86033519553072624</c:v>
                </c:pt>
                <c:pt idx="5">
                  <c:v>0.69543147208121825</c:v>
                </c:pt>
                <c:pt idx="6">
                  <c:v>0.82905982905982911</c:v>
                </c:pt>
                <c:pt idx="7">
                  <c:v>0.7165991902834008</c:v>
                </c:pt>
                <c:pt idx="8">
                  <c:v>0.90929705215419498</c:v>
                </c:pt>
                <c:pt idx="9">
                  <c:v>0.914651493598862</c:v>
                </c:pt>
                <c:pt idx="10">
                  <c:v>0.82339955849889623</c:v>
                </c:pt>
                <c:pt idx="11">
                  <c:v>0.6875</c:v>
                </c:pt>
                <c:pt idx="12">
                  <c:v>0.86784140969163004</c:v>
                </c:pt>
                <c:pt idx="13">
                  <c:v>0.86577181208053688</c:v>
                </c:pt>
                <c:pt idx="14">
                  <c:v>0.79020979020979021</c:v>
                </c:pt>
                <c:pt idx="15">
                  <c:v>0.83857949959644873</c:v>
                </c:pt>
                <c:pt idx="16">
                  <c:v>0.82395644283121594</c:v>
                </c:pt>
                <c:pt idx="17">
                  <c:v>0.83944954128440363</c:v>
                </c:pt>
                <c:pt idx="18">
                  <c:v>0.80715935334872968</c:v>
                </c:pt>
                <c:pt idx="19">
                  <c:v>0.72489082969432317</c:v>
                </c:pt>
                <c:pt idx="20">
                  <c:v>0.76035131744040152</c:v>
                </c:pt>
                <c:pt idx="21">
                  <c:v>0.48186528497409331</c:v>
                </c:pt>
                <c:pt idx="22">
                  <c:v>0.37795275590551175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E8-4A58-80FA-4FA45AD07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18219119"/>
        <c:axId val="1317310735"/>
      </c:barChart>
      <c:catAx>
        <c:axId val="13182191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7310735"/>
        <c:crosses val="autoZero"/>
        <c:auto val="1"/>
        <c:lblAlgn val="ctr"/>
        <c:lblOffset val="100"/>
        <c:noMultiLvlLbl val="0"/>
      </c:catAx>
      <c:valAx>
        <c:axId val="1317310735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82191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189464689006893"/>
          <c:y val="0.30634186351706039"/>
          <c:w val="0.16061181305825145"/>
          <c:h val="0.15625109361329834"/>
        </c:manualLayout>
      </c:layout>
      <c:overlay val="0"/>
      <c:spPr>
        <a:solidFill>
          <a:schemeClr val="bg1"/>
        </a:solidFill>
        <a:ln>
          <a:solidFill>
            <a:schemeClr val="tx1">
              <a:lumMod val="95000"/>
              <a:lumOff val="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Nitrate-Nitrogen Concentration</a:t>
            </a:r>
          </a:p>
        </c:rich>
      </c:tx>
      <c:layout>
        <c:manualLayout>
          <c:xMode val="edge"/>
          <c:yMode val="edge"/>
          <c:x val="0.14458139735690717"/>
          <c:y val="9.932657365163199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198862642169728"/>
          <c:y val="0.19480351414406533"/>
          <c:w val="0.80723468941382315"/>
          <c:h val="0.68921660834062404"/>
        </c:manualLayout>
      </c:layout>
      <c:barChart>
        <c:barDir val="col"/>
        <c:grouping val="clustered"/>
        <c:varyColors val="0"/>
        <c:ser>
          <c:idx val="0"/>
          <c:order val="0"/>
          <c:tx>
            <c:v>Storm</c:v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Master!$K$3:$K$14</c:f>
              <c:numCache>
                <c:formatCode>0.000</c:formatCode>
                <c:ptCount val="12"/>
                <c:pt idx="0">
                  <c:v>0.5222</c:v>
                </c:pt>
                <c:pt idx="1">
                  <c:v>3.0084</c:v>
                </c:pt>
                <c:pt idx="2">
                  <c:v>1.1426000000000001</c:v>
                </c:pt>
                <c:pt idx="3">
                  <c:v>0.39119999999999999</c:v>
                </c:pt>
                <c:pt idx="4">
                  <c:v>4.3497000000000003</c:v>
                </c:pt>
                <c:pt idx="5">
                  <c:v>3.7597</c:v>
                </c:pt>
                <c:pt idx="6">
                  <c:v>3.7532999999999999</c:v>
                </c:pt>
                <c:pt idx="7">
                  <c:v>1.0938000000000001</c:v>
                </c:pt>
                <c:pt idx="8">
                  <c:v>7.4954999999999998</c:v>
                </c:pt>
                <c:pt idx="9">
                  <c:v>3.4335</c:v>
                </c:pt>
                <c:pt idx="10">
                  <c:v>3.6288999999999998</c:v>
                </c:pt>
                <c:pt idx="11">
                  <c:v>0.44840000000000002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C-44F1-8B16-5691AEC68C56}"/>
            </c:ext>
          </c:extLst>
        </c:ser>
        <c:ser>
          <c:idx val="1"/>
          <c:order val="1"/>
          <c:tx>
            <c:v>Base</c:v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Master!$K$16:$K$27</c:f>
              <c:numCache>
                <c:formatCode>0.000</c:formatCode>
                <c:ptCount val="12"/>
                <c:pt idx="0">
                  <c:v>8.8700000000000001E-2</c:v>
                </c:pt>
                <c:pt idx="1">
                  <c:v>2.8355999999999999</c:v>
                </c:pt>
                <c:pt idx="2">
                  <c:v>0.1721</c:v>
                </c:pt>
                <c:pt idx="3">
                  <c:v>0.57140000000000002</c:v>
                </c:pt>
                <c:pt idx="4">
                  <c:v>1.4112</c:v>
                </c:pt>
                <c:pt idx="5">
                  <c:v>1.9540999999999999</c:v>
                </c:pt>
                <c:pt idx="6">
                  <c:v>2.1562999999999999</c:v>
                </c:pt>
                <c:pt idx="8">
                  <c:v>7.8531000000000004</c:v>
                </c:pt>
                <c:pt idx="9">
                  <c:v>1.2910999999999999</c:v>
                </c:pt>
                <c:pt idx="10">
                  <c:v>2.3153999999999999</c:v>
                </c:pt>
                <c:pt idx="11">
                  <c:v>0.13039999999999999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8C-44F1-8B16-5691AEC68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623872"/>
        <c:axId val="162625408"/>
      </c:barChart>
      <c:catAx>
        <c:axId val="162623872"/>
        <c:scaling>
          <c:orientation val="minMax"/>
        </c:scaling>
        <c:delete val="0"/>
        <c:axPos val="b"/>
        <c:majorTickMark val="none"/>
        <c:minorTickMark val="none"/>
        <c:tickLblPos val="nextTo"/>
        <c:crossAx val="162625408"/>
        <c:crosses val="autoZero"/>
        <c:auto val="1"/>
        <c:lblAlgn val="ctr"/>
        <c:lblOffset val="100"/>
        <c:noMultiLvlLbl val="0"/>
      </c:catAx>
      <c:valAx>
        <c:axId val="162625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Concentration (mg/L)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1626238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202508707850105"/>
          <c:y val="0.22409812767564755"/>
          <c:w val="0.11577668416447943"/>
          <c:h val="0.16743438320209975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txPr>
    <a:bodyPr/>
    <a:lstStyle/>
    <a:p>
      <a:pPr>
        <a:defRPr>
          <a:latin typeface="Corbel" panose="020B05030202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Total Kjeldahl Nitrogen Concentration</a:t>
            </a:r>
          </a:p>
        </c:rich>
      </c:tx>
      <c:layout>
        <c:manualLayout>
          <c:xMode val="edge"/>
          <c:yMode val="edge"/>
          <c:x val="0.16117193177532912"/>
          <c:y val="5.959606512786368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198862642169728"/>
          <c:y val="0.19480351414406533"/>
          <c:w val="0.80723468941382315"/>
          <c:h val="0.68921660834062404"/>
        </c:manualLayout>
      </c:layout>
      <c:barChart>
        <c:barDir val="col"/>
        <c:grouping val="clustered"/>
        <c:varyColors val="0"/>
        <c:ser>
          <c:idx val="0"/>
          <c:order val="0"/>
          <c:tx>
            <c:v>Storm</c:v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Master!$M$3:$M$14</c:f>
              <c:numCache>
                <c:formatCode>0.000</c:formatCode>
                <c:ptCount val="12"/>
                <c:pt idx="0">
                  <c:v>1.7379</c:v>
                </c:pt>
                <c:pt idx="1">
                  <c:v>4.1062000000000003</c:v>
                </c:pt>
                <c:pt idx="2">
                  <c:v>1.8912</c:v>
                </c:pt>
                <c:pt idx="3">
                  <c:v>0.6149</c:v>
                </c:pt>
                <c:pt idx="4">
                  <c:v>5.5071000000000003</c:v>
                </c:pt>
                <c:pt idx="5">
                  <c:v>3.9727000000000001</c:v>
                </c:pt>
                <c:pt idx="6">
                  <c:v>7.2222</c:v>
                </c:pt>
                <c:pt idx="7">
                  <c:v>2.5571000000000002</c:v>
                </c:pt>
                <c:pt idx="8">
                  <c:v>9.6237999999999992</c:v>
                </c:pt>
                <c:pt idx="9">
                  <c:v>6.8170999999999999</c:v>
                </c:pt>
                <c:pt idx="10">
                  <c:v>7.7529000000000003</c:v>
                </c:pt>
                <c:pt idx="11">
                  <c:v>1.4822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F4-4013-B016-9AFE12D4E105}"/>
            </c:ext>
          </c:extLst>
        </c:ser>
        <c:ser>
          <c:idx val="1"/>
          <c:order val="1"/>
          <c:tx>
            <c:v>Base</c:v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Master!$M$16:$M$27</c:f>
              <c:numCache>
                <c:formatCode>0.000</c:formatCode>
                <c:ptCount val="12"/>
                <c:pt idx="0">
                  <c:v>2.2328000000000001</c:v>
                </c:pt>
                <c:pt idx="1">
                  <c:v>4.3677999999999999</c:v>
                </c:pt>
                <c:pt idx="2">
                  <c:v>0.33860000000000001</c:v>
                </c:pt>
                <c:pt idx="3">
                  <c:v>0.72109999999999996</c:v>
                </c:pt>
                <c:pt idx="4">
                  <c:v>1.657</c:v>
                </c:pt>
                <c:pt idx="5">
                  <c:v>2.1937000000000002</c:v>
                </c:pt>
                <c:pt idx="6">
                  <c:v>2.4220000000000002</c:v>
                </c:pt>
                <c:pt idx="8">
                  <c:v>9.5982000000000003</c:v>
                </c:pt>
                <c:pt idx="9">
                  <c:v>0.71709999999999996</c:v>
                </c:pt>
                <c:pt idx="10">
                  <c:v>4.5340999999999996</c:v>
                </c:pt>
                <c:pt idx="11">
                  <c:v>0.66339999999999999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F4-4013-B016-9AFE12D4E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647040"/>
        <c:axId val="163062528"/>
      </c:barChart>
      <c:catAx>
        <c:axId val="162647040"/>
        <c:scaling>
          <c:orientation val="minMax"/>
        </c:scaling>
        <c:delete val="0"/>
        <c:axPos val="b"/>
        <c:majorTickMark val="none"/>
        <c:minorTickMark val="none"/>
        <c:tickLblPos val="nextTo"/>
        <c:crossAx val="163062528"/>
        <c:crosses val="autoZero"/>
        <c:auto val="1"/>
        <c:lblAlgn val="ctr"/>
        <c:lblOffset val="100"/>
        <c:noMultiLvlLbl val="0"/>
      </c:catAx>
      <c:valAx>
        <c:axId val="163062528"/>
        <c:scaling>
          <c:orientation val="minMax"/>
          <c:max val="1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Concentration (mg/L)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1626470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8502209232596354"/>
          <c:y val="0.21946562592941388"/>
          <c:w val="0.11577668416447943"/>
          <c:h val="0.16743438320209975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txPr>
    <a:bodyPr/>
    <a:lstStyle/>
    <a:p>
      <a:pPr>
        <a:defRPr>
          <a:latin typeface="Corbel" panose="020B05030202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Orthophosphorus Concentration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198862642169728"/>
          <c:y val="0.19480351414406533"/>
          <c:w val="0.80723468941382315"/>
          <c:h val="0.68921660834062404"/>
        </c:manualLayout>
      </c:layout>
      <c:barChart>
        <c:barDir val="col"/>
        <c:grouping val="clustered"/>
        <c:varyColors val="0"/>
        <c:ser>
          <c:idx val="0"/>
          <c:order val="0"/>
          <c:tx>
            <c:v>Storm</c:v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Master!$N$3:$N$14</c:f>
              <c:numCache>
                <c:formatCode>0.000</c:formatCode>
                <c:ptCount val="12"/>
                <c:pt idx="0">
                  <c:v>6.5100000000000005E-2</c:v>
                </c:pt>
                <c:pt idx="1">
                  <c:v>0.15160000000000001</c:v>
                </c:pt>
                <c:pt idx="2">
                  <c:v>5.7000000000000002E-3</c:v>
                </c:pt>
                <c:pt idx="3">
                  <c:v>7.0000000000000001E-3</c:v>
                </c:pt>
                <c:pt idx="4">
                  <c:v>5.8999999999999999E-3</c:v>
                </c:pt>
                <c:pt idx="5">
                  <c:v>1.8200000000000001E-2</c:v>
                </c:pt>
                <c:pt idx="6">
                  <c:v>7.7000000000000002E-3</c:v>
                </c:pt>
                <c:pt idx="7">
                  <c:v>9.1000000000000004E-3</c:v>
                </c:pt>
                <c:pt idx="8">
                  <c:v>9.7000000000000003E-3</c:v>
                </c:pt>
                <c:pt idx="9">
                  <c:v>1.67E-2</c:v>
                </c:pt>
                <c:pt idx="10">
                  <c:v>1.9099999999999999E-2</c:v>
                </c:pt>
                <c:pt idx="11">
                  <c:v>7.9000000000000008E-3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16-44D5-8897-2D6BF39A1902}"/>
            </c:ext>
          </c:extLst>
        </c:ser>
        <c:ser>
          <c:idx val="1"/>
          <c:order val="1"/>
          <c:tx>
            <c:v>Base</c:v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Master!$N$16:$N$27</c:f>
              <c:numCache>
                <c:formatCode>0.000</c:formatCode>
                <c:ptCount val="12"/>
                <c:pt idx="0">
                  <c:v>1.3299999999999999E-2</c:v>
                </c:pt>
                <c:pt idx="1">
                  <c:v>0.4491</c:v>
                </c:pt>
                <c:pt idx="2">
                  <c:v>4.5999999999999999E-3</c:v>
                </c:pt>
                <c:pt idx="3">
                  <c:v>5.8999999999999999E-3</c:v>
                </c:pt>
                <c:pt idx="4">
                  <c:v>4.1000000000000003E-3</c:v>
                </c:pt>
                <c:pt idx="5">
                  <c:v>8.3999999999999995E-3</c:v>
                </c:pt>
                <c:pt idx="6">
                  <c:v>6.1999999999999998E-3</c:v>
                </c:pt>
                <c:pt idx="8">
                  <c:v>2.0199999999999999E-2</c:v>
                </c:pt>
                <c:pt idx="9">
                  <c:v>6.7999999999999996E-3</c:v>
                </c:pt>
                <c:pt idx="10">
                  <c:v>6.3100000000000003E-2</c:v>
                </c:pt>
                <c:pt idx="11">
                  <c:v>2.9700000000000001E-2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16-44D5-8897-2D6BF39A1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211136"/>
        <c:axId val="163212672"/>
      </c:barChart>
      <c:catAx>
        <c:axId val="163211136"/>
        <c:scaling>
          <c:orientation val="minMax"/>
        </c:scaling>
        <c:delete val="0"/>
        <c:axPos val="b"/>
        <c:majorTickMark val="none"/>
        <c:minorTickMark val="none"/>
        <c:tickLblPos val="nextTo"/>
        <c:crossAx val="163212672"/>
        <c:crosses val="autoZero"/>
        <c:auto val="1"/>
        <c:lblAlgn val="ctr"/>
        <c:lblOffset val="100"/>
        <c:noMultiLvlLbl val="0"/>
      </c:catAx>
      <c:valAx>
        <c:axId val="1632126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Concentration (mg/L)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163211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5644553805774279"/>
          <c:y val="0.22850542971228122"/>
          <c:w val="0.11577668416447943"/>
          <c:h val="0.16743438320209975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txPr>
    <a:bodyPr/>
    <a:lstStyle/>
    <a:p>
      <a:pPr>
        <a:defRPr>
          <a:latin typeface="Corbel" panose="020B05030202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Phosphorus Concentration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198862642169728"/>
          <c:y val="0.19480351414406533"/>
          <c:w val="0.80723468941382315"/>
          <c:h val="0.68921660834062404"/>
        </c:manualLayout>
      </c:layout>
      <c:barChart>
        <c:barDir val="col"/>
        <c:grouping val="clustered"/>
        <c:varyColors val="0"/>
        <c:ser>
          <c:idx val="0"/>
          <c:order val="0"/>
          <c:tx>
            <c:v>Storm</c:v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Master!$O$3:$O$14</c:f>
              <c:numCache>
                <c:formatCode>0.000</c:formatCode>
                <c:ptCount val="12"/>
                <c:pt idx="0">
                  <c:v>0.24709999999999999</c:v>
                </c:pt>
                <c:pt idx="1">
                  <c:v>0.30590000000000001</c:v>
                </c:pt>
                <c:pt idx="2">
                  <c:v>1.9699999999999999E-2</c:v>
                </c:pt>
                <c:pt idx="3">
                  <c:v>2.47E-2</c:v>
                </c:pt>
                <c:pt idx="4">
                  <c:v>7.0300000000000001E-2</c:v>
                </c:pt>
                <c:pt idx="5">
                  <c:v>5.7599999999999998E-2</c:v>
                </c:pt>
                <c:pt idx="6">
                  <c:v>5.96E-2</c:v>
                </c:pt>
                <c:pt idx="7">
                  <c:v>4.2900000000000001E-2</c:v>
                </c:pt>
                <c:pt idx="8">
                  <c:v>5.5100000000000003E-2</c:v>
                </c:pt>
                <c:pt idx="9">
                  <c:v>8.6599999999999996E-2</c:v>
                </c:pt>
                <c:pt idx="10">
                  <c:v>7.9699999999999993E-2</c:v>
                </c:pt>
                <c:pt idx="11">
                  <c:v>1.2699999999999999E-2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ED-41B2-B24D-9CA2DEC953A0}"/>
            </c:ext>
          </c:extLst>
        </c:ser>
        <c:ser>
          <c:idx val="1"/>
          <c:order val="1"/>
          <c:tx>
            <c:v>Base</c:v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Master!$O$16:$O$27</c:f>
              <c:numCache>
                <c:formatCode>0.000</c:formatCode>
                <c:ptCount val="12"/>
                <c:pt idx="0">
                  <c:v>0.3669</c:v>
                </c:pt>
                <c:pt idx="1">
                  <c:v>0.76190000000000002</c:v>
                </c:pt>
                <c:pt idx="2">
                  <c:v>3.5799999999999998E-2</c:v>
                </c:pt>
                <c:pt idx="3">
                  <c:v>3.5099999999999999E-2</c:v>
                </c:pt>
                <c:pt idx="4">
                  <c:v>4.41E-2</c:v>
                </c:pt>
                <c:pt idx="5">
                  <c:v>4.53E-2</c:v>
                </c:pt>
                <c:pt idx="6">
                  <c:v>4.5400000000000003E-2</c:v>
                </c:pt>
                <c:pt idx="8">
                  <c:v>0.1239</c:v>
                </c:pt>
                <c:pt idx="9">
                  <c:v>4.36E-2</c:v>
                </c:pt>
                <c:pt idx="10">
                  <c:v>0.22900000000000001</c:v>
                </c:pt>
                <c:pt idx="11">
                  <c:v>5.79E-2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ED-41B2-B24D-9CA2DEC953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244288"/>
        <c:axId val="163246080"/>
      </c:barChart>
      <c:catAx>
        <c:axId val="163244288"/>
        <c:scaling>
          <c:orientation val="minMax"/>
        </c:scaling>
        <c:delete val="0"/>
        <c:axPos val="b"/>
        <c:majorTickMark val="none"/>
        <c:minorTickMark val="none"/>
        <c:tickLblPos val="nextTo"/>
        <c:crossAx val="163246080"/>
        <c:crosses val="autoZero"/>
        <c:auto val="1"/>
        <c:lblAlgn val="ctr"/>
        <c:lblOffset val="100"/>
        <c:noMultiLvlLbl val="0"/>
      </c:catAx>
      <c:valAx>
        <c:axId val="1632460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Concentration (mg/L)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1632442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7228837667372416"/>
          <c:y val="0.24263541475920161"/>
          <c:w val="0.11577668416447943"/>
          <c:h val="0.16743438320209975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txPr>
    <a:bodyPr/>
    <a:lstStyle/>
    <a:p>
      <a:pPr>
        <a:defRPr>
          <a:latin typeface="Corbel" panose="020B05030202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Total Suspended Solids Concentration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198862642169728"/>
          <c:y val="0.19480351414406533"/>
          <c:w val="0.80723468941382315"/>
          <c:h val="0.68921660834062404"/>
        </c:manualLayout>
      </c:layout>
      <c:barChart>
        <c:barDir val="col"/>
        <c:grouping val="clustered"/>
        <c:varyColors val="0"/>
        <c:ser>
          <c:idx val="0"/>
          <c:order val="0"/>
          <c:tx>
            <c:v>Storm</c:v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Master!$P$3:$P$14</c:f>
              <c:numCache>
                <c:formatCode>General</c:formatCode>
                <c:ptCount val="12"/>
                <c:pt idx="0">
                  <c:v>80.666666669999998</c:v>
                </c:pt>
                <c:pt idx="1">
                  <c:v>92.833333330000002</c:v>
                </c:pt>
                <c:pt idx="2">
                  <c:v>129.06666670000001</c:v>
                </c:pt>
                <c:pt idx="3">
                  <c:v>121.33333330000001</c:v>
                </c:pt>
                <c:pt idx="4">
                  <c:v>134.1333333</c:v>
                </c:pt>
                <c:pt idx="5">
                  <c:v>122.972973</c:v>
                </c:pt>
                <c:pt idx="6">
                  <c:v>190.4</c:v>
                </c:pt>
                <c:pt idx="7">
                  <c:v>122.1333333</c:v>
                </c:pt>
                <c:pt idx="8">
                  <c:v>76.933333329999996</c:v>
                </c:pt>
                <c:pt idx="9">
                  <c:v>138.80000000000001</c:v>
                </c:pt>
                <c:pt idx="10">
                  <c:v>88.4</c:v>
                </c:pt>
                <c:pt idx="11">
                  <c:v>54.4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93-4B86-A3BE-74EBB4A2430F}"/>
            </c:ext>
          </c:extLst>
        </c:ser>
        <c:ser>
          <c:idx val="1"/>
          <c:order val="1"/>
          <c:tx>
            <c:v>Base</c:v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Master!$P$16:$P$27</c:f>
              <c:numCache>
                <c:formatCode>General</c:formatCode>
                <c:ptCount val="12"/>
                <c:pt idx="0">
                  <c:v>17.5</c:v>
                </c:pt>
                <c:pt idx="1">
                  <c:v>8.48</c:v>
                </c:pt>
                <c:pt idx="2">
                  <c:v>9.68</c:v>
                </c:pt>
                <c:pt idx="3">
                  <c:v>11.6</c:v>
                </c:pt>
                <c:pt idx="4">
                  <c:v>9.7200000000000006</c:v>
                </c:pt>
                <c:pt idx="5">
                  <c:v>12.9</c:v>
                </c:pt>
                <c:pt idx="6">
                  <c:v>13.6</c:v>
                </c:pt>
                <c:pt idx="8">
                  <c:v>11.3</c:v>
                </c:pt>
                <c:pt idx="9">
                  <c:v>11.6</c:v>
                </c:pt>
                <c:pt idx="10">
                  <c:v>12.8</c:v>
                </c:pt>
                <c:pt idx="11">
                  <c:v>4.53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93-4B86-A3BE-74EBB4A243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819328"/>
        <c:axId val="166820864"/>
      </c:barChart>
      <c:catAx>
        <c:axId val="166819328"/>
        <c:scaling>
          <c:orientation val="minMax"/>
        </c:scaling>
        <c:delete val="0"/>
        <c:axPos val="b"/>
        <c:majorTickMark val="none"/>
        <c:minorTickMark val="none"/>
        <c:tickLblPos val="nextTo"/>
        <c:crossAx val="166820864"/>
        <c:crosses val="autoZero"/>
        <c:auto val="1"/>
        <c:lblAlgn val="ctr"/>
        <c:lblOffset val="100"/>
        <c:noMultiLvlLbl val="0"/>
      </c:catAx>
      <c:valAx>
        <c:axId val="1668208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Concentration (mg/L)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668193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9707321009445891"/>
          <c:y val="0.21946558763487897"/>
          <c:w val="0.11577668416447943"/>
          <c:h val="0.16743438320209975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txPr>
    <a:bodyPr/>
    <a:lstStyle/>
    <a:p>
      <a:pPr>
        <a:defRPr>
          <a:latin typeface="Corbel" panose="020B05030202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E. coli Concentration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198862642169728"/>
          <c:y val="0.19480351414406533"/>
          <c:w val="0.80723468941382315"/>
          <c:h val="0.68921660834062404"/>
        </c:manualLayout>
      </c:layout>
      <c:barChart>
        <c:barDir val="col"/>
        <c:grouping val="clustered"/>
        <c:varyColors val="0"/>
        <c:ser>
          <c:idx val="0"/>
          <c:order val="0"/>
          <c:tx>
            <c:v>Storm</c:v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Master!$Q$3:$Q$14</c:f>
              <c:numCache>
                <c:formatCode>General</c:formatCode>
                <c:ptCount val="12"/>
                <c:pt idx="0">
                  <c:v>1300</c:v>
                </c:pt>
                <c:pt idx="1">
                  <c:v>1010</c:v>
                </c:pt>
                <c:pt idx="2">
                  <c:v>649</c:v>
                </c:pt>
                <c:pt idx="3">
                  <c:v>1990</c:v>
                </c:pt>
                <c:pt idx="4">
                  <c:v>1050</c:v>
                </c:pt>
                <c:pt idx="5">
                  <c:v>2420</c:v>
                </c:pt>
                <c:pt idx="6">
                  <c:v>1200</c:v>
                </c:pt>
                <c:pt idx="7">
                  <c:v>387</c:v>
                </c:pt>
                <c:pt idx="8">
                  <c:v>148</c:v>
                </c:pt>
                <c:pt idx="9">
                  <c:v>2420</c:v>
                </c:pt>
                <c:pt idx="10">
                  <c:v>2420</c:v>
                </c:pt>
                <c:pt idx="11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19-489F-B34C-E92A8DAD66AB}"/>
            </c:ext>
          </c:extLst>
        </c:ser>
        <c:ser>
          <c:idx val="1"/>
          <c:order val="1"/>
          <c:tx>
            <c:v>Base</c:v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Master!$Q$16:$Q$27</c:f>
              <c:numCache>
                <c:formatCode>General</c:formatCode>
                <c:ptCount val="12"/>
                <c:pt idx="0">
                  <c:v>79</c:v>
                </c:pt>
                <c:pt idx="1">
                  <c:v>2420</c:v>
                </c:pt>
                <c:pt idx="2">
                  <c:v>123</c:v>
                </c:pt>
                <c:pt idx="3">
                  <c:v>530</c:v>
                </c:pt>
                <c:pt idx="4">
                  <c:v>914</c:v>
                </c:pt>
                <c:pt idx="5">
                  <c:v>921</c:v>
                </c:pt>
                <c:pt idx="6">
                  <c:v>259</c:v>
                </c:pt>
                <c:pt idx="8">
                  <c:v>2420</c:v>
                </c:pt>
                <c:pt idx="9">
                  <c:v>980</c:v>
                </c:pt>
                <c:pt idx="10">
                  <c:v>1010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19-489F-B34C-E92A8DAD66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845056"/>
        <c:axId val="166920576"/>
      </c:barChart>
      <c:catAx>
        <c:axId val="166845056"/>
        <c:scaling>
          <c:orientation val="minMax"/>
        </c:scaling>
        <c:delete val="0"/>
        <c:axPos val="b"/>
        <c:majorTickMark val="none"/>
        <c:minorTickMark val="none"/>
        <c:tickLblPos val="nextTo"/>
        <c:crossAx val="166920576"/>
        <c:crosses val="autoZero"/>
        <c:auto val="1"/>
        <c:lblAlgn val="ctr"/>
        <c:lblOffset val="100"/>
        <c:noMultiLvlLbl val="0"/>
      </c:catAx>
      <c:valAx>
        <c:axId val="1669205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Concentration (col/100 mL)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668450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9322208966632062"/>
          <c:y val="0.20905985710119568"/>
          <c:w val="0.11577668416447943"/>
          <c:h val="0.16743438320209975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txPr>
    <a:bodyPr/>
    <a:lstStyle/>
    <a:p>
      <a:pPr>
        <a:defRPr>
          <a:latin typeface="Corbel" panose="020B05030202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Nitrate-Nitrogen Load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198862642169728"/>
          <c:y val="0.19480351414406533"/>
          <c:w val="0.80723468941382315"/>
          <c:h val="0.68921660834062404"/>
        </c:manualLayout>
      </c:layout>
      <c:barChart>
        <c:barDir val="col"/>
        <c:grouping val="clustered"/>
        <c:varyColors val="0"/>
        <c:ser>
          <c:idx val="0"/>
          <c:order val="0"/>
          <c:tx>
            <c:v>Storm</c:v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Master!$S$3:$S$14</c:f>
              <c:numCache>
                <c:formatCode>0.00</c:formatCode>
                <c:ptCount val="12"/>
                <c:pt idx="0">
                  <c:v>2.5536833279999995</c:v>
                </c:pt>
                <c:pt idx="1">
                  <c:v>0.22067697023999999</c:v>
                </c:pt>
                <c:pt idx="2">
                  <c:v>0.13968970560000002</c:v>
                </c:pt>
                <c:pt idx="3">
                  <c:v>1.9130618880000002E-2</c:v>
                </c:pt>
                <c:pt idx="4">
                  <c:v>1.0635538464000001</c:v>
                </c:pt>
                <c:pt idx="5">
                  <c:v>1.8385835328000002</c:v>
                </c:pt>
                <c:pt idx="6">
                  <c:v>0.39040986527999999</c:v>
                </c:pt>
                <c:pt idx="7">
                  <c:v>9.1772688959999987E-2</c:v>
                </c:pt>
                <c:pt idx="8">
                  <c:v>0.40117083840000006</c:v>
                </c:pt>
                <c:pt idx="9">
                  <c:v>9.5302464191999992</c:v>
                </c:pt>
                <c:pt idx="10">
                  <c:v>0.16790639039999999</c:v>
                </c:pt>
                <c:pt idx="11">
                  <c:v>86.069030889599972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EC-4B7D-AFB4-311C5997AD26}"/>
            </c:ext>
          </c:extLst>
        </c:ser>
        <c:ser>
          <c:idx val="1"/>
          <c:order val="1"/>
          <c:tx>
            <c:v>Base</c:v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Master!$S$16:$S$27</c:f>
              <c:numCache>
                <c:formatCode>0.00</c:formatCode>
                <c:ptCount val="12"/>
                <c:pt idx="0">
                  <c:v>0.24724564415999997</c:v>
                </c:pt>
                <c:pt idx="1">
                  <c:v>2.0800146815999999E-2</c:v>
                </c:pt>
                <c:pt idx="2">
                  <c:v>2.9456360640000005E-2</c:v>
                </c:pt>
                <c:pt idx="3">
                  <c:v>1.3971415680000002E-2</c:v>
                </c:pt>
                <c:pt idx="4">
                  <c:v>0.48307746816000008</c:v>
                </c:pt>
                <c:pt idx="5">
                  <c:v>3.3446062944000002E-2</c:v>
                </c:pt>
                <c:pt idx="6">
                  <c:v>0.15817236768000001</c:v>
                </c:pt>
                <c:pt idx="8">
                  <c:v>4.8004429680000005</c:v>
                </c:pt>
                <c:pt idx="9">
                  <c:v>0.69451677503999998</c:v>
                </c:pt>
                <c:pt idx="10">
                  <c:v>1.1322861696000001E-2</c:v>
                </c:pt>
                <c:pt idx="11">
                  <c:v>1.6866828979200001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EC-4B7D-AFB4-311C5997A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962304"/>
        <c:axId val="166963840"/>
      </c:barChart>
      <c:catAx>
        <c:axId val="166962304"/>
        <c:scaling>
          <c:orientation val="minMax"/>
        </c:scaling>
        <c:delete val="0"/>
        <c:axPos val="b"/>
        <c:majorTickMark val="none"/>
        <c:minorTickMark val="none"/>
        <c:tickLblPos val="nextTo"/>
        <c:crossAx val="166963840"/>
        <c:crosses val="autoZero"/>
        <c:auto val="1"/>
        <c:lblAlgn val="ctr"/>
        <c:lblOffset val="100"/>
        <c:noMultiLvlLbl val="0"/>
      </c:catAx>
      <c:valAx>
        <c:axId val="1669638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 b="1" i="0" baseline="0">
                    <a:effectLst/>
                  </a:rPr>
                  <a:t>Load (kg/d)</a:t>
                </a:r>
                <a:endParaRPr lang="en-US" sz="1000">
                  <a:effectLst/>
                </a:endParaRP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669623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9255664916885387"/>
          <c:y val="0.23798410615339749"/>
          <c:w val="0.11577668416447943"/>
          <c:h val="0.16743438320209975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txPr>
    <a:bodyPr/>
    <a:lstStyle/>
    <a:p>
      <a:pPr>
        <a:defRPr>
          <a:latin typeface="Corbel" panose="020B05030202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Ammonia-Nitrogen Load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4643307086614174"/>
          <c:y val="0.19480351414406533"/>
          <c:w val="0.80723468941382315"/>
          <c:h val="0.68921660834062404"/>
        </c:manualLayout>
      </c:layout>
      <c:barChart>
        <c:barDir val="col"/>
        <c:grouping val="clustered"/>
        <c:varyColors val="0"/>
        <c:ser>
          <c:idx val="0"/>
          <c:order val="0"/>
          <c:tx>
            <c:v>Storm</c:v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Master!$T$3:$T$14</c:f>
              <c:numCache>
                <c:formatCode>0.00</c:formatCode>
                <c:ptCount val="12"/>
                <c:pt idx="0">
                  <c:v>1.091012544</c:v>
                </c:pt>
                <c:pt idx="1">
                  <c:v>8.4650054399999994E-3</c:v>
                </c:pt>
                <c:pt idx="2">
                  <c:v>4.486795200000001E-3</c:v>
                </c:pt>
                <c:pt idx="3">
                  <c:v>1.9805472000000001E-3</c:v>
                </c:pt>
                <c:pt idx="4">
                  <c:v>4.8902400000000008E-5</c:v>
                </c:pt>
                <c:pt idx="5">
                  <c:v>2.8167782400000004E-2</c:v>
                </c:pt>
                <c:pt idx="6">
                  <c:v>1.4744073599999999E-3</c:v>
                </c:pt>
                <c:pt idx="7">
                  <c:v>5.9905439999999993E-4</c:v>
                </c:pt>
                <c:pt idx="8">
                  <c:v>3.5943263999999998E-3</c:v>
                </c:pt>
                <c:pt idx="9">
                  <c:v>3.8906749439999999E-2</c:v>
                </c:pt>
                <c:pt idx="10">
                  <c:v>1.69202304E-3</c:v>
                </c:pt>
                <c:pt idx="11">
                  <c:v>1.3258174175999999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B3-413D-9064-725D644DE7EB}"/>
            </c:ext>
          </c:extLst>
        </c:ser>
        <c:ser>
          <c:idx val="1"/>
          <c:order val="1"/>
          <c:tx>
            <c:v>Base</c:v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Master!$T$16:$T$27</c:f>
              <c:numCache>
                <c:formatCode>0.00</c:formatCode>
                <c:ptCount val="12"/>
                <c:pt idx="0">
                  <c:v>0.17505103103999997</c:v>
                </c:pt>
                <c:pt idx="1">
                  <c:v>4.3205270400000005E-4</c:v>
                </c:pt>
                <c:pt idx="2">
                  <c:v>3.9879907200000017E-3</c:v>
                </c:pt>
                <c:pt idx="3">
                  <c:v>7.2131039999999999E-4</c:v>
                </c:pt>
                <c:pt idx="4">
                  <c:v>4.552813440000001E-3</c:v>
                </c:pt>
                <c:pt idx="5">
                  <c:v>2.3962176000000005E-4</c:v>
                </c:pt>
                <c:pt idx="6">
                  <c:v>4.0784601599999993E-3</c:v>
                </c:pt>
                <c:pt idx="8">
                  <c:v>4.4134416000000003E-2</c:v>
                </c:pt>
                <c:pt idx="9">
                  <c:v>3.2921095679999998E-2</c:v>
                </c:pt>
                <c:pt idx="10">
                  <c:v>5.3156908800000005E-4</c:v>
                </c:pt>
                <c:pt idx="11">
                  <c:v>0.38027973311999996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B3-413D-9064-725D644DE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993920"/>
        <c:axId val="166995456"/>
      </c:barChart>
      <c:catAx>
        <c:axId val="166993920"/>
        <c:scaling>
          <c:orientation val="minMax"/>
        </c:scaling>
        <c:delete val="0"/>
        <c:axPos val="b"/>
        <c:majorTickMark val="none"/>
        <c:minorTickMark val="none"/>
        <c:tickLblPos val="nextTo"/>
        <c:crossAx val="166995456"/>
        <c:crossesAt val="0"/>
        <c:auto val="1"/>
        <c:lblAlgn val="ctr"/>
        <c:lblOffset val="100"/>
        <c:noMultiLvlLbl val="0"/>
      </c:catAx>
      <c:valAx>
        <c:axId val="1669954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 b="1" i="0" baseline="0">
                    <a:effectLst/>
                  </a:rPr>
                  <a:t>Load (kg/d)</a:t>
                </a:r>
                <a:endParaRPr lang="en-US" sz="1000">
                  <a:effectLst/>
                </a:endParaRP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669939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6107165496005702"/>
          <c:y val="0.19168780985710115"/>
          <c:w val="0.11577668416447943"/>
          <c:h val="0.16743438320209975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txPr>
    <a:bodyPr/>
    <a:lstStyle/>
    <a:p>
      <a:pPr>
        <a:defRPr>
          <a:latin typeface="Corbel" panose="020B05030202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15</xdr:row>
      <xdr:rowOff>142875</xdr:rowOff>
    </xdr:from>
    <xdr:to>
      <xdr:col>7</xdr:col>
      <xdr:colOff>476250</xdr:colOff>
      <xdr:row>30</xdr:row>
      <xdr:rowOff>28575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536574</xdr:colOff>
      <xdr:row>0</xdr:row>
      <xdr:rowOff>103429</xdr:rowOff>
    </xdr:from>
    <xdr:to>
      <xdr:col>15</xdr:col>
      <xdr:colOff>234339</xdr:colOff>
      <xdr:row>14</xdr:row>
      <xdr:rowOff>179223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391134</xdr:colOff>
      <xdr:row>0</xdr:row>
      <xdr:rowOff>118169</xdr:rowOff>
    </xdr:from>
    <xdr:to>
      <xdr:col>23</xdr:col>
      <xdr:colOff>88899</xdr:colOff>
      <xdr:row>15</xdr:row>
      <xdr:rowOff>7696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15</xdr:row>
      <xdr:rowOff>123825</xdr:rowOff>
    </xdr:from>
    <xdr:to>
      <xdr:col>15</xdr:col>
      <xdr:colOff>304800</xdr:colOff>
      <xdr:row>30</xdr:row>
      <xdr:rowOff>9525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23</xdr:col>
      <xdr:colOff>243418</xdr:colOff>
      <xdr:row>0</xdr:row>
      <xdr:rowOff>69851</xdr:rowOff>
    </xdr:from>
    <xdr:to>
      <xdr:col>30</xdr:col>
      <xdr:colOff>548218</xdr:colOff>
      <xdr:row>14</xdr:row>
      <xdr:rowOff>133351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409575</xdr:colOff>
      <xdr:row>15</xdr:row>
      <xdr:rowOff>123825</xdr:rowOff>
    </xdr:from>
    <xdr:to>
      <xdr:col>23</xdr:col>
      <xdr:colOff>104775</xdr:colOff>
      <xdr:row>30</xdr:row>
      <xdr:rowOff>9525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23</xdr:col>
      <xdr:colOff>257175</xdr:colOff>
      <xdr:row>15</xdr:row>
      <xdr:rowOff>114300</xdr:rowOff>
    </xdr:from>
    <xdr:to>
      <xdr:col>30</xdr:col>
      <xdr:colOff>561975</xdr:colOff>
      <xdr:row>30</xdr:row>
      <xdr:rowOff>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9525</xdr:colOff>
      <xdr:row>31</xdr:row>
      <xdr:rowOff>66675</xdr:rowOff>
    </xdr:from>
    <xdr:to>
      <xdr:col>7</xdr:col>
      <xdr:colOff>314325</xdr:colOff>
      <xdr:row>45</xdr:row>
      <xdr:rowOff>142875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46</xdr:row>
      <xdr:rowOff>76200</xdr:rowOff>
    </xdr:from>
    <xdr:to>
      <xdr:col>7</xdr:col>
      <xdr:colOff>304800</xdr:colOff>
      <xdr:row>60</xdr:row>
      <xdr:rowOff>152400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438150</xdr:colOff>
      <xdr:row>31</xdr:row>
      <xdr:rowOff>0</xdr:rowOff>
    </xdr:from>
    <xdr:to>
      <xdr:col>15</xdr:col>
      <xdr:colOff>133350</xdr:colOff>
      <xdr:row>45</xdr:row>
      <xdr:rowOff>76200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438150</xdr:colOff>
      <xdr:row>46</xdr:row>
      <xdr:rowOff>57150</xdr:rowOff>
    </xdr:from>
    <xdr:to>
      <xdr:col>15</xdr:col>
      <xdr:colOff>133350</xdr:colOff>
      <xdr:row>60</xdr:row>
      <xdr:rowOff>133350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247650</xdr:colOff>
      <xdr:row>31</xdr:row>
      <xdr:rowOff>47625</xdr:rowOff>
    </xdr:from>
    <xdr:to>
      <xdr:col>22</xdr:col>
      <xdr:colOff>552450</xdr:colOff>
      <xdr:row>45</xdr:row>
      <xdr:rowOff>123825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15</xdr:col>
      <xdr:colOff>238125</xdr:colOff>
      <xdr:row>46</xdr:row>
      <xdr:rowOff>57150</xdr:rowOff>
    </xdr:from>
    <xdr:to>
      <xdr:col>22</xdr:col>
      <xdr:colOff>542925</xdr:colOff>
      <xdr:row>60</xdr:row>
      <xdr:rowOff>133350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</xdr:col>
      <xdr:colOff>577850</xdr:colOff>
      <xdr:row>12</xdr:row>
      <xdr:rowOff>11641</xdr:rowOff>
    </xdr:from>
    <xdr:to>
      <xdr:col>15</xdr:col>
      <xdr:colOff>47625</xdr:colOff>
      <xdr:row>12</xdr:row>
      <xdr:rowOff>11641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5319183" y="2297641"/>
          <a:ext cx="3618442" cy="0"/>
        </a:xfrm>
        <a:prstGeom prst="line">
          <a:avLst/>
        </a:prstGeom>
        <a:ln w="381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402166</xdr:colOff>
      <xdr:row>12</xdr:row>
      <xdr:rowOff>131233</xdr:rowOff>
    </xdr:from>
    <xdr:to>
      <xdr:col>22</xdr:col>
      <xdr:colOff>481541</xdr:colOff>
      <xdr:row>12</xdr:row>
      <xdr:rowOff>131233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CxnSpPr/>
      </xdr:nvCxnSpPr>
      <xdr:spPr>
        <a:xfrm>
          <a:off x="10155766" y="2366433"/>
          <a:ext cx="3736975" cy="0"/>
        </a:xfrm>
        <a:prstGeom prst="line">
          <a:avLst/>
        </a:prstGeom>
        <a:ln w="381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46567</xdr:colOff>
      <xdr:row>27</xdr:row>
      <xdr:rowOff>173567</xdr:rowOff>
    </xdr:from>
    <xdr:to>
      <xdr:col>15</xdr:col>
      <xdr:colOff>125942</xdr:colOff>
      <xdr:row>27</xdr:row>
      <xdr:rowOff>173567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CxnSpPr/>
      </xdr:nvCxnSpPr>
      <xdr:spPr>
        <a:xfrm>
          <a:off x="5380567" y="5317067"/>
          <a:ext cx="3635375" cy="0"/>
        </a:xfrm>
        <a:prstGeom prst="line">
          <a:avLst/>
        </a:prstGeom>
        <a:ln w="381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304800</xdr:colOff>
      <xdr:row>27</xdr:row>
      <xdr:rowOff>130175</xdr:rowOff>
    </xdr:from>
    <xdr:to>
      <xdr:col>30</xdr:col>
      <xdr:colOff>384175</xdr:colOff>
      <xdr:row>27</xdr:row>
      <xdr:rowOff>130175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CxnSpPr/>
      </xdr:nvCxnSpPr>
      <xdr:spPr>
        <a:xfrm>
          <a:off x="14782800" y="5273675"/>
          <a:ext cx="3698875" cy="0"/>
        </a:xfrm>
        <a:prstGeom prst="line">
          <a:avLst/>
        </a:prstGeom>
        <a:ln w="381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443442</xdr:colOff>
      <xdr:row>27</xdr:row>
      <xdr:rowOff>139700</xdr:rowOff>
    </xdr:from>
    <xdr:to>
      <xdr:col>22</xdr:col>
      <xdr:colOff>522817</xdr:colOff>
      <xdr:row>27</xdr:row>
      <xdr:rowOff>139700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CxnSpPr/>
      </xdr:nvCxnSpPr>
      <xdr:spPr>
        <a:xfrm>
          <a:off x="9926109" y="5283200"/>
          <a:ext cx="3635375" cy="0"/>
        </a:xfrm>
        <a:prstGeom prst="line">
          <a:avLst/>
        </a:prstGeom>
        <a:ln w="381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223310</xdr:colOff>
      <xdr:row>12</xdr:row>
      <xdr:rowOff>47627</xdr:rowOff>
    </xdr:from>
    <xdr:to>
      <xdr:col>30</xdr:col>
      <xdr:colOff>302685</xdr:colOff>
      <xdr:row>12</xdr:row>
      <xdr:rowOff>47627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CxnSpPr/>
      </xdr:nvCxnSpPr>
      <xdr:spPr>
        <a:xfrm>
          <a:off x="14447310" y="2333627"/>
          <a:ext cx="3635375" cy="0"/>
        </a:xfrm>
        <a:prstGeom prst="line">
          <a:avLst/>
        </a:prstGeom>
        <a:ln w="381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497205</xdr:colOff>
      <xdr:row>0</xdr:row>
      <xdr:rowOff>51435</xdr:rowOff>
    </xdr:from>
    <xdr:to>
      <xdr:col>15</xdr:col>
      <xdr:colOff>268605</xdr:colOff>
      <xdr:row>14</xdr:row>
      <xdr:rowOff>127635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238125</xdr:colOff>
      <xdr:row>16</xdr:row>
      <xdr:rowOff>128587</xdr:rowOff>
    </xdr:from>
    <xdr:to>
      <xdr:col>16</xdr:col>
      <xdr:colOff>352425</xdr:colOff>
      <xdr:row>31</xdr:row>
      <xdr:rowOff>14287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E298927-550B-C039-8EDF-A5E722A3F8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48"/>
  <sheetViews>
    <sheetView zoomScaleNormal="100" workbookViewId="0">
      <pane ySplit="1" topLeftCell="A2" activePane="bottomLeft" state="frozen"/>
      <selection pane="bottomLeft" activeCell="P17" sqref="P17"/>
    </sheetView>
  </sheetViews>
  <sheetFormatPr defaultColWidth="9.140625" defaultRowHeight="15" x14ac:dyDescent="0.25"/>
  <cols>
    <col min="1" max="1" width="12.42578125" style="8" bestFit="1" customWidth="1"/>
    <col min="2" max="2" width="25.28515625" style="8" customWidth="1"/>
    <col min="3" max="3" width="13.85546875" style="8" bestFit="1" customWidth="1"/>
    <col min="4" max="4" width="14.5703125" style="8" bestFit="1" customWidth="1"/>
    <col min="5" max="5" width="6.140625" style="14" bestFit="1" customWidth="1"/>
    <col min="6" max="6" width="6.28515625" style="14" bestFit="1" customWidth="1"/>
    <col min="7" max="7" width="5.140625" style="14" customWidth="1"/>
    <col min="8" max="8" width="5.28515625" style="14" customWidth="1"/>
    <col min="9" max="9" width="6" style="8" bestFit="1" customWidth="1"/>
    <col min="10" max="10" width="6.42578125" style="8" bestFit="1" customWidth="1"/>
    <col min="11" max="11" width="9" style="9" customWidth="1"/>
    <col min="12" max="14" width="8.42578125" style="9" bestFit="1" customWidth="1"/>
    <col min="15" max="15" width="8.140625" style="9" customWidth="1"/>
    <col min="16" max="16" width="6.140625" style="8" bestFit="1" customWidth="1"/>
    <col min="17" max="17" width="7.85546875" style="8" bestFit="1" customWidth="1"/>
    <col min="18" max="18" width="3.42578125" style="8" customWidth="1"/>
    <col min="19" max="21" width="9.42578125" style="8" bestFit="1" customWidth="1"/>
    <col min="22" max="22" width="12.5703125" style="8" bestFit="1" customWidth="1"/>
    <col min="23" max="24" width="9.42578125" style="8" bestFit="1" customWidth="1"/>
    <col min="25" max="25" width="9.140625" style="8"/>
    <col min="26" max="28" width="9.5703125" style="8" bestFit="1" customWidth="1"/>
    <col min="29" max="29" width="11.7109375" style="8" bestFit="1" customWidth="1"/>
    <col min="30" max="30" width="9.5703125" style="8" bestFit="1" customWidth="1"/>
    <col min="31" max="31" width="11" style="8" bestFit="1" customWidth="1"/>
    <col min="32" max="32" width="9.140625" style="8"/>
    <col min="33" max="35" width="9.5703125" style="8" bestFit="1" customWidth="1"/>
    <col min="36" max="36" width="13" style="8" bestFit="1" customWidth="1"/>
    <col min="37" max="37" width="9.5703125" style="8" bestFit="1" customWidth="1"/>
    <col min="38" max="38" width="10.140625" style="8" bestFit="1" customWidth="1"/>
    <col min="39" max="39" width="9.140625" style="8"/>
    <col min="40" max="40" width="10" style="8" bestFit="1" customWidth="1"/>
    <col min="41" max="41" width="9.42578125" style="8" bestFit="1" customWidth="1"/>
    <col min="42" max="42" width="10.42578125" style="8" customWidth="1"/>
    <col min="43" max="43" width="9.42578125" style="8" bestFit="1" customWidth="1"/>
    <col min="44" max="44" width="9.7109375" style="8" bestFit="1" customWidth="1"/>
    <col min="45" max="45" width="12.7109375" style="8" bestFit="1" customWidth="1"/>
    <col min="46" max="16384" width="9.140625" style="8"/>
  </cols>
  <sheetData>
    <row r="1" spans="1:45" x14ac:dyDescent="0.25">
      <c r="A1" s="8" t="s">
        <v>0</v>
      </c>
      <c r="B1" s="8" t="s">
        <v>18</v>
      </c>
      <c r="C1" s="8" t="s">
        <v>35</v>
      </c>
      <c r="D1" s="8" t="s">
        <v>19</v>
      </c>
      <c r="E1" s="14" t="s">
        <v>7</v>
      </c>
      <c r="F1" s="14" t="s">
        <v>5</v>
      </c>
      <c r="G1" s="14" t="s">
        <v>62</v>
      </c>
      <c r="H1" s="14" t="s">
        <v>4</v>
      </c>
      <c r="I1" s="8" t="s">
        <v>3</v>
      </c>
      <c r="J1" s="8" t="s">
        <v>6</v>
      </c>
      <c r="K1" s="9" t="s">
        <v>63</v>
      </c>
      <c r="L1" s="9" t="s">
        <v>64</v>
      </c>
      <c r="M1" s="9" t="s">
        <v>16</v>
      </c>
      <c r="N1" s="9" t="s">
        <v>17</v>
      </c>
      <c r="O1" s="9" t="s">
        <v>1</v>
      </c>
      <c r="P1" s="8" t="s">
        <v>2</v>
      </c>
      <c r="Q1" s="8" t="s">
        <v>14</v>
      </c>
      <c r="S1" s="8" t="s">
        <v>22</v>
      </c>
      <c r="T1" s="8" t="s">
        <v>23</v>
      </c>
      <c r="U1" s="8" t="s">
        <v>94</v>
      </c>
      <c r="V1" s="8" t="s">
        <v>25</v>
      </c>
      <c r="W1" s="8" t="s">
        <v>26</v>
      </c>
      <c r="X1" s="8" t="s">
        <v>27</v>
      </c>
      <c r="Z1" s="8" t="s">
        <v>22</v>
      </c>
      <c r="AA1" s="8" t="s">
        <v>23</v>
      </c>
      <c r="AB1" s="8" t="s">
        <v>24</v>
      </c>
      <c r="AC1" s="8" t="s">
        <v>25</v>
      </c>
      <c r="AD1" s="8" t="s">
        <v>26</v>
      </c>
      <c r="AE1" s="8" t="s">
        <v>27</v>
      </c>
      <c r="AF1" s="15"/>
      <c r="AG1" s="8" t="s">
        <v>29</v>
      </c>
      <c r="AH1" s="8" t="s">
        <v>30</v>
      </c>
      <c r="AI1" s="8" t="s">
        <v>31</v>
      </c>
      <c r="AJ1" s="8" t="s">
        <v>32</v>
      </c>
      <c r="AK1" s="8" t="s">
        <v>33</v>
      </c>
      <c r="AL1" s="8" t="s">
        <v>34</v>
      </c>
      <c r="AN1" s="8" t="s">
        <v>29</v>
      </c>
      <c r="AO1" s="8" t="s">
        <v>30</v>
      </c>
      <c r="AP1" s="8" t="s">
        <v>31</v>
      </c>
      <c r="AQ1" s="8" t="s">
        <v>32</v>
      </c>
      <c r="AR1" s="8" t="s">
        <v>33</v>
      </c>
      <c r="AS1" s="8" t="s">
        <v>34</v>
      </c>
    </row>
    <row r="2" spans="1:45" x14ac:dyDescent="0.25">
      <c r="C2" s="8" t="s">
        <v>95</v>
      </c>
      <c r="E2" s="14" t="s">
        <v>13</v>
      </c>
      <c r="F2" s="14" t="s">
        <v>11</v>
      </c>
      <c r="G2" s="14" t="s">
        <v>8</v>
      </c>
      <c r="H2" s="14" t="s">
        <v>10</v>
      </c>
      <c r="I2" s="8" t="s">
        <v>9</v>
      </c>
      <c r="J2" s="8" t="s">
        <v>12</v>
      </c>
      <c r="K2" s="9" t="s">
        <v>8</v>
      </c>
      <c r="L2" s="9" t="s">
        <v>8</v>
      </c>
      <c r="M2" s="9" t="s">
        <v>8</v>
      </c>
      <c r="N2" s="9" t="s">
        <v>8</v>
      </c>
      <c r="O2" s="9" t="s">
        <v>8</v>
      </c>
      <c r="P2" s="8" t="s">
        <v>8</v>
      </c>
      <c r="Q2" s="8" t="s">
        <v>15</v>
      </c>
      <c r="S2" s="8" t="s">
        <v>28</v>
      </c>
      <c r="T2" s="8" t="s">
        <v>28</v>
      </c>
      <c r="U2" s="8" t="s">
        <v>28</v>
      </c>
      <c r="V2" s="8" t="s">
        <v>28</v>
      </c>
      <c r="W2" s="8" t="s">
        <v>28</v>
      </c>
      <c r="X2" s="8" t="s">
        <v>28</v>
      </c>
      <c r="Z2" s="8" t="s">
        <v>60</v>
      </c>
      <c r="AA2" s="8" t="s">
        <v>60</v>
      </c>
      <c r="AB2" s="8" t="s">
        <v>60</v>
      </c>
      <c r="AC2" s="8" t="s">
        <v>60</v>
      </c>
      <c r="AD2" s="8" t="s">
        <v>60</v>
      </c>
      <c r="AE2" s="8" t="s">
        <v>60</v>
      </c>
      <c r="AG2" s="8" t="s">
        <v>36</v>
      </c>
      <c r="AH2" s="8" t="s">
        <v>36</v>
      </c>
      <c r="AI2" s="8" t="s">
        <v>36</v>
      </c>
      <c r="AJ2" s="8" t="s">
        <v>36</v>
      </c>
      <c r="AK2" s="8" t="s">
        <v>36</v>
      </c>
      <c r="AL2" s="8" t="s">
        <v>36</v>
      </c>
      <c r="AN2" s="8" t="s">
        <v>59</v>
      </c>
      <c r="AO2" s="8" t="s">
        <v>59</v>
      </c>
      <c r="AP2" s="8" t="s">
        <v>59</v>
      </c>
      <c r="AQ2" s="8" t="s">
        <v>59</v>
      </c>
      <c r="AR2" s="8" t="s">
        <v>59</v>
      </c>
      <c r="AS2" s="8" t="s">
        <v>59</v>
      </c>
    </row>
    <row r="3" spans="1:45" x14ac:dyDescent="0.25">
      <c r="A3" s="8">
        <v>1</v>
      </c>
      <c r="B3" s="16">
        <v>45469</v>
      </c>
      <c r="C3" s="17">
        <v>1563.52</v>
      </c>
      <c r="D3" s="16" t="s">
        <v>61</v>
      </c>
      <c r="E3" s="9">
        <v>2</v>
      </c>
      <c r="F3" s="8">
        <v>21.9</v>
      </c>
      <c r="G3" s="8">
        <v>4.9000000000000004</v>
      </c>
      <c r="H3" s="8">
        <v>7.71</v>
      </c>
      <c r="I3" s="8">
        <v>25</v>
      </c>
      <c r="J3" s="8">
        <v>531</v>
      </c>
      <c r="K3" s="26">
        <v>0.5222</v>
      </c>
      <c r="L3" s="26">
        <v>0.22309999999999999</v>
      </c>
      <c r="M3" s="26">
        <v>1.7379</v>
      </c>
      <c r="N3" s="26">
        <v>6.5100000000000005E-2</v>
      </c>
      <c r="O3" s="26">
        <v>0.24709999999999999</v>
      </c>
      <c r="P3" s="22">
        <v>80.666666669999998</v>
      </c>
      <c r="Q3" s="8">
        <v>1300</v>
      </c>
      <c r="S3" s="9">
        <f t="shared" ref="S3:S8" si="0">E3*K3*28.3*24*60*60/(1000*1000)</f>
        <v>2.5536833279999995</v>
      </c>
      <c r="T3" s="9">
        <f>E3*L3*28.3*24*60*60/(1000*1000)</f>
        <v>1.091012544</v>
      </c>
      <c r="U3" s="9">
        <f t="shared" ref="U3" si="1">E3*M3*28.3*24*60*60/(1000*1000)</f>
        <v>8.4987480960000017</v>
      </c>
      <c r="V3" s="9">
        <f t="shared" ref="V3" si="2">E3*N3*28.3*24*60*60/(1000*1000)</f>
        <v>0.31835462400000009</v>
      </c>
      <c r="W3" s="9">
        <f t="shared" ref="W3" si="3">E3*O3*28.3*24*60*60/(1000*1000)</f>
        <v>1.2083783039999998</v>
      </c>
      <c r="X3" s="9">
        <f t="shared" ref="X3" si="4">E3*P3*28.3*24*60*60/(1000*1000)</f>
        <v>394.47936001630086</v>
      </c>
      <c r="Z3" s="18">
        <f t="shared" ref="Z3" si="5">S3*365</f>
        <v>932.0944147199998</v>
      </c>
      <c r="AA3" s="18">
        <f t="shared" ref="AA3" si="6">T3*365</f>
        <v>398.21957856</v>
      </c>
      <c r="AB3" s="18">
        <f t="shared" ref="AB3" si="7">U3*365</f>
        <v>3102.0430550400006</v>
      </c>
      <c r="AC3" s="18">
        <f t="shared" ref="AC3" si="8">V3*365</f>
        <v>116.19943776000004</v>
      </c>
      <c r="AD3" s="18">
        <f t="shared" ref="AD3" si="9">W3*365</f>
        <v>441.05808095999993</v>
      </c>
      <c r="AE3" s="18">
        <f>X3*365</f>
        <v>143984.96640594982</v>
      </c>
      <c r="AG3" s="9">
        <f t="shared" ref="AG3" si="10">S3*1000/C3</f>
        <v>1.6332911174785099</v>
      </c>
      <c r="AH3" s="9">
        <f t="shared" ref="AH3" si="11">T3*1000/C3</f>
        <v>0.6977925092099877</v>
      </c>
      <c r="AI3" s="9">
        <f t="shared" ref="AI3" si="12">U3*1000/C3</f>
        <v>5.4356503888661489</v>
      </c>
      <c r="AJ3" s="9">
        <f t="shared" ref="AJ3" si="13">V3*1000/C3</f>
        <v>0.20361404011461323</v>
      </c>
      <c r="AK3" s="9">
        <f t="shared" ref="AK3" si="14">W3*1000/C3</f>
        <v>0.77285759312320912</v>
      </c>
      <c r="AL3" s="9">
        <f t="shared" ref="AL3" si="15">X3*1000/C3</f>
        <v>252.30208760764228</v>
      </c>
      <c r="AN3" s="9">
        <f t="shared" ref="AN3" si="16">AG3*365</f>
        <v>596.1512578796561</v>
      </c>
      <c r="AO3" s="9">
        <f t="shared" ref="AO3" si="17">AH3*365</f>
        <v>254.6942658616455</v>
      </c>
      <c r="AP3" s="9">
        <f t="shared" ref="AP3" si="18">AI3*365</f>
        <v>1984.0123919361445</v>
      </c>
      <c r="AQ3" s="9">
        <f t="shared" ref="AQ3" si="19">AJ3*365</f>
        <v>74.319124641833824</v>
      </c>
      <c r="AR3" s="9">
        <f t="shared" ref="AR3" si="20">AK3*365</f>
        <v>282.09302148997131</v>
      </c>
      <c r="AS3" s="9">
        <f t="shared" ref="AS3" si="21">AL3*365</f>
        <v>92090.261976789436</v>
      </c>
    </row>
    <row r="4" spans="1:45" x14ac:dyDescent="0.25">
      <c r="A4" s="8">
        <v>2</v>
      </c>
      <c r="B4" s="16">
        <v>45469</v>
      </c>
      <c r="C4" s="17">
        <v>561.28</v>
      </c>
      <c r="D4" s="16" t="s">
        <v>61</v>
      </c>
      <c r="E4" s="9">
        <v>0.03</v>
      </c>
      <c r="F4" s="8">
        <v>18.899999999999999</v>
      </c>
      <c r="G4" s="8">
        <v>8.31</v>
      </c>
      <c r="H4" s="8">
        <v>8.17</v>
      </c>
      <c r="I4" s="8">
        <v>24.3</v>
      </c>
      <c r="J4" s="8">
        <v>479</v>
      </c>
      <c r="K4" s="26">
        <v>3.0084</v>
      </c>
      <c r="L4" s="26">
        <v>0.1154</v>
      </c>
      <c r="M4" s="26">
        <v>4.1062000000000003</v>
      </c>
      <c r="N4" s="26">
        <v>0.15160000000000001</v>
      </c>
      <c r="O4" s="26">
        <v>0.30590000000000001</v>
      </c>
      <c r="P4" s="22">
        <v>92.833333330000002</v>
      </c>
      <c r="Q4" s="8">
        <v>1010</v>
      </c>
      <c r="S4" s="9">
        <f t="shared" si="0"/>
        <v>0.22067697023999999</v>
      </c>
      <c r="T4" s="9">
        <f t="shared" ref="T4:T14" si="22">E4*L4*28.3*24*60*60/(1000*1000)</f>
        <v>8.4650054399999994E-3</v>
      </c>
      <c r="U4" s="9">
        <f t="shared" ref="U4:U27" si="23">E4*M4*28.3*24*60*60/(1000*1000)</f>
        <v>0.30120455232000004</v>
      </c>
      <c r="V4" s="9">
        <f t="shared" ref="V4:V27" si="24">E4*N4*28.3*24*60*60/(1000*1000)</f>
        <v>1.112040576E-2</v>
      </c>
      <c r="W4" s="9">
        <f t="shared" ref="W4:W27" si="25">E4*O4*28.3*24*60*60/(1000*1000)</f>
        <v>2.2438866239999997E-2</v>
      </c>
      <c r="X4" s="9">
        <f t="shared" ref="X4:X27" si="26">E4*P4*28.3*24*60*60/(1000*1000)</f>
        <v>6.8096591997554885</v>
      </c>
      <c r="Z4" s="18">
        <f t="shared" ref="Z4:Z27" si="27">S4*365</f>
        <v>80.547094137599998</v>
      </c>
      <c r="AA4" s="18">
        <f t="shared" ref="AA4:AA27" si="28">T4*365</f>
        <v>3.0897269855999996</v>
      </c>
      <c r="AB4" s="18">
        <f t="shared" ref="AB4:AB27" si="29">U4*365</f>
        <v>109.93966159680002</v>
      </c>
      <c r="AC4" s="18">
        <f t="shared" ref="AC4:AC27" si="30">V4*365</f>
        <v>4.0589481024000005</v>
      </c>
      <c r="AD4" s="18">
        <f t="shared" ref="AD4:AD27" si="31">W4*365</f>
        <v>8.1901861775999993</v>
      </c>
      <c r="AE4" s="18">
        <f t="shared" ref="AE4:AE27" si="32">X4*365</f>
        <v>2485.5256079107535</v>
      </c>
      <c r="AG4" s="9">
        <f t="shared" ref="AG4:AG27" si="33">S4*1000/C4</f>
        <v>0.39316735005701259</v>
      </c>
      <c r="AH4" s="9">
        <f t="shared" ref="AH4:AH27" si="34">T4*1000/C4</f>
        <v>1.5081608893956669E-2</v>
      </c>
      <c r="AI4" s="9">
        <f t="shared" ref="AI4:AI27" si="35">U4*1000/C4</f>
        <v>0.53663866932725213</v>
      </c>
      <c r="AJ4" s="9">
        <f t="shared" ref="AJ4:AJ27" si="36">V4*1000/C4</f>
        <v>1.9812581527936149E-2</v>
      </c>
      <c r="AK4" s="9">
        <f t="shared" ref="AK4:AK27" si="37">W4*1000/C4</f>
        <v>3.9978025655644234E-2</v>
      </c>
      <c r="AL4" s="9">
        <f t="shared" ref="AL4:AL27" si="38">X4*1000/C4</f>
        <v>12.132374571970299</v>
      </c>
      <c r="AN4" s="9">
        <f t="shared" ref="AN4:AN27" si="39">AG4*365</f>
        <v>143.5060827708096</v>
      </c>
      <c r="AO4" s="9">
        <f t="shared" ref="AO4:AO27" si="40">AH4*365</f>
        <v>5.5047872462941845</v>
      </c>
      <c r="AP4" s="9">
        <f t="shared" ref="AP4:AP27" si="41">AI4*365</f>
        <v>195.87311430444703</v>
      </c>
      <c r="AQ4" s="9">
        <f t="shared" ref="AQ4:AQ27" si="42">AJ4*365</f>
        <v>7.2315922576966942</v>
      </c>
      <c r="AR4" s="9">
        <f t="shared" ref="AR4:AR27" si="43">AK4*365</f>
        <v>14.591979364310145</v>
      </c>
      <c r="AS4" s="9">
        <f t="shared" ref="AS4:AS27" si="44">AL4*365</f>
        <v>4428.3167187691588</v>
      </c>
    </row>
    <row r="5" spans="1:45" x14ac:dyDescent="0.25">
      <c r="A5" s="8">
        <v>3</v>
      </c>
      <c r="B5" s="16">
        <v>45469</v>
      </c>
      <c r="C5" s="17">
        <v>202.88</v>
      </c>
      <c r="D5" s="16" t="s">
        <v>61</v>
      </c>
      <c r="E5" s="9">
        <v>0.05</v>
      </c>
      <c r="F5" s="8">
        <v>15.6</v>
      </c>
      <c r="G5" s="8">
        <v>8.06</v>
      </c>
      <c r="H5" s="8">
        <v>6.1</v>
      </c>
      <c r="I5" s="8">
        <v>20.6</v>
      </c>
      <c r="J5" s="8">
        <v>440</v>
      </c>
      <c r="K5" s="26">
        <v>1.1426000000000001</v>
      </c>
      <c r="L5" s="26">
        <v>3.6700000000000003E-2</v>
      </c>
      <c r="M5" s="26">
        <v>1.8912</v>
      </c>
      <c r="N5" s="26">
        <v>5.7000000000000002E-3</v>
      </c>
      <c r="O5" s="26">
        <v>1.9699999999999999E-2</v>
      </c>
      <c r="P5" s="22">
        <v>129.06666670000001</v>
      </c>
      <c r="Q5" s="8">
        <v>649</v>
      </c>
      <c r="S5" s="9">
        <f t="shared" si="0"/>
        <v>0.13968970560000002</v>
      </c>
      <c r="T5" s="9">
        <f t="shared" si="22"/>
        <v>4.486795200000001E-3</v>
      </c>
      <c r="U5" s="9">
        <f t="shared" si="23"/>
        <v>0.23121054720000003</v>
      </c>
      <c r="V5" s="9">
        <f t="shared" si="24"/>
        <v>6.9685920000000015E-4</v>
      </c>
      <c r="W5" s="9">
        <f t="shared" si="25"/>
        <v>2.4084432000000002E-3</v>
      </c>
      <c r="X5" s="9">
        <f t="shared" si="26"/>
        <v>15.779174404075199</v>
      </c>
      <c r="Z5" s="18">
        <f t="shared" si="27"/>
        <v>50.986742544000009</v>
      </c>
      <c r="AA5" s="18">
        <f t="shared" si="28"/>
        <v>1.6376802480000003</v>
      </c>
      <c r="AB5" s="18">
        <f t="shared" si="29"/>
        <v>84.391849728000011</v>
      </c>
      <c r="AC5" s="18">
        <f t="shared" si="30"/>
        <v>0.25435360800000006</v>
      </c>
      <c r="AD5" s="18">
        <f t="shared" si="31"/>
        <v>0.87908176800000004</v>
      </c>
      <c r="AE5" s="18">
        <f t="shared" si="32"/>
        <v>5759.398657487448</v>
      </c>
      <c r="AG5" s="9">
        <f t="shared" si="33"/>
        <v>0.68853364353312319</v>
      </c>
      <c r="AH5" s="9">
        <f t="shared" si="34"/>
        <v>2.2115512618296536E-2</v>
      </c>
      <c r="AI5" s="9">
        <f t="shared" si="35"/>
        <v>1.1396418927444798</v>
      </c>
      <c r="AJ5" s="9">
        <f t="shared" si="36"/>
        <v>3.4348343848580451E-3</v>
      </c>
      <c r="AK5" s="9">
        <f t="shared" si="37"/>
        <v>1.187126971608833E-2</v>
      </c>
      <c r="AL5" s="9">
        <f t="shared" si="38"/>
        <v>77.775899073714513</v>
      </c>
      <c r="AN5" s="9">
        <f t="shared" si="39"/>
        <v>251.31477988958997</v>
      </c>
      <c r="AO5" s="9">
        <f t="shared" si="40"/>
        <v>8.0721621056782364</v>
      </c>
      <c r="AP5" s="9">
        <f t="shared" si="41"/>
        <v>415.96929085173514</v>
      </c>
      <c r="AQ5" s="9">
        <f t="shared" si="42"/>
        <v>1.2537145504731864</v>
      </c>
      <c r="AR5" s="9">
        <f t="shared" si="43"/>
        <v>4.3330134463722398</v>
      </c>
      <c r="AS5" s="9">
        <f t="shared" si="44"/>
        <v>28388.203161905796</v>
      </c>
    </row>
    <row r="6" spans="1:45" x14ac:dyDescent="0.25">
      <c r="A6" s="8">
        <v>4</v>
      </c>
      <c r="B6" s="16">
        <v>45469</v>
      </c>
      <c r="C6" s="17">
        <v>48</v>
      </c>
      <c r="D6" s="16" t="s">
        <v>61</v>
      </c>
      <c r="E6" s="9">
        <v>0.02</v>
      </c>
      <c r="F6" s="8">
        <v>19.7</v>
      </c>
      <c r="G6" s="8">
        <v>8.41</v>
      </c>
      <c r="H6" s="8">
        <v>8.07</v>
      </c>
      <c r="I6" s="8">
        <v>21.8</v>
      </c>
      <c r="J6" s="8">
        <v>624</v>
      </c>
      <c r="K6" s="26">
        <v>0.39119999999999999</v>
      </c>
      <c r="L6" s="26">
        <v>4.0500000000000001E-2</v>
      </c>
      <c r="M6" s="26">
        <v>0.6149</v>
      </c>
      <c r="N6" s="26">
        <v>7.0000000000000001E-3</v>
      </c>
      <c r="O6" s="26">
        <v>2.47E-2</v>
      </c>
      <c r="P6" s="22">
        <v>121.33333330000001</v>
      </c>
      <c r="Q6" s="8">
        <v>1990</v>
      </c>
      <c r="S6" s="9">
        <f t="shared" si="0"/>
        <v>1.9130618880000002E-2</v>
      </c>
      <c r="T6" s="9">
        <f t="shared" si="22"/>
        <v>1.9805472000000001E-3</v>
      </c>
      <c r="U6" s="9">
        <f t="shared" si="23"/>
        <v>3.0070085759999997E-2</v>
      </c>
      <c r="V6" s="9">
        <f t="shared" si="24"/>
        <v>3.4231680000000001E-4</v>
      </c>
      <c r="W6" s="9">
        <f t="shared" si="25"/>
        <v>1.2078892800000002E-3</v>
      </c>
      <c r="X6" s="9">
        <f t="shared" si="26"/>
        <v>5.9334911983699214</v>
      </c>
      <c r="Z6" s="18">
        <f t="shared" si="27"/>
        <v>6.9826758912000004</v>
      </c>
      <c r="AA6" s="18">
        <f t="shared" si="28"/>
        <v>0.72289972800000002</v>
      </c>
      <c r="AB6" s="18">
        <f t="shared" si="29"/>
        <v>10.975581302399998</v>
      </c>
      <c r="AC6" s="18">
        <f t="shared" si="30"/>
        <v>0.124945632</v>
      </c>
      <c r="AD6" s="18">
        <f t="shared" si="31"/>
        <v>0.44087958720000003</v>
      </c>
      <c r="AE6" s="18">
        <f t="shared" si="32"/>
        <v>2165.7242874050212</v>
      </c>
      <c r="AG6" s="9">
        <f t="shared" si="33"/>
        <v>0.39855456000000006</v>
      </c>
      <c r="AH6" s="9">
        <f t="shared" si="34"/>
        <v>4.1261400000000004E-2</v>
      </c>
      <c r="AI6" s="9">
        <f t="shared" si="35"/>
        <v>0.62646011999999995</v>
      </c>
      <c r="AJ6" s="9">
        <f t="shared" si="36"/>
        <v>7.131600000000001E-3</v>
      </c>
      <c r="AK6" s="9">
        <f t="shared" si="37"/>
        <v>2.516436E-2</v>
      </c>
      <c r="AL6" s="9">
        <f t="shared" si="38"/>
        <v>123.61439996604003</v>
      </c>
      <c r="AN6" s="9">
        <f t="shared" si="39"/>
        <v>145.47241440000002</v>
      </c>
      <c r="AO6" s="9">
        <f t="shared" si="40"/>
        <v>15.060411000000002</v>
      </c>
      <c r="AP6" s="9">
        <f t="shared" si="41"/>
        <v>228.65794379999997</v>
      </c>
      <c r="AQ6" s="9">
        <f t="shared" si="42"/>
        <v>2.6030340000000005</v>
      </c>
      <c r="AR6" s="9">
        <f t="shared" si="43"/>
        <v>9.1849913999999995</v>
      </c>
      <c r="AS6" s="9">
        <f t="shared" si="44"/>
        <v>45119.255987604607</v>
      </c>
    </row>
    <row r="7" spans="1:45" x14ac:dyDescent="0.25">
      <c r="A7" s="8">
        <v>5</v>
      </c>
      <c r="B7" s="16">
        <v>45469</v>
      </c>
      <c r="C7" s="17">
        <v>370.56</v>
      </c>
      <c r="D7" s="16" t="s">
        <v>61</v>
      </c>
      <c r="E7" s="9">
        <v>0.1</v>
      </c>
      <c r="F7" s="8">
        <v>16.7</v>
      </c>
      <c r="G7" s="8">
        <v>8.94</v>
      </c>
      <c r="H7" s="8">
        <v>8.4700000000000006</v>
      </c>
      <c r="I7" s="8">
        <v>21.1</v>
      </c>
      <c r="J7" s="8">
        <v>625</v>
      </c>
      <c r="K7" s="26">
        <v>4.3497000000000003</v>
      </c>
      <c r="L7" s="26">
        <v>2.0000000000000001E-4</v>
      </c>
      <c r="M7" s="26">
        <v>5.5071000000000003</v>
      </c>
      <c r="N7" s="26">
        <v>5.8999999999999999E-3</v>
      </c>
      <c r="O7" s="26">
        <v>7.0300000000000001E-2</v>
      </c>
      <c r="P7" s="22">
        <v>134.1333333</v>
      </c>
      <c r="Q7" s="8">
        <v>1050</v>
      </c>
      <c r="S7" s="9">
        <f t="shared" si="0"/>
        <v>1.0635538464000001</v>
      </c>
      <c r="T7" s="9">
        <f t="shared" si="22"/>
        <v>4.8902400000000008E-5</v>
      </c>
      <c r="U7" s="9">
        <f t="shared" si="23"/>
        <v>1.3465520352</v>
      </c>
      <c r="V7" s="9">
        <f t="shared" si="24"/>
        <v>1.4426208E-3</v>
      </c>
      <c r="W7" s="9">
        <f t="shared" si="25"/>
        <v>1.71891936E-2</v>
      </c>
      <c r="X7" s="9">
        <f t="shared" si="26"/>
        <v>32.797209591849608</v>
      </c>
      <c r="Z7" s="18">
        <f t="shared" si="27"/>
        <v>388.19715393600001</v>
      </c>
      <c r="AA7" s="18">
        <f t="shared" si="28"/>
        <v>1.7849376000000004E-2</v>
      </c>
      <c r="AB7" s="18">
        <f t="shared" si="29"/>
        <v>491.49149284800001</v>
      </c>
      <c r="AC7" s="18">
        <f t="shared" si="30"/>
        <v>0.52655659200000005</v>
      </c>
      <c r="AD7" s="18">
        <f t="shared" si="31"/>
        <v>6.2740556639999996</v>
      </c>
      <c r="AE7" s="18">
        <f t="shared" si="32"/>
        <v>11970.981501025108</v>
      </c>
      <c r="AG7" s="9">
        <f t="shared" si="33"/>
        <v>2.8701258808290158</v>
      </c>
      <c r="AH7" s="9">
        <f t="shared" si="34"/>
        <v>1.3196891191709847E-4</v>
      </c>
      <c r="AI7" s="9">
        <f t="shared" si="35"/>
        <v>3.6338299740932647</v>
      </c>
      <c r="AJ7" s="9">
        <f t="shared" si="36"/>
        <v>3.893082901554404E-3</v>
      </c>
      <c r="AK7" s="9">
        <f t="shared" si="37"/>
        <v>4.6387072538860104E-2</v>
      </c>
      <c r="AL7" s="9">
        <f t="shared" si="38"/>
        <v>88.507150237072551</v>
      </c>
      <c r="AN7" s="9">
        <f t="shared" si="39"/>
        <v>1047.5959465025908</v>
      </c>
      <c r="AO7" s="9">
        <f t="shared" si="40"/>
        <v>4.8168652849740944E-2</v>
      </c>
      <c r="AP7" s="9">
        <f t="shared" si="41"/>
        <v>1326.3479405440416</v>
      </c>
      <c r="AQ7" s="9">
        <f t="shared" si="42"/>
        <v>1.4209752590673574</v>
      </c>
      <c r="AR7" s="9">
        <f t="shared" si="43"/>
        <v>16.931281476683939</v>
      </c>
      <c r="AS7" s="9">
        <f t="shared" si="44"/>
        <v>32305.109836531483</v>
      </c>
    </row>
    <row r="8" spans="1:45" x14ac:dyDescent="0.25">
      <c r="A8" s="8">
        <v>6</v>
      </c>
      <c r="B8" s="16">
        <v>45469</v>
      </c>
      <c r="C8" s="17">
        <v>691.84</v>
      </c>
      <c r="D8" s="16" t="s">
        <v>61</v>
      </c>
      <c r="E8" s="9">
        <v>0.2</v>
      </c>
      <c r="F8" s="8">
        <v>19.399999999999999</v>
      </c>
      <c r="G8" s="8">
        <v>8.24</v>
      </c>
      <c r="H8" s="8">
        <v>8.19</v>
      </c>
      <c r="I8" s="8">
        <v>24.6</v>
      </c>
      <c r="J8" s="8">
        <v>590</v>
      </c>
      <c r="K8" s="26">
        <v>3.7597</v>
      </c>
      <c r="L8" s="26">
        <v>5.7599999999999998E-2</v>
      </c>
      <c r="M8" s="26">
        <v>3.9727000000000001</v>
      </c>
      <c r="N8" s="26">
        <v>1.8200000000000001E-2</v>
      </c>
      <c r="O8" s="26">
        <v>5.7599999999999998E-2</v>
      </c>
      <c r="P8" s="22">
        <v>122.972973</v>
      </c>
      <c r="Q8" s="8">
        <v>2420</v>
      </c>
      <c r="S8" s="9">
        <f t="shared" si="0"/>
        <v>1.8385835328000002</v>
      </c>
      <c r="T8" s="9">
        <f t="shared" si="22"/>
        <v>2.8167782400000004E-2</v>
      </c>
      <c r="U8" s="9">
        <f t="shared" si="23"/>
        <v>1.9427456447999998</v>
      </c>
      <c r="V8" s="9">
        <f t="shared" si="24"/>
        <v>8.9002368000000026E-3</v>
      </c>
      <c r="W8" s="9">
        <f t="shared" si="25"/>
        <v>2.8167782400000004E-2</v>
      </c>
      <c r="X8" s="9">
        <f t="shared" si="26"/>
        <v>60.136735148351995</v>
      </c>
      <c r="Z8" s="18">
        <f t="shared" si="27"/>
        <v>671.08298947200012</v>
      </c>
      <c r="AA8" s="18">
        <f t="shared" si="28"/>
        <v>10.281240576000002</v>
      </c>
      <c r="AB8" s="18">
        <f t="shared" si="29"/>
        <v>709.10216035199994</v>
      </c>
      <c r="AC8" s="18">
        <f t="shared" si="30"/>
        <v>3.2485864320000011</v>
      </c>
      <c r="AD8" s="18">
        <f t="shared" si="31"/>
        <v>10.281240576000002</v>
      </c>
      <c r="AE8" s="18">
        <f t="shared" si="32"/>
        <v>21949.908329148479</v>
      </c>
      <c r="AG8" s="9">
        <f t="shared" si="33"/>
        <v>2.6575270767807591</v>
      </c>
      <c r="AH8" s="9">
        <f t="shared" si="34"/>
        <v>4.0714301572617947E-2</v>
      </c>
      <c r="AI8" s="9">
        <f t="shared" si="35"/>
        <v>2.8080851711378347</v>
      </c>
      <c r="AJ8" s="9">
        <f t="shared" si="36"/>
        <v>1.2864588344125811E-2</v>
      </c>
      <c r="AK8" s="9">
        <f t="shared" si="37"/>
        <v>4.0714301572617947E-2</v>
      </c>
      <c r="AL8" s="9">
        <f t="shared" si="38"/>
        <v>86.922894236170208</v>
      </c>
      <c r="AN8" s="9">
        <f t="shared" si="39"/>
        <v>969.99738302497701</v>
      </c>
      <c r="AO8" s="9">
        <f t="shared" si="40"/>
        <v>14.860720074005551</v>
      </c>
      <c r="AP8" s="9">
        <f t="shared" si="41"/>
        <v>1024.9510874653097</v>
      </c>
      <c r="AQ8" s="9">
        <f t="shared" si="42"/>
        <v>4.6955747456059207</v>
      </c>
      <c r="AR8" s="9">
        <f t="shared" si="43"/>
        <v>14.860720074005551</v>
      </c>
      <c r="AS8" s="9">
        <f t="shared" si="44"/>
        <v>31726.856396202125</v>
      </c>
    </row>
    <row r="9" spans="1:45" x14ac:dyDescent="0.25">
      <c r="A9" s="8">
        <v>7</v>
      </c>
      <c r="B9" s="16">
        <v>45469</v>
      </c>
      <c r="C9" s="17">
        <v>583.04</v>
      </c>
      <c r="D9" s="16" t="s">
        <v>61</v>
      </c>
      <c r="E9" s="9">
        <v>0.03</v>
      </c>
      <c r="F9" s="8">
        <v>18.3</v>
      </c>
      <c r="G9" s="8">
        <v>8.41</v>
      </c>
      <c r="H9" s="8">
        <v>7.46</v>
      </c>
      <c r="I9" s="8">
        <v>45.1</v>
      </c>
      <c r="J9" s="8">
        <v>615</v>
      </c>
      <c r="K9" s="26">
        <v>3.7532999999999999</v>
      </c>
      <c r="L9" s="26">
        <v>2.01E-2</v>
      </c>
      <c r="M9" s="26">
        <v>7.2222</v>
      </c>
      <c r="N9" s="26">
        <v>7.7000000000000002E-3</v>
      </c>
      <c r="O9" s="26">
        <v>5.96E-2</v>
      </c>
      <c r="P9" s="22">
        <v>190.4</v>
      </c>
      <c r="Q9" s="8">
        <v>1200</v>
      </c>
      <c r="S9" s="9">
        <f>E9*K48*28.3*24*60*60/(1000*1000)</f>
        <v>0.39040986527999999</v>
      </c>
      <c r="T9" s="9">
        <f t="shared" si="22"/>
        <v>1.4744073599999999E-3</v>
      </c>
      <c r="U9" s="9">
        <f t="shared" si="23"/>
        <v>0.52977436991999993</v>
      </c>
      <c r="V9" s="9">
        <f t="shared" si="24"/>
        <v>5.6482272000000003E-4</v>
      </c>
      <c r="W9" s="9">
        <f t="shared" si="25"/>
        <v>4.3718745599999999E-3</v>
      </c>
      <c r="X9" s="9">
        <f t="shared" si="26"/>
        <v>13.96652544</v>
      </c>
      <c r="Z9" s="18">
        <f t="shared" si="27"/>
        <v>142.4996008272</v>
      </c>
      <c r="AA9" s="18">
        <f t="shared" si="28"/>
        <v>0.53815868639999997</v>
      </c>
      <c r="AB9" s="18">
        <f t="shared" si="29"/>
        <v>193.36764502079998</v>
      </c>
      <c r="AC9" s="18">
        <f t="shared" si="30"/>
        <v>0.20616029280000001</v>
      </c>
      <c r="AD9" s="18">
        <f t="shared" si="31"/>
        <v>1.5957342144</v>
      </c>
      <c r="AE9" s="18">
        <f t="shared" si="32"/>
        <v>5097.7817856000001</v>
      </c>
      <c r="AG9" s="9">
        <f t="shared" si="33"/>
        <v>0.66961077332601537</v>
      </c>
      <c r="AH9" s="9">
        <f t="shared" si="34"/>
        <v>2.5288271130625684E-3</v>
      </c>
      <c r="AI9" s="9">
        <f t="shared" si="35"/>
        <v>0.90864155104280997</v>
      </c>
      <c r="AJ9" s="9">
        <f t="shared" si="36"/>
        <v>9.6875466520307356E-4</v>
      </c>
      <c r="AK9" s="9">
        <f t="shared" si="37"/>
        <v>7.4984127332601543E-3</v>
      </c>
      <c r="AL9" s="9">
        <f t="shared" si="38"/>
        <v>23.954660812294183</v>
      </c>
      <c r="AN9" s="9">
        <f t="shared" si="39"/>
        <v>244.4079322639956</v>
      </c>
      <c r="AO9" s="9">
        <f t="shared" si="40"/>
        <v>0.92302189626783748</v>
      </c>
      <c r="AP9" s="9">
        <f t="shared" si="41"/>
        <v>331.65416613062564</v>
      </c>
      <c r="AQ9" s="9">
        <f t="shared" si="42"/>
        <v>0.35359545279912186</v>
      </c>
      <c r="AR9" s="9">
        <f t="shared" si="43"/>
        <v>2.7369206476399563</v>
      </c>
      <c r="AS9" s="9">
        <f t="shared" si="44"/>
        <v>8743.4511964873764</v>
      </c>
    </row>
    <row r="10" spans="1:45" x14ac:dyDescent="0.25">
      <c r="A10" s="8">
        <v>8</v>
      </c>
      <c r="B10" s="16">
        <v>45469</v>
      </c>
      <c r="C10" s="17">
        <v>106.24</v>
      </c>
      <c r="D10" s="16" t="s">
        <v>61</v>
      </c>
      <c r="E10" s="9">
        <v>0.01</v>
      </c>
      <c r="F10" s="8">
        <v>19.600000000000001</v>
      </c>
      <c r="G10" s="8">
        <v>7.95</v>
      </c>
      <c r="H10" s="8">
        <v>7.81</v>
      </c>
      <c r="I10" s="8">
        <v>7.71</v>
      </c>
      <c r="J10" s="8">
        <v>569</v>
      </c>
      <c r="K10" s="26">
        <v>1.0938000000000001</v>
      </c>
      <c r="L10" s="26">
        <v>2.4500000000000001E-2</v>
      </c>
      <c r="M10" s="26">
        <v>2.5571000000000002</v>
      </c>
      <c r="N10" s="26">
        <v>9.1000000000000004E-3</v>
      </c>
      <c r="O10" s="26">
        <v>4.2900000000000001E-2</v>
      </c>
      <c r="P10" s="22">
        <v>122.1333333</v>
      </c>
      <c r="Q10" s="8">
        <v>387</v>
      </c>
      <c r="S10" s="9">
        <f>E10*K9*28.3*24*60*60/(1000*1000)</f>
        <v>9.1772688959999987E-2</v>
      </c>
      <c r="T10" s="9">
        <f t="shared" si="22"/>
        <v>5.9905439999999993E-4</v>
      </c>
      <c r="U10" s="9">
        <f t="shared" si="23"/>
        <v>6.2524163520000023E-2</v>
      </c>
      <c r="V10" s="9">
        <f t="shared" si="24"/>
        <v>2.2250591999999999E-4</v>
      </c>
      <c r="W10" s="9">
        <f t="shared" si="25"/>
        <v>1.0489564799999998E-3</v>
      </c>
      <c r="X10" s="9">
        <f t="shared" si="26"/>
        <v>2.98630655918496</v>
      </c>
      <c r="Z10" s="18">
        <f t="shared" si="27"/>
        <v>33.497031470399996</v>
      </c>
      <c r="AA10" s="18">
        <f t="shared" si="28"/>
        <v>0.21865485599999998</v>
      </c>
      <c r="AB10" s="18">
        <f t="shared" si="29"/>
        <v>22.821319684800009</v>
      </c>
      <c r="AC10" s="18">
        <f t="shared" si="30"/>
        <v>8.1214660800000005E-2</v>
      </c>
      <c r="AD10" s="18">
        <f t="shared" si="31"/>
        <v>0.38286911519999994</v>
      </c>
      <c r="AE10" s="18">
        <f t="shared" si="32"/>
        <v>1090.0018941025105</v>
      </c>
      <c r="AG10" s="9">
        <f t="shared" si="33"/>
        <v>0.86382425602409629</v>
      </c>
      <c r="AH10" s="9">
        <f t="shared" si="34"/>
        <v>5.6386897590361444E-3</v>
      </c>
      <c r="AI10" s="9">
        <f t="shared" si="35"/>
        <v>0.58851810542168703</v>
      </c>
      <c r="AJ10" s="9">
        <f t="shared" si="36"/>
        <v>2.0943704819277108E-3</v>
      </c>
      <c r="AK10" s="9">
        <f t="shared" si="37"/>
        <v>9.8734608433734914E-3</v>
      </c>
      <c r="AL10" s="9">
        <f t="shared" si="38"/>
        <v>28.109060233292169</v>
      </c>
      <c r="AN10" s="9">
        <f t="shared" si="39"/>
        <v>315.29585344879513</v>
      </c>
      <c r="AO10" s="9">
        <f t="shared" si="40"/>
        <v>2.0581217620481929</v>
      </c>
      <c r="AP10" s="9">
        <f t="shared" si="41"/>
        <v>214.80910847891576</v>
      </c>
      <c r="AQ10" s="9">
        <f t="shared" si="42"/>
        <v>0.76444522590361441</v>
      </c>
      <c r="AR10" s="9">
        <f t="shared" si="43"/>
        <v>3.6038132078313243</v>
      </c>
      <c r="AS10" s="9">
        <f t="shared" si="44"/>
        <v>10259.806985151641</v>
      </c>
    </row>
    <row r="11" spans="1:45" x14ac:dyDescent="0.25">
      <c r="A11" s="8">
        <v>9</v>
      </c>
      <c r="B11" s="16">
        <v>45469</v>
      </c>
      <c r="C11" s="17">
        <v>341.12</v>
      </c>
      <c r="D11" s="16" t="s">
        <v>61</v>
      </c>
      <c r="E11" s="9">
        <v>0.15</v>
      </c>
      <c r="F11" s="8">
        <v>19.899999999999999</v>
      </c>
      <c r="G11" s="8">
        <v>8.4700000000000006</v>
      </c>
      <c r="H11" s="8">
        <v>7.78</v>
      </c>
      <c r="I11" s="8">
        <v>4.97</v>
      </c>
      <c r="J11" s="8">
        <v>532</v>
      </c>
      <c r="K11" s="26">
        <v>7.4954999999999998</v>
      </c>
      <c r="L11" s="26">
        <v>9.7999999999999997E-3</v>
      </c>
      <c r="M11" s="26">
        <v>9.6237999999999992</v>
      </c>
      <c r="N11" s="26">
        <v>9.7000000000000003E-3</v>
      </c>
      <c r="O11" s="26">
        <v>5.5100000000000003E-2</v>
      </c>
      <c r="P11" s="22">
        <v>76.933333329999996</v>
      </c>
      <c r="Q11" s="8">
        <v>148</v>
      </c>
      <c r="S11" s="9">
        <f>E11*K10*28.3*24*60*60/(1000*1000)</f>
        <v>0.40117083840000006</v>
      </c>
      <c r="T11" s="9">
        <f t="shared" si="22"/>
        <v>3.5943263999999998E-3</v>
      </c>
      <c r="U11" s="9">
        <f t="shared" si="23"/>
        <v>3.5297018783999992</v>
      </c>
      <c r="V11" s="9">
        <f t="shared" si="24"/>
        <v>3.5576495999999993E-3</v>
      </c>
      <c r="W11" s="9">
        <f t="shared" si="25"/>
        <v>2.0208916800000004E-2</v>
      </c>
      <c r="X11" s="9">
        <f t="shared" si="26"/>
        <v>28.21668479877744</v>
      </c>
      <c r="Z11" s="18">
        <f t="shared" si="27"/>
        <v>146.42735601600003</v>
      </c>
      <c r="AA11" s="18">
        <f t="shared" si="28"/>
        <v>1.3119291359999998</v>
      </c>
      <c r="AB11" s="18">
        <f t="shared" si="29"/>
        <v>1288.3411856159996</v>
      </c>
      <c r="AC11" s="18">
        <f t="shared" si="30"/>
        <v>1.2985421039999998</v>
      </c>
      <c r="AD11" s="18">
        <f t="shared" si="31"/>
        <v>7.3762546320000011</v>
      </c>
      <c r="AE11" s="18">
        <f t="shared" si="32"/>
        <v>10299.089951553766</v>
      </c>
      <c r="AG11" s="9">
        <f t="shared" si="33"/>
        <v>1.17604021575985</v>
      </c>
      <c r="AH11" s="9">
        <f t="shared" si="34"/>
        <v>1.0536838649155722E-2</v>
      </c>
      <c r="AI11" s="9">
        <f t="shared" si="35"/>
        <v>10.347390590994369</v>
      </c>
      <c r="AJ11" s="9">
        <f t="shared" si="36"/>
        <v>1.0429319887429641E-2</v>
      </c>
      <c r="AK11" s="9">
        <f t="shared" si="37"/>
        <v>5.9242837711069432E-2</v>
      </c>
      <c r="AL11" s="9">
        <f t="shared" si="38"/>
        <v>82.717767351012654</v>
      </c>
      <c r="AN11" s="9">
        <f t="shared" si="39"/>
        <v>429.25467875234523</v>
      </c>
      <c r="AO11" s="9">
        <f t="shared" si="40"/>
        <v>3.8459461069418386</v>
      </c>
      <c r="AP11" s="9">
        <f t="shared" si="41"/>
        <v>3776.7975657129446</v>
      </c>
      <c r="AQ11" s="9">
        <f t="shared" si="42"/>
        <v>3.8067017589118191</v>
      </c>
      <c r="AR11" s="9">
        <f t="shared" si="43"/>
        <v>21.623635764540342</v>
      </c>
      <c r="AS11" s="9">
        <f t="shared" si="44"/>
        <v>30191.98508311962</v>
      </c>
    </row>
    <row r="12" spans="1:45" x14ac:dyDescent="0.25">
      <c r="A12" s="8">
        <v>10</v>
      </c>
      <c r="B12" s="16">
        <v>45469</v>
      </c>
      <c r="C12" s="17">
        <v>1963.52</v>
      </c>
      <c r="D12" s="16" t="s">
        <v>61</v>
      </c>
      <c r="E12" s="9">
        <v>0.52</v>
      </c>
      <c r="F12" s="8">
        <v>18.399999999999999</v>
      </c>
      <c r="G12" s="8">
        <v>8.24</v>
      </c>
      <c r="H12" s="8">
        <v>8.11</v>
      </c>
      <c r="I12" s="8">
        <v>24.7</v>
      </c>
      <c r="J12" s="8">
        <v>622</v>
      </c>
      <c r="K12" s="26">
        <v>3.4335</v>
      </c>
      <c r="L12" s="26">
        <v>3.0599999999999999E-2</v>
      </c>
      <c r="M12" s="26">
        <v>6.8170999999999999</v>
      </c>
      <c r="N12" s="26">
        <v>1.67E-2</v>
      </c>
      <c r="O12" s="26">
        <v>8.6599999999999996E-2</v>
      </c>
      <c r="P12" s="22">
        <v>138.80000000000001</v>
      </c>
      <c r="Q12" s="8">
        <v>2420</v>
      </c>
      <c r="S12" s="9">
        <f>E12*K11*28.3*24*60*60/(1000*1000)</f>
        <v>9.5302464191999992</v>
      </c>
      <c r="T12" s="9">
        <f t="shared" si="22"/>
        <v>3.8906749439999999E-2</v>
      </c>
      <c r="U12" s="9">
        <f t="shared" si="23"/>
        <v>8.667686327040002</v>
      </c>
      <c r="V12" s="9">
        <f t="shared" si="24"/>
        <v>2.1233422080000005E-2</v>
      </c>
      <c r="W12" s="9">
        <f t="shared" si="25"/>
        <v>0.11010864384000002</v>
      </c>
      <c r="X12" s="9">
        <f t="shared" si="26"/>
        <v>176.47898112000004</v>
      </c>
      <c r="Z12" s="18">
        <f t="shared" si="27"/>
        <v>3478.5399430079997</v>
      </c>
      <c r="AA12" s="18">
        <f t="shared" si="28"/>
        <v>14.200963545600001</v>
      </c>
      <c r="AB12" s="18">
        <f t="shared" si="29"/>
        <v>3163.7055093696008</v>
      </c>
      <c r="AC12" s="18">
        <f t="shared" si="30"/>
        <v>7.7501990592000016</v>
      </c>
      <c r="AD12" s="18">
        <f t="shared" si="31"/>
        <v>40.189655001600009</v>
      </c>
      <c r="AE12" s="18">
        <f t="shared" si="32"/>
        <v>64414.828108800015</v>
      </c>
      <c r="AG12" s="9">
        <f t="shared" si="33"/>
        <v>4.8536538559322029</v>
      </c>
      <c r="AH12" s="9">
        <f t="shared" si="34"/>
        <v>1.981479661016949E-2</v>
      </c>
      <c r="AI12" s="9">
        <f t="shared" si="35"/>
        <v>4.4143611101694926</v>
      </c>
      <c r="AJ12" s="9">
        <f t="shared" si="36"/>
        <v>1.0813957627118646E-2</v>
      </c>
      <c r="AK12" s="9">
        <f t="shared" si="37"/>
        <v>5.6077169491525428E-2</v>
      </c>
      <c r="AL12" s="9">
        <f t="shared" si="38"/>
        <v>89.878881355932222</v>
      </c>
      <c r="AN12" s="9">
        <f t="shared" si="39"/>
        <v>1771.583657415254</v>
      </c>
      <c r="AO12" s="9">
        <f t="shared" si="40"/>
        <v>7.2324007627118636</v>
      </c>
      <c r="AP12" s="9">
        <f t="shared" si="41"/>
        <v>1611.2418052118649</v>
      </c>
      <c r="AQ12" s="9">
        <f t="shared" si="42"/>
        <v>3.9470945338983059</v>
      </c>
      <c r="AR12" s="9">
        <f t="shared" si="43"/>
        <v>20.468166864406783</v>
      </c>
      <c r="AS12" s="9">
        <f t="shared" si="44"/>
        <v>32805.791694915264</v>
      </c>
    </row>
    <row r="13" spans="1:45" x14ac:dyDescent="0.25">
      <c r="A13" s="8">
        <v>11</v>
      </c>
      <c r="B13" s="16">
        <v>45469</v>
      </c>
      <c r="C13" s="17">
        <v>103.68</v>
      </c>
      <c r="D13" s="16" t="s">
        <v>61</v>
      </c>
      <c r="E13" s="9">
        <v>0.02</v>
      </c>
      <c r="F13" s="8">
        <v>20.5</v>
      </c>
      <c r="G13" s="8">
        <v>8.82</v>
      </c>
      <c r="H13" s="8">
        <v>7.94</v>
      </c>
      <c r="I13" s="8">
        <v>3.1</v>
      </c>
      <c r="J13" s="8">
        <v>606</v>
      </c>
      <c r="K13" s="26">
        <v>3.6288999999999998</v>
      </c>
      <c r="L13" s="26">
        <v>3.4599999999999999E-2</v>
      </c>
      <c r="M13" s="26">
        <v>7.7529000000000003</v>
      </c>
      <c r="N13" s="26">
        <v>1.9099999999999999E-2</v>
      </c>
      <c r="O13" s="26">
        <v>7.9699999999999993E-2</v>
      </c>
      <c r="P13" s="22">
        <v>88.4</v>
      </c>
      <c r="Q13" s="8">
        <v>2420</v>
      </c>
      <c r="S13" s="9">
        <f>E13*K12*28.3*24*60*60/(1000*1000)</f>
        <v>0.16790639039999999</v>
      </c>
      <c r="T13" s="9">
        <f t="shared" si="22"/>
        <v>1.69202304E-3</v>
      </c>
      <c r="U13" s="9">
        <f t="shared" si="23"/>
        <v>0.37913541696000003</v>
      </c>
      <c r="V13" s="9">
        <f t="shared" si="24"/>
        <v>9.3403583999999984E-4</v>
      </c>
      <c r="W13" s="9">
        <f t="shared" si="25"/>
        <v>3.8975212799999999E-3</v>
      </c>
      <c r="X13" s="9">
        <f t="shared" si="26"/>
        <v>4.32297216</v>
      </c>
      <c r="Z13" s="18">
        <f t="shared" si="27"/>
        <v>61.285832495999998</v>
      </c>
      <c r="AA13" s="18">
        <f t="shared" si="28"/>
        <v>0.61758840960000005</v>
      </c>
      <c r="AB13" s="18">
        <f t="shared" si="29"/>
        <v>138.3844271904</v>
      </c>
      <c r="AC13" s="18">
        <f t="shared" si="30"/>
        <v>0.34092308159999996</v>
      </c>
      <c r="AD13" s="18">
        <f t="shared" si="31"/>
        <v>1.4225952672</v>
      </c>
      <c r="AE13" s="18">
        <f t="shared" si="32"/>
        <v>1577.8848384</v>
      </c>
      <c r="AG13" s="9">
        <f t="shared" si="33"/>
        <v>1.6194674999999998</v>
      </c>
      <c r="AH13" s="9">
        <f t="shared" si="34"/>
        <v>1.6319666666666666E-2</v>
      </c>
      <c r="AI13" s="9">
        <f t="shared" si="35"/>
        <v>3.6567845000000001</v>
      </c>
      <c r="AJ13" s="9">
        <f t="shared" si="36"/>
        <v>9.0088333333333305E-3</v>
      </c>
      <c r="AK13" s="9">
        <f t="shared" si="37"/>
        <v>3.7591833333333331E-2</v>
      </c>
      <c r="AL13" s="9">
        <f t="shared" si="38"/>
        <v>41.69533333333333</v>
      </c>
      <c r="AN13" s="9">
        <f t="shared" si="39"/>
        <v>591.10563749999994</v>
      </c>
      <c r="AO13" s="9">
        <f t="shared" si="40"/>
        <v>5.9566783333333335</v>
      </c>
      <c r="AP13" s="9">
        <f t="shared" si="41"/>
        <v>1334.7263425000001</v>
      </c>
      <c r="AQ13" s="9">
        <f t="shared" si="42"/>
        <v>3.2882241666666658</v>
      </c>
      <c r="AR13" s="9">
        <f t="shared" si="43"/>
        <v>13.721019166666666</v>
      </c>
      <c r="AS13" s="9">
        <f t="shared" si="44"/>
        <v>15218.796666666665</v>
      </c>
    </row>
    <row r="14" spans="1:45" x14ac:dyDescent="0.25">
      <c r="A14" s="8">
        <v>12</v>
      </c>
      <c r="B14" s="16">
        <v>45469</v>
      </c>
      <c r="C14" s="17">
        <v>7271.04</v>
      </c>
      <c r="D14" s="16" t="s">
        <v>61</v>
      </c>
      <c r="E14" s="9">
        <v>9.6999999999999993</v>
      </c>
      <c r="F14" s="8">
        <v>25.5</v>
      </c>
      <c r="G14" s="8">
        <v>8.68</v>
      </c>
      <c r="H14" s="8">
        <v>8.17</v>
      </c>
      <c r="I14" s="8">
        <v>24.3</v>
      </c>
      <c r="J14" s="8">
        <v>360</v>
      </c>
      <c r="K14" s="26">
        <v>0.44840000000000002</v>
      </c>
      <c r="L14" s="26">
        <v>5.5899999999999998E-2</v>
      </c>
      <c r="M14" s="26">
        <v>1.4822</v>
      </c>
      <c r="N14" s="26">
        <v>7.9000000000000008E-3</v>
      </c>
      <c r="O14" s="26">
        <v>1.2699999999999999E-2</v>
      </c>
      <c r="P14" s="22">
        <v>54.4</v>
      </c>
      <c r="Q14" s="8">
        <v>75</v>
      </c>
      <c r="S14" s="9">
        <f>E14*K13*28.3*24*60*60/(1000*1000)</f>
        <v>86.069030889599972</v>
      </c>
      <c r="T14" s="9">
        <f t="shared" si="22"/>
        <v>1.3258174175999999</v>
      </c>
      <c r="U14" s="9">
        <f t="shared" si="23"/>
        <v>35.154321580799994</v>
      </c>
      <c r="V14" s="9">
        <f t="shared" si="24"/>
        <v>0.18736954560000002</v>
      </c>
      <c r="W14" s="9">
        <f t="shared" si="25"/>
        <v>0.30121433279999993</v>
      </c>
      <c r="X14" s="9">
        <f t="shared" si="26"/>
        <v>1290.2409215999999</v>
      </c>
      <c r="Z14" s="18">
        <f t="shared" si="27"/>
        <v>31415.196274703991</v>
      </c>
      <c r="AA14" s="18">
        <f t="shared" si="28"/>
        <v>483.92335742399996</v>
      </c>
      <c r="AB14" s="18">
        <f t="shared" si="29"/>
        <v>12831.327376991998</v>
      </c>
      <c r="AC14" s="18">
        <f t="shared" si="30"/>
        <v>68.389884144000007</v>
      </c>
      <c r="AD14" s="18">
        <f t="shared" si="31"/>
        <v>109.94323147199998</v>
      </c>
      <c r="AE14" s="18">
        <f t="shared" si="32"/>
        <v>470937.93638399994</v>
      </c>
      <c r="AG14" s="9">
        <f t="shared" si="33"/>
        <v>11.837237986532873</v>
      </c>
      <c r="AH14" s="9">
        <f t="shared" si="34"/>
        <v>0.18234219831000792</v>
      </c>
      <c r="AI14" s="9">
        <f t="shared" si="35"/>
        <v>4.8348409004489037</v>
      </c>
      <c r="AJ14" s="9">
        <f t="shared" si="36"/>
        <v>2.5769290995510959E-2</v>
      </c>
      <c r="AK14" s="9">
        <f t="shared" si="37"/>
        <v>4.1426581726960642E-2</v>
      </c>
      <c r="AL14" s="9">
        <f t="shared" si="38"/>
        <v>177.44929495642987</v>
      </c>
      <c r="AN14" s="9">
        <f t="shared" si="39"/>
        <v>4320.5918650844987</v>
      </c>
      <c r="AO14" s="9">
        <f t="shared" si="40"/>
        <v>66.554902383152893</v>
      </c>
      <c r="AP14" s="9">
        <f t="shared" si="41"/>
        <v>1764.7169286638498</v>
      </c>
      <c r="AQ14" s="9">
        <f t="shared" si="42"/>
        <v>9.4057912133614998</v>
      </c>
      <c r="AR14" s="9">
        <f t="shared" si="43"/>
        <v>15.120702330340634</v>
      </c>
      <c r="AS14" s="9">
        <f t="shared" si="44"/>
        <v>64768.992659096904</v>
      </c>
    </row>
    <row r="15" spans="1:45" x14ac:dyDescent="0.25">
      <c r="B15" s="16"/>
      <c r="C15" s="17"/>
      <c r="D15" s="16"/>
      <c r="E15" s="9"/>
      <c r="F15" s="8"/>
      <c r="G15" s="8"/>
      <c r="H15" s="8"/>
      <c r="K15" s="21"/>
      <c r="L15" s="21"/>
      <c r="M15" s="21"/>
      <c r="N15" s="21"/>
      <c r="O15" s="21"/>
      <c r="S15" s="9"/>
      <c r="T15" s="9"/>
      <c r="U15" s="9"/>
      <c r="V15" s="9"/>
      <c r="W15" s="9"/>
      <c r="X15" s="9"/>
      <c r="Z15" s="18"/>
      <c r="AA15" s="18"/>
      <c r="AB15" s="18"/>
      <c r="AC15" s="18"/>
      <c r="AD15" s="18"/>
      <c r="AE15" s="18"/>
      <c r="AG15" s="9"/>
      <c r="AH15" s="9"/>
      <c r="AI15" s="9"/>
      <c r="AJ15" s="9"/>
      <c r="AK15" s="9"/>
      <c r="AL15" s="9"/>
      <c r="AN15" s="9"/>
      <c r="AO15" s="9"/>
      <c r="AP15" s="9"/>
      <c r="AQ15" s="9"/>
      <c r="AR15" s="9"/>
      <c r="AS15" s="9"/>
    </row>
    <row r="16" spans="1:45" x14ac:dyDescent="0.25">
      <c r="A16" s="8">
        <v>1</v>
      </c>
      <c r="B16" s="16">
        <v>45526</v>
      </c>
      <c r="C16" s="17">
        <v>1563.52</v>
      </c>
      <c r="D16" s="8" t="s">
        <v>69</v>
      </c>
      <c r="E16" s="9">
        <v>1.1399999999999999</v>
      </c>
      <c r="F16" s="14">
        <v>20.399999999999999</v>
      </c>
      <c r="G16" s="14">
        <v>9.93</v>
      </c>
      <c r="H16" s="14">
        <v>8.23</v>
      </c>
      <c r="I16" s="8">
        <v>54.7</v>
      </c>
      <c r="J16" s="8">
        <v>374</v>
      </c>
      <c r="K16" s="26">
        <v>8.8700000000000001E-2</v>
      </c>
      <c r="L16" s="26">
        <v>6.2799999999999995E-2</v>
      </c>
      <c r="M16" s="26">
        <v>2.2328000000000001</v>
      </c>
      <c r="N16" s="26">
        <v>1.3299999999999999E-2</v>
      </c>
      <c r="O16" s="27">
        <v>0.3669</v>
      </c>
      <c r="P16" s="22">
        <v>17.5</v>
      </c>
      <c r="Q16" s="8">
        <v>79</v>
      </c>
      <c r="S16" s="9">
        <f t="shared" ref="S16:S22" si="45">E16*K16*28.3*24*60*60/(1000*1000)</f>
        <v>0.24724564415999997</v>
      </c>
      <c r="T16" s="9">
        <f t="shared" ref="T16:T27" si="46">E16*L16*28.3*24*60*60/(1000*1000)</f>
        <v>0.17505103103999997</v>
      </c>
      <c r="U16" s="9">
        <f t="shared" si="23"/>
        <v>6.2237888870400013</v>
      </c>
      <c r="V16" s="9">
        <f t="shared" si="24"/>
        <v>3.7072909440000003E-2</v>
      </c>
      <c r="W16" s="9">
        <f t="shared" si="25"/>
        <v>1.0227105619200001</v>
      </c>
      <c r="X16" s="9">
        <f t="shared" si="26"/>
        <v>48.780144</v>
      </c>
      <c r="Z16" s="18">
        <f t="shared" si="27"/>
        <v>90.244660118399992</v>
      </c>
      <c r="AA16" s="18">
        <f t="shared" si="28"/>
        <v>63.893626329599989</v>
      </c>
      <c r="AB16" s="18">
        <f t="shared" si="29"/>
        <v>2271.6829437696006</v>
      </c>
      <c r="AC16" s="18">
        <f t="shared" si="30"/>
        <v>13.531611945600002</v>
      </c>
      <c r="AD16" s="18">
        <f t="shared" si="31"/>
        <v>373.28935510080004</v>
      </c>
      <c r="AE16" s="18">
        <f t="shared" si="32"/>
        <v>17804.752560000001</v>
      </c>
      <c r="AG16" s="9">
        <f t="shared" si="33"/>
        <v>0.15813398239869011</v>
      </c>
      <c r="AH16" s="9">
        <f t="shared" si="34"/>
        <v>0.11195957265656978</v>
      </c>
      <c r="AI16" s="9">
        <f t="shared" si="35"/>
        <v>3.9806263348342208</v>
      </c>
      <c r="AJ16" s="9">
        <f t="shared" si="36"/>
        <v>2.3711183381088827E-2</v>
      </c>
      <c r="AK16" s="9">
        <f t="shared" si="37"/>
        <v>0.65410775808432264</v>
      </c>
      <c r="AL16" s="9">
        <f t="shared" si="38"/>
        <v>31.198925501432665</v>
      </c>
      <c r="AN16" s="9">
        <f t="shared" si="39"/>
        <v>57.718903575521892</v>
      </c>
      <c r="AO16" s="9">
        <f t="shared" si="40"/>
        <v>40.865244019647967</v>
      </c>
      <c r="AP16" s="9">
        <f t="shared" si="41"/>
        <v>1452.9286122144906</v>
      </c>
      <c r="AQ16" s="9">
        <f t="shared" si="42"/>
        <v>8.6545819340974219</v>
      </c>
      <c r="AR16" s="9">
        <f t="shared" si="43"/>
        <v>238.74933170077776</v>
      </c>
      <c r="AS16" s="9">
        <f t="shared" si="44"/>
        <v>11387.607808022924</v>
      </c>
    </row>
    <row r="17" spans="1:45" x14ac:dyDescent="0.25">
      <c r="A17" s="8">
        <v>2</v>
      </c>
      <c r="B17" s="20">
        <v>45526</v>
      </c>
      <c r="C17" s="17">
        <v>561.28</v>
      </c>
      <c r="D17" s="8" t="s">
        <v>69</v>
      </c>
      <c r="E17" s="21">
        <v>3.0000000000000001E-3</v>
      </c>
      <c r="F17" s="14">
        <v>14.9</v>
      </c>
      <c r="G17" s="14">
        <v>9.4700000000000006</v>
      </c>
      <c r="H17" s="14">
        <v>8.09</v>
      </c>
      <c r="I17" s="8">
        <v>14.07</v>
      </c>
      <c r="J17" s="8">
        <v>802</v>
      </c>
      <c r="K17" s="26">
        <v>2.8355999999999999</v>
      </c>
      <c r="L17" s="26">
        <v>5.8900000000000001E-2</v>
      </c>
      <c r="M17" s="26">
        <v>4.3677999999999999</v>
      </c>
      <c r="N17" s="26">
        <v>0.4491</v>
      </c>
      <c r="O17" s="27">
        <v>0.76190000000000002</v>
      </c>
      <c r="P17" s="22">
        <v>8.48</v>
      </c>
      <c r="Q17" s="8">
        <v>2420</v>
      </c>
      <c r="S17" s="9">
        <f t="shared" si="45"/>
        <v>2.0800146815999999E-2</v>
      </c>
      <c r="T17" s="9">
        <f t="shared" si="46"/>
        <v>4.3205270400000005E-4</v>
      </c>
      <c r="U17" s="9">
        <f t="shared" si="23"/>
        <v>3.2039385407999992E-2</v>
      </c>
      <c r="V17" s="9">
        <f t="shared" si="24"/>
        <v>3.2943101760000005E-3</v>
      </c>
      <c r="W17" s="9">
        <f t="shared" si="25"/>
        <v>5.5888107840000008E-3</v>
      </c>
      <c r="X17" s="9">
        <f t="shared" si="26"/>
        <v>6.2203852800000008E-2</v>
      </c>
      <c r="Z17" s="18">
        <f t="shared" si="27"/>
        <v>7.5920535878399997</v>
      </c>
      <c r="AA17" s="18">
        <f t="shared" si="28"/>
        <v>0.15769923696000002</v>
      </c>
      <c r="AB17" s="18">
        <f t="shared" si="29"/>
        <v>11.694375673919996</v>
      </c>
      <c r="AC17" s="18">
        <f t="shared" si="30"/>
        <v>1.2024232142400002</v>
      </c>
      <c r="AD17" s="18">
        <f t="shared" si="31"/>
        <v>2.0399159361600003</v>
      </c>
      <c r="AE17" s="18">
        <f t="shared" si="32"/>
        <v>22.704406272000003</v>
      </c>
      <c r="AG17" s="9">
        <f t="shared" si="33"/>
        <v>3.7058414367160772E-2</v>
      </c>
      <c r="AH17" s="9">
        <f t="shared" si="34"/>
        <v>7.6976322690992035E-4</v>
      </c>
      <c r="AI17" s="9">
        <f t="shared" si="35"/>
        <v>5.7082713454960084E-2</v>
      </c>
      <c r="AJ17" s="9">
        <f t="shared" si="36"/>
        <v>5.8692812428734337E-3</v>
      </c>
      <c r="AK17" s="9">
        <f t="shared" si="37"/>
        <v>9.9572598061573557E-3</v>
      </c>
      <c r="AL17" s="9">
        <f t="shared" si="38"/>
        <v>0.11082499429874575</v>
      </c>
      <c r="AN17" s="9">
        <f t="shared" si="39"/>
        <v>13.526321244013682</v>
      </c>
      <c r="AO17" s="9">
        <f t="shared" si="40"/>
        <v>0.28096357782212095</v>
      </c>
      <c r="AP17" s="9">
        <f t="shared" si="41"/>
        <v>20.835190411060431</v>
      </c>
      <c r="AQ17" s="9">
        <f t="shared" si="42"/>
        <v>2.1422876536488031</v>
      </c>
      <c r="AR17" s="9">
        <f t="shared" si="43"/>
        <v>3.6343998292474349</v>
      </c>
      <c r="AS17" s="9">
        <f t="shared" si="44"/>
        <v>40.451122919042199</v>
      </c>
    </row>
    <row r="18" spans="1:45" x14ac:dyDescent="0.25">
      <c r="A18" s="8">
        <v>3</v>
      </c>
      <c r="B18" s="20">
        <v>45526</v>
      </c>
      <c r="C18" s="17">
        <v>202.88</v>
      </c>
      <c r="D18" s="8" t="s">
        <v>69</v>
      </c>
      <c r="E18" s="9">
        <v>7.0000000000000007E-2</v>
      </c>
      <c r="F18" s="14">
        <v>14</v>
      </c>
      <c r="G18" s="14">
        <v>9.3800000000000008</v>
      </c>
      <c r="H18" s="14">
        <v>7.88</v>
      </c>
      <c r="I18" s="8">
        <v>22.6</v>
      </c>
      <c r="J18" s="8">
        <v>679</v>
      </c>
      <c r="K18" s="26">
        <v>0.1721</v>
      </c>
      <c r="L18" s="26">
        <v>2.3300000000000001E-2</v>
      </c>
      <c r="M18" s="26">
        <v>0.33860000000000001</v>
      </c>
      <c r="N18" s="26">
        <v>4.5999999999999999E-3</v>
      </c>
      <c r="O18" s="21">
        <v>3.5799999999999998E-2</v>
      </c>
      <c r="P18" s="22">
        <v>9.68</v>
      </c>
      <c r="Q18" s="8">
        <v>123</v>
      </c>
      <c r="S18" s="9">
        <f t="shared" si="45"/>
        <v>2.9456360640000005E-2</v>
      </c>
      <c r="T18" s="9">
        <f t="shared" si="46"/>
        <v>3.9879907200000017E-3</v>
      </c>
      <c r="U18" s="9">
        <f t="shared" si="23"/>
        <v>5.7954234239999999E-2</v>
      </c>
      <c r="V18" s="9">
        <f t="shared" si="24"/>
        <v>7.8732864000000005E-4</v>
      </c>
      <c r="W18" s="9">
        <f t="shared" si="25"/>
        <v>6.12747072E-3</v>
      </c>
      <c r="X18" s="9">
        <f t="shared" si="26"/>
        <v>1.6568133120000004</v>
      </c>
      <c r="Z18" s="18">
        <f t="shared" si="27"/>
        <v>10.751571633600001</v>
      </c>
      <c r="AA18" s="18">
        <f t="shared" si="28"/>
        <v>1.4556166128000005</v>
      </c>
      <c r="AB18" s="18">
        <f t="shared" si="29"/>
        <v>21.153295497599998</v>
      </c>
      <c r="AC18" s="18">
        <f t="shared" si="30"/>
        <v>0.28737495360000004</v>
      </c>
      <c r="AD18" s="18">
        <f t="shared" si="31"/>
        <v>2.2365268128000002</v>
      </c>
      <c r="AE18" s="18">
        <f t="shared" si="32"/>
        <v>604.73685888000011</v>
      </c>
      <c r="AG18" s="9">
        <f t="shared" si="33"/>
        <v>0.14519105205047322</v>
      </c>
      <c r="AH18" s="9">
        <f t="shared" si="34"/>
        <v>1.9656894321766569E-2</v>
      </c>
      <c r="AI18" s="9">
        <f t="shared" si="35"/>
        <v>0.2856577003154574</v>
      </c>
      <c r="AJ18" s="9">
        <f t="shared" si="36"/>
        <v>3.8807602523659307E-3</v>
      </c>
      <c r="AK18" s="9">
        <f t="shared" si="37"/>
        <v>3.0202438485804416E-2</v>
      </c>
      <c r="AL18" s="9">
        <f t="shared" si="38"/>
        <v>8.166469400630918</v>
      </c>
      <c r="AN18" s="9">
        <f t="shared" si="39"/>
        <v>52.994733998422724</v>
      </c>
      <c r="AO18" s="9">
        <f t="shared" si="40"/>
        <v>7.1747664274447978</v>
      </c>
      <c r="AP18" s="9">
        <f t="shared" si="41"/>
        <v>104.26506061514195</v>
      </c>
      <c r="AQ18" s="9">
        <f t="shared" si="42"/>
        <v>1.4164774921135648</v>
      </c>
      <c r="AR18" s="9">
        <f t="shared" si="43"/>
        <v>11.023890047318611</v>
      </c>
      <c r="AS18" s="9">
        <f t="shared" si="44"/>
        <v>2980.7613312302851</v>
      </c>
    </row>
    <row r="19" spans="1:45" x14ac:dyDescent="0.25">
      <c r="A19" s="8">
        <v>4</v>
      </c>
      <c r="B19" s="20">
        <v>45526</v>
      </c>
      <c r="C19" s="17">
        <v>48</v>
      </c>
      <c r="D19" s="8" t="s">
        <v>69</v>
      </c>
      <c r="E19" s="9">
        <v>0.01</v>
      </c>
      <c r="F19" s="14">
        <v>14.6</v>
      </c>
      <c r="G19" s="14">
        <v>9.0500000000000007</v>
      </c>
      <c r="H19" s="14">
        <v>7.81</v>
      </c>
      <c r="I19" s="8">
        <v>20.9</v>
      </c>
      <c r="J19" s="8">
        <v>581</v>
      </c>
      <c r="K19" s="26">
        <v>0.57140000000000002</v>
      </c>
      <c r="L19" s="26">
        <v>2.9499999999999998E-2</v>
      </c>
      <c r="M19" s="26">
        <v>0.72109999999999996</v>
      </c>
      <c r="N19" s="26">
        <v>5.8999999999999999E-3</v>
      </c>
      <c r="O19" s="21">
        <v>3.5099999999999999E-2</v>
      </c>
      <c r="P19" s="22">
        <v>11.6</v>
      </c>
      <c r="Q19" s="8">
        <v>530</v>
      </c>
      <c r="S19" s="9">
        <f t="shared" si="45"/>
        <v>1.3971415680000002E-2</v>
      </c>
      <c r="T19" s="9">
        <f t="shared" si="46"/>
        <v>7.2131039999999999E-4</v>
      </c>
      <c r="U19" s="9">
        <f t="shared" si="23"/>
        <v>1.7631760319999999E-2</v>
      </c>
      <c r="V19" s="9">
        <f t="shared" si="24"/>
        <v>1.4426207999999999E-4</v>
      </c>
      <c r="W19" s="9">
        <f t="shared" si="25"/>
        <v>8.5823712000000015E-4</v>
      </c>
      <c r="X19" s="9">
        <f t="shared" si="26"/>
        <v>0.28363391999999998</v>
      </c>
      <c r="Z19" s="18">
        <f t="shared" si="27"/>
        <v>5.0995667232000006</v>
      </c>
      <c r="AA19" s="18">
        <f t="shared" si="28"/>
        <v>0.26327829600000002</v>
      </c>
      <c r="AB19" s="18">
        <f t="shared" si="29"/>
        <v>6.4355925167999999</v>
      </c>
      <c r="AC19" s="18">
        <f t="shared" si="30"/>
        <v>5.2655659199999996E-2</v>
      </c>
      <c r="AD19" s="18">
        <f t="shared" si="31"/>
        <v>0.31325654880000003</v>
      </c>
      <c r="AE19" s="18">
        <f t="shared" si="32"/>
        <v>103.5263808</v>
      </c>
      <c r="AG19" s="9">
        <f t="shared" si="33"/>
        <v>0.29107116000000005</v>
      </c>
      <c r="AH19" s="9">
        <f t="shared" si="34"/>
        <v>1.50273E-2</v>
      </c>
      <c r="AI19" s="9">
        <f t="shared" si="35"/>
        <v>0.36732833999999998</v>
      </c>
      <c r="AJ19" s="9">
        <f t="shared" si="36"/>
        <v>3.0054599999999997E-3</v>
      </c>
      <c r="AK19" s="9">
        <f t="shared" si="37"/>
        <v>1.7879940000000004E-2</v>
      </c>
      <c r="AL19" s="9">
        <f t="shared" si="38"/>
        <v>5.9090400000000001</v>
      </c>
      <c r="AN19" s="9">
        <f t="shared" si="39"/>
        <v>106.24097340000002</v>
      </c>
      <c r="AO19" s="9">
        <f t="shared" si="40"/>
        <v>5.4849645000000002</v>
      </c>
      <c r="AP19" s="9">
        <f t="shared" si="41"/>
        <v>134.07484409999998</v>
      </c>
      <c r="AQ19" s="9">
        <f t="shared" si="42"/>
        <v>1.0969928999999998</v>
      </c>
      <c r="AR19" s="9">
        <f t="shared" si="43"/>
        <v>6.526178100000001</v>
      </c>
      <c r="AS19" s="9">
        <f t="shared" si="44"/>
        <v>2156.7995999999998</v>
      </c>
    </row>
    <row r="20" spans="1:45" x14ac:dyDescent="0.25">
      <c r="A20" s="8">
        <v>5</v>
      </c>
      <c r="B20" s="20">
        <v>45526</v>
      </c>
      <c r="C20" s="17">
        <v>370.56</v>
      </c>
      <c r="D20" s="8" t="s">
        <v>69</v>
      </c>
      <c r="E20" s="9">
        <v>0.14000000000000001</v>
      </c>
      <c r="F20" s="14">
        <v>16.2</v>
      </c>
      <c r="G20" s="14">
        <v>9.32</v>
      </c>
      <c r="H20" s="14">
        <v>8.1999999999999993</v>
      </c>
      <c r="I20" s="8">
        <v>10.41</v>
      </c>
      <c r="J20" s="8">
        <v>629</v>
      </c>
      <c r="K20" s="26">
        <v>1.4112</v>
      </c>
      <c r="L20" s="26">
        <v>1.3299999999999999E-2</v>
      </c>
      <c r="M20" s="26">
        <v>1.657</v>
      </c>
      <c r="N20" s="26">
        <v>4.1000000000000003E-3</v>
      </c>
      <c r="O20" s="21">
        <v>4.41E-2</v>
      </c>
      <c r="P20" s="22">
        <v>9.7200000000000006</v>
      </c>
      <c r="Q20" s="8">
        <v>914</v>
      </c>
      <c r="S20" s="9">
        <f t="shared" si="45"/>
        <v>0.48307746816000008</v>
      </c>
      <c r="T20" s="9">
        <f t="shared" si="46"/>
        <v>4.552813440000001E-3</v>
      </c>
      <c r="U20" s="9">
        <f t="shared" si="23"/>
        <v>0.56721893760000008</v>
      </c>
      <c r="V20" s="9">
        <f t="shared" si="24"/>
        <v>1.4034988800000004E-3</v>
      </c>
      <c r="W20" s="9">
        <f t="shared" si="25"/>
        <v>1.5096170880000002E-2</v>
      </c>
      <c r="X20" s="9">
        <f t="shared" si="26"/>
        <v>3.3273192960000006</v>
      </c>
      <c r="Z20" s="18">
        <f t="shared" si="27"/>
        <v>176.32327587840004</v>
      </c>
      <c r="AA20" s="18">
        <f t="shared" si="28"/>
        <v>1.6617769056000005</v>
      </c>
      <c r="AB20" s="18">
        <f t="shared" si="29"/>
        <v>207.03491222400004</v>
      </c>
      <c r="AC20" s="18">
        <f t="shared" si="30"/>
        <v>0.51227709120000009</v>
      </c>
      <c r="AD20" s="18">
        <f t="shared" si="31"/>
        <v>5.5101023712000012</v>
      </c>
      <c r="AE20" s="18">
        <f t="shared" si="32"/>
        <v>1214.4715430400001</v>
      </c>
      <c r="AG20" s="9">
        <f t="shared" si="33"/>
        <v>1.3036416994818656</v>
      </c>
      <c r="AH20" s="9">
        <f t="shared" si="34"/>
        <v>1.2286305699481869E-2</v>
      </c>
      <c r="AI20" s="9">
        <f t="shared" si="35"/>
        <v>1.5307074093264252</v>
      </c>
      <c r="AJ20" s="9">
        <f t="shared" si="36"/>
        <v>3.7875077720207263E-3</v>
      </c>
      <c r="AK20" s="9">
        <f t="shared" si="37"/>
        <v>4.07388031088083E-2</v>
      </c>
      <c r="AL20" s="9">
        <f t="shared" si="38"/>
        <v>8.9791647668393804</v>
      </c>
      <c r="AN20" s="9">
        <f t="shared" si="39"/>
        <v>475.82922031088094</v>
      </c>
      <c r="AO20" s="9">
        <f t="shared" si="40"/>
        <v>4.4845015803108819</v>
      </c>
      <c r="AP20" s="9">
        <f t="shared" si="41"/>
        <v>558.70820440414525</v>
      </c>
      <c r="AQ20" s="9">
        <f t="shared" si="42"/>
        <v>1.3824403367875651</v>
      </c>
      <c r="AR20" s="9">
        <f t="shared" si="43"/>
        <v>14.869663134715029</v>
      </c>
      <c r="AS20" s="9">
        <f t="shared" si="44"/>
        <v>3277.3951398963736</v>
      </c>
    </row>
    <row r="21" spans="1:45" x14ac:dyDescent="0.25">
      <c r="A21" s="8">
        <v>6</v>
      </c>
      <c r="B21" s="20">
        <v>45526</v>
      </c>
      <c r="C21" s="17">
        <v>691.84</v>
      </c>
      <c r="D21" s="8" t="s">
        <v>69</v>
      </c>
      <c r="E21" s="9">
        <v>7.0000000000000001E-3</v>
      </c>
      <c r="F21" s="14">
        <v>17.5</v>
      </c>
      <c r="G21" s="14">
        <v>8.76</v>
      </c>
      <c r="H21" s="14">
        <v>8</v>
      </c>
      <c r="I21" s="8">
        <v>24.2</v>
      </c>
      <c r="J21" s="8">
        <v>585</v>
      </c>
      <c r="K21" s="26">
        <v>1.9540999999999999</v>
      </c>
      <c r="L21" s="26">
        <v>1.4E-2</v>
      </c>
      <c r="M21" s="26">
        <v>2.1937000000000002</v>
      </c>
      <c r="N21" s="26">
        <v>8.3999999999999995E-3</v>
      </c>
      <c r="O21" s="21">
        <v>4.53E-2</v>
      </c>
      <c r="P21" s="22">
        <v>12.9</v>
      </c>
      <c r="Q21" s="8">
        <v>921</v>
      </c>
      <c r="S21" s="9">
        <f t="shared" si="45"/>
        <v>3.3446062944000002E-2</v>
      </c>
      <c r="T21" s="9">
        <f t="shared" si="46"/>
        <v>2.3962176000000005E-4</v>
      </c>
      <c r="U21" s="9">
        <f t="shared" si="23"/>
        <v>3.7547018208000001E-2</v>
      </c>
      <c r="V21" s="9">
        <f t="shared" si="24"/>
        <v>1.43773056E-4</v>
      </c>
      <c r="W21" s="9">
        <f t="shared" si="25"/>
        <v>7.7534755200000009E-4</v>
      </c>
      <c r="X21" s="9">
        <f t="shared" si="26"/>
        <v>0.22079433600000001</v>
      </c>
      <c r="Z21" s="18">
        <f t="shared" si="27"/>
        <v>12.207812974560001</v>
      </c>
      <c r="AA21" s="18">
        <f t="shared" si="28"/>
        <v>8.746194240000002E-2</v>
      </c>
      <c r="AB21" s="18">
        <f t="shared" si="29"/>
        <v>13.70466164592</v>
      </c>
      <c r="AC21" s="18">
        <f t="shared" si="30"/>
        <v>5.2477165440000001E-2</v>
      </c>
      <c r="AD21" s="18">
        <f t="shared" si="31"/>
        <v>0.28300185648000004</v>
      </c>
      <c r="AE21" s="18">
        <f t="shared" si="32"/>
        <v>80.589932640000001</v>
      </c>
      <c r="AG21" s="9">
        <f t="shared" si="33"/>
        <v>4.8343638621646631E-2</v>
      </c>
      <c r="AH21" s="9">
        <f t="shared" si="34"/>
        <v>3.46354301572618E-4</v>
      </c>
      <c r="AI21" s="9">
        <f t="shared" si="35"/>
        <v>5.4271245097132277E-2</v>
      </c>
      <c r="AJ21" s="9">
        <f t="shared" si="36"/>
        <v>2.0781258094357076E-4</v>
      </c>
      <c r="AK21" s="9">
        <f t="shared" si="37"/>
        <v>1.1207035615171139E-3</v>
      </c>
      <c r="AL21" s="9">
        <f t="shared" si="38"/>
        <v>0.31914074930619796</v>
      </c>
      <c r="AN21" s="9">
        <f t="shared" si="39"/>
        <v>17.645428096901021</v>
      </c>
      <c r="AO21" s="9">
        <f t="shared" si="40"/>
        <v>0.12641932007400558</v>
      </c>
      <c r="AP21" s="9">
        <f t="shared" si="41"/>
        <v>19.809004460453281</v>
      </c>
      <c r="AQ21" s="9">
        <f t="shared" si="42"/>
        <v>7.5851592044403324E-2</v>
      </c>
      <c r="AR21" s="9">
        <f t="shared" si="43"/>
        <v>0.40905679995374655</v>
      </c>
      <c r="AS21" s="9">
        <f t="shared" si="44"/>
        <v>116.48637349676225</v>
      </c>
    </row>
    <row r="22" spans="1:45" x14ac:dyDescent="0.25">
      <c r="A22" s="8">
        <v>7</v>
      </c>
      <c r="B22" s="20">
        <v>45526</v>
      </c>
      <c r="C22" s="17">
        <v>583.04</v>
      </c>
      <c r="D22" s="8" t="s">
        <v>69</v>
      </c>
      <c r="E22" s="9">
        <v>0.03</v>
      </c>
      <c r="F22" s="14">
        <v>21.2</v>
      </c>
      <c r="G22" s="14">
        <v>8.07</v>
      </c>
      <c r="H22" s="14">
        <v>7.4</v>
      </c>
      <c r="I22" s="8">
        <v>33.1</v>
      </c>
      <c r="J22" s="8">
        <v>615</v>
      </c>
      <c r="K22" s="26">
        <v>2.1562999999999999</v>
      </c>
      <c r="L22" s="26">
        <v>5.5599999999999997E-2</v>
      </c>
      <c r="M22" s="26">
        <v>2.4220000000000002</v>
      </c>
      <c r="N22" s="26">
        <v>6.1999999999999998E-3</v>
      </c>
      <c r="O22" s="26">
        <v>4.5400000000000003E-2</v>
      </c>
      <c r="P22" s="22">
        <v>13.6</v>
      </c>
      <c r="Q22" s="8">
        <v>259</v>
      </c>
      <c r="S22" s="9">
        <f t="shared" si="45"/>
        <v>0.15817236768000001</v>
      </c>
      <c r="T22" s="9">
        <f t="shared" si="46"/>
        <v>4.0784601599999993E-3</v>
      </c>
      <c r="U22" s="9">
        <f t="shared" si="23"/>
        <v>0.1776624192</v>
      </c>
      <c r="V22" s="9">
        <f t="shared" si="24"/>
        <v>4.5479232E-4</v>
      </c>
      <c r="W22" s="9">
        <f t="shared" si="25"/>
        <v>3.33025344E-3</v>
      </c>
      <c r="X22" s="9">
        <f t="shared" si="26"/>
        <v>0.99760896000000021</v>
      </c>
      <c r="Z22" s="18">
        <f t="shared" si="27"/>
        <v>57.732914203200004</v>
      </c>
      <c r="AA22" s="18">
        <f t="shared" si="28"/>
        <v>1.4886379583999998</v>
      </c>
      <c r="AB22" s="18">
        <f t="shared" si="29"/>
        <v>64.846783008000003</v>
      </c>
      <c r="AC22" s="18">
        <f t="shared" si="30"/>
        <v>0.1659991968</v>
      </c>
      <c r="AD22" s="18">
        <f t="shared" si="31"/>
        <v>1.2155425056</v>
      </c>
      <c r="AE22" s="18">
        <f t="shared" si="32"/>
        <v>364.1272704000001</v>
      </c>
      <c r="AG22" s="9">
        <f t="shared" si="33"/>
        <v>0.27128904994511527</v>
      </c>
      <c r="AH22" s="9">
        <f t="shared" si="34"/>
        <v>6.9951635565312842E-3</v>
      </c>
      <c r="AI22" s="9">
        <f t="shared" si="35"/>
        <v>0.30471737650933045</v>
      </c>
      <c r="AJ22" s="9">
        <f t="shared" si="36"/>
        <v>7.8003622392974759E-4</v>
      </c>
      <c r="AK22" s="9">
        <f t="shared" si="37"/>
        <v>5.7118781558726673E-3</v>
      </c>
      <c r="AL22" s="9">
        <f t="shared" si="38"/>
        <v>1.7110472008781563</v>
      </c>
      <c r="AN22" s="9">
        <f t="shared" si="39"/>
        <v>99.020503229967076</v>
      </c>
      <c r="AO22" s="9">
        <f t="shared" si="40"/>
        <v>2.5532346981339189</v>
      </c>
      <c r="AP22" s="9">
        <f t="shared" si="41"/>
        <v>111.22184242590562</v>
      </c>
      <c r="AQ22" s="9">
        <f t="shared" si="42"/>
        <v>0.28471322173435787</v>
      </c>
      <c r="AR22" s="9">
        <f t="shared" si="43"/>
        <v>2.0848355268935235</v>
      </c>
      <c r="AS22" s="9">
        <f t="shared" si="44"/>
        <v>624.53222832052711</v>
      </c>
    </row>
    <row r="23" spans="1:45" x14ac:dyDescent="0.25">
      <c r="A23" s="8">
        <v>8</v>
      </c>
      <c r="B23" s="20">
        <v>45526</v>
      </c>
      <c r="C23" s="17">
        <v>106.24</v>
      </c>
      <c r="D23" s="22" t="s">
        <v>69</v>
      </c>
      <c r="E23" s="9" t="s">
        <v>92</v>
      </c>
      <c r="K23" s="21"/>
      <c r="L23" s="21"/>
      <c r="M23" s="21"/>
      <c r="N23" s="21"/>
      <c r="O23" s="21"/>
      <c r="S23" s="9"/>
      <c r="T23" s="9"/>
      <c r="U23" s="9"/>
      <c r="V23" s="9"/>
      <c r="W23" s="9"/>
      <c r="X23" s="9"/>
      <c r="Z23" s="18"/>
      <c r="AA23" s="18"/>
      <c r="AB23" s="18"/>
      <c r="AC23" s="18"/>
      <c r="AD23" s="18"/>
      <c r="AE23" s="18"/>
      <c r="AG23" s="9">
        <f t="shared" si="33"/>
        <v>0</v>
      </c>
      <c r="AH23" s="9">
        <f t="shared" si="34"/>
        <v>0</v>
      </c>
      <c r="AI23" s="9">
        <f t="shared" si="35"/>
        <v>0</v>
      </c>
      <c r="AJ23" s="9">
        <f t="shared" si="36"/>
        <v>0</v>
      </c>
      <c r="AK23" s="9">
        <f t="shared" si="37"/>
        <v>0</v>
      </c>
      <c r="AL23" s="9">
        <f t="shared" si="38"/>
        <v>0</v>
      </c>
      <c r="AN23" s="9"/>
      <c r="AO23" s="9"/>
      <c r="AP23" s="9"/>
      <c r="AQ23" s="9"/>
      <c r="AR23" s="9"/>
      <c r="AS23" s="9"/>
    </row>
    <row r="24" spans="1:45" x14ac:dyDescent="0.25">
      <c r="A24" s="8">
        <v>9</v>
      </c>
      <c r="B24" s="20">
        <v>45526</v>
      </c>
      <c r="C24" s="17">
        <v>341.12</v>
      </c>
      <c r="D24" s="22" t="s">
        <v>69</v>
      </c>
      <c r="E24" s="9">
        <v>0.25</v>
      </c>
      <c r="F24" s="14">
        <v>19.100000000000001</v>
      </c>
      <c r="G24" s="14">
        <v>9.23</v>
      </c>
      <c r="H24" s="14">
        <v>8.15</v>
      </c>
      <c r="I24" s="8">
        <v>19.13</v>
      </c>
      <c r="J24" s="8">
        <v>560</v>
      </c>
      <c r="K24" s="26">
        <v>7.8531000000000004</v>
      </c>
      <c r="L24" s="26">
        <v>7.22E-2</v>
      </c>
      <c r="M24" s="26">
        <v>9.5982000000000003</v>
      </c>
      <c r="N24" s="26">
        <v>2.0199999999999999E-2</v>
      </c>
      <c r="O24" s="28">
        <v>0.1239</v>
      </c>
      <c r="P24" s="22">
        <v>11.3</v>
      </c>
      <c r="Q24" s="8">
        <v>2420</v>
      </c>
      <c r="S24" s="9">
        <f>E24*K24*28.3*24*60*60/(1000*1000)</f>
        <v>4.8004429680000005</v>
      </c>
      <c r="T24" s="9">
        <f t="shared" si="46"/>
        <v>4.4134416000000003E-2</v>
      </c>
      <c r="U24" s="9">
        <f t="shared" si="23"/>
        <v>5.8671876960000011</v>
      </c>
      <c r="V24" s="9">
        <f t="shared" si="24"/>
        <v>1.2347855999999997E-2</v>
      </c>
      <c r="W24" s="9">
        <f t="shared" si="25"/>
        <v>7.5737591999999992E-2</v>
      </c>
      <c r="X24" s="9">
        <f t="shared" si="26"/>
        <v>6.9074640000000009</v>
      </c>
      <c r="Z24" s="18">
        <f t="shared" si="27"/>
        <v>1752.1616833200001</v>
      </c>
      <c r="AA24" s="18">
        <f t="shared" si="28"/>
        <v>16.109061840000003</v>
      </c>
      <c r="AB24" s="18">
        <f t="shared" si="29"/>
        <v>2141.5235090400006</v>
      </c>
      <c r="AC24" s="18">
        <f t="shared" si="30"/>
        <v>4.5069674399999986</v>
      </c>
      <c r="AD24" s="18">
        <f t="shared" si="31"/>
        <v>27.644221079999998</v>
      </c>
      <c r="AE24" s="18">
        <f t="shared" si="32"/>
        <v>2521.2243600000002</v>
      </c>
      <c r="AG24" s="9">
        <f t="shared" si="33"/>
        <v>14.072593128517825</v>
      </c>
      <c r="AH24" s="9">
        <f t="shared" si="34"/>
        <v>0.12938090994371482</v>
      </c>
      <c r="AI24" s="9">
        <f t="shared" si="35"/>
        <v>17.199776313320829</v>
      </c>
      <c r="AJ24" s="9">
        <f t="shared" si="36"/>
        <v>3.6197983114446518E-2</v>
      </c>
      <c r="AK24" s="9">
        <f t="shared" si="37"/>
        <v>0.22202624296435269</v>
      </c>
      <c r="AL24" s="9">
        <f t="shared" si="38"/>
        <v>20.249366791744844</v>
      </c>
      <c r="AN24" s="9">
        <f t="shared" si="39"/>
        <v>5136.4964919090062</v>
      </c>
      <c r="AO24" s="9">
        <f t="shared" si="40"/>
        <v>47.224032129455907</v>
      </c>
      <c r="AP24" s="9">
        <f t="shared" si="41"/>
        <v>6277.9183543621029</v>
      </c>
      <c r="AQ24" s="9">
        <f t="shared" si="42"/>
        <v>13.212263836772978</v>
      </c>
      <c r="AR24" s="9">
        <f t="shared" si="43"/>
        <v>81.039578681988729</v>
      </c>
      <c r="AS24" s="9">
        <f t="shared" si="44"/>
        <v>7391.018878986868</v>
      </c>
    </row>
    <row r="25" spans="1:45" x14ac:dyDescent="0.25">
      <c r="A25" s="8">
        <v>10</v>
      </c>
      <c r="B25" s="20">
        <v>45526</v>
      </c>
      <c r="C25" s="17">
        <v>1963.52</v>
      </c>
      <c r="D25" s="22" t="s">
        <v>69</v>
      </c>
      <c r="E25" s="9">
        <v>0.22</v>
      </c>
      <c r="F25" s="14">
        <v>16.7</v>
      </c>
      <c r="G25" s="14">
        <v>9.3699999999999992</v>
      </c>
      <c r="H25" s="14">
        <v>8.06</v>
      </c>
      <c r="I25" s="8">
        <v>18.87</v>
      </c>
      <c r="J25" s="8">
        <v>619</v>
      </c>
      <c r="K25" s="26">
        <v>1.2910999999999999</v>
      </c>
      <c r="L25" s="26">
        <v>6.1199999999999997E-2</v>
      </c>
      <c r="M25" s="26">
        <v>0.71709999999999996</v>
      </c>
      <c r="N25" s="26">
        <v>6.7999999999999996E-3</v>
      </c>
      <c r="O25" s="26">
        <v>4.36E-2</v>
      </c>
      <c r="P25" s="22">
        <v>11.6</v>
      </c>
      <c r="Q25" s="8">
        <v>980</v>
      </c>
      <c r="S25" s="9">
        <f>E25*K25*28.3*24*60*60/(1000*1000)</f>
        <v>0.69451677503999998</v>
      </c>
      <c r="T25" s="9">
        <f t="shared" si="46"/>
        <v>3.2921095679999998E-2</v>
      </c>
      <c r="U25" s="9">
        <f t="shared" si="23"/>
        <v>0.38574702144</v>
      </c>
      <c r="V25" s="9">
        <f t="shared" si="24"/>
        <v>3.6578995200000001E-3</v>
      </c>
      <c r="W25" s="9">
        <f t="shared" si="25"/>
        <v>2.3453591039999999E-2</v>
      </c>
      <c r="X25" s="9">
        <f t="shared" si="26"/>
        <v>6.2399462400000001</v>
      </c>
      <c r="Z25" s="18">
        <f t="shared" si="27"/>
        <v>253.4986228896</v>
      </c>
      <c r="AA25" s="18">
        <f t="shared" si="28"/>
        <v>12.016199923199999</v>
      </c>
      <c r="AB25" s="18">
        <f t="shared" si="29"/>
        <v>140.79766282560001</v>
      </c>
      <c r="AC25" s="18">
        <f t="shared" si="30"/>
        <v>1.3351333248000001</v>
      </c>
      <c r="AD25" s="18">
        <f t="shared" si="31"/>
        <v>8.5605607295999988</v>
      </c>
      <c r="AE25" s="18">
        <f t="shared" si="32"/>
        <v>2277.5803776000002</v>
      </c>
      <c r="AG25" s="9">
        <f t="shared" si="33"/>
        <v>0.35371005899608865</v>
      </c>
      <c r="AH25" s="9">
        <f t="shared" si="34"/>
        <v>1.6766366362451109E-2</v>
      </c>
      <c r="AI25" s="9">
        <f t="shared" si="35"/>
        <v>0.19645688428943939</v>
      </c>
      <c r="AJ25" s="9">
        <f t="shared" si="36"/>
        <v>1.8629295958279008E-3</v>
      </c>
      <c r="AK25" s="9">
        <f t="shared" si="37"/>
        <v>1.1944666232073011E-2</v>
      </c>
      <c r="AL25" s="9">
        <f t="shared" si="38"/>
        <v>3.1779387222946545</v>
      </c>
      <c r="AN25" s="9">
        <f t="shared" si="39"/>
        <v>129.10417153357236</v>
      </c>
      <c r="AO25" s="9">
        <f t="shared" si="40"/>
        <v>6.1197237222946548</v>
      </c>
      <c r="AP25" s="9">
        <f t="shared" si="41"/>
        <v>71.706762765645379</v>
      </c>
      <c r="AQ25" s="9">
        <f t="shared" si="42"/>
        <v>0.67996930247718379</v>
      </c>
      <c r="AR25" s="9">
        <f t="shared" si="43"/>
        <v>4.3598031747066495</v>
      </c>
      <c r="AS25" s="9">
        <f t="shared" si="44"/>
        <v>1159.947633637549</v>
      </c>
    </row>
    <row r="26" spans="1:45" x14ac:dyDescent="0.25">
      <c r="A26" s="8">
        <v>11</v>
      </c>
      <c r="B26" s="20">
        <v>45526</v>
      </c>
      <c r="C26" s="17">
        <v>103.68</v>
      </c>
      <c r="D26" s="22" t="s">
        <v>69</v>
      </c>
      <c r="E26" s="21">
        <v>2E-3</v>
      </c>
      <c r="F26" s="14">
        <v>18.100000000000001</v>
      </c>
      <c r="G26" s="14">
        <v>8.85</v>
      </c>
      <c r="H26" s="14">
        <v>8.01</v>
      </c>
      <c r="I26" s="8">
        <v>1.85</v>
      </c>
      <c r="J26" s="8">
        <v>685</v>
      </c>
      <c r="K26" s="26">
        <v>2.3153999999999999</v>
      </c>
      <c r="L26" s="26">
        <v>0.1087</v>
      </c>
      <c r="M26" s="26">
        <v>4.5340999999999996</v>
      </c>
      <c r="N26" s="26">
        <v>6.3100000000000003E-2</v>
      </c>
      <c r="O26" s="26">
        <v>0.22900000000000001</v>
      </c>
      <c r="P26" s="22">
        <v>12.8</v>
      </c>
      <c r="Q26" s="8">
        <v>1010</v>
      </c>
      <c r="S26" s="9">
        <f>E26*K26*28.3*24*60*60/(1000*1000)</f>
        <v>1.1322861696000001E-2</v>
      </c>
      <c r="T26" s="9">
        <f t="shared" si="46"/>
        <v>5.3156908800000005E-4</v>
      </c>
      <c r="U26" s="9">
        <f t="shared" si="23"/>
        <v>2.2172837183999993E-2</v>
      </c>
      <c r="V26" s="9">
        <f t="shared" si="24"/>
        <v>3.0857414400000007E-4</v>
      </c>
      <c r="W26" s="9">
        <f t="shared" si="25"/>
        <v>1.1198649600000002E-3</v>
      </c>
      <c r="X26" s="9">
        <f t="shared" si="26"/>
        <v>6.2595072000000002E-2</v>
      </c>
      <c r="Z26" s="18">
        <f t="shared" si="27"/>
        <v>4.1328445190399998</v>
      </c>
      <c r="AA26" s="18">
        <f t="shared" si="28"/>
        <v>0.19402271712000002</v>
      </c>
      <c r="AB26" s="18">
        <f t="shared" si="29"/>
        <v>8.0930855721599979</v>
      </c>
      <c r="AC26" s="18">
        <f t="shared" si="30"/>
        <v>0.11262956256000002</v>
      </c>
      <c r="AD26" s="18">
        <f t="shared" si="31"/>
        <v>0.40875071040000005</v>
      </c>
      <c r="AE26" s="18">
        <f t="shared" si="32"/>
        <v>22.84720128</v>
      </c>
      <c r="AG26" s="9">
        <f t="shared" si="33"/>
        <v>0.10920969999999999</v>
      </c>
      <c r="AH26" s="9">
        <f t="shared" si="34"/>
        <v>5.1270166666666662E-3</v>
      </c>
      <c r="AI26" s="9">
        <f t="shared" si="35"/>
        <v>0.21385838333333324</v>
      </c>
      <c r="AJ26" s="9">
        <f t="shared" si="36"/>
        <v>2.976216666666667E-3</v>
      </c>
      <c r="AK26" s="9">
        <f t="shared" si="37"/>
        <v>1.0801166666666667E-2</v>
      </c>
      <c r="AL26" s="9">
        <f t="shared" si="38"/>
        <v>0.60373333333333334</v>
      </c>
      <c r="AN26" s="9">
        <f t="shared" si="39"/>
        <v>39.861540499999997</v>
      </c>
      <c r="AO26" s="9">
        <f t="shared" si="40"/>
        <v>1.8713610833333332</v>
      </c>
      <c r="AP26" s="9">
        <f t="shared" si="41"/>
        <v>78.05830991666663</v>
      </c>
      <c r="AQ26" s="9">
        <f t="shared" si="42"/>
        <v>1.0863190833333334</v>
      </c>
      <c r="AR26" s="9">
        <f t="shared" si="43"/>
        <v>3.9424258333333335</v>
      </c>
      <c r="AS26" s="9">
        <f t="shared" si="44"/>
        <v>220.36266666666668</v>
      </c>
    </row>
    <row r="27" spans="1:45" x14ac:dyDescent="0.25">
      <c r="A27" s="8">
        <v>12</v>
      </c>
      <c r="B27" s="20">
        <v>45526</v>
      </c>
      <c r="C27" s="17">
        <v>7271.04</v>
      </c>
      <c r="D27" s="22" t="s">
        <v>69</v>
      </c>
      <c r="E27" s="9">
        <v>5.29</v>
      </c>
      <c r="F27" s="14">
        <v>22.6</v>
      </c>
      <c r="G27" s="14">
        <v>8.32</v>
      </c>
      <c r="H27" s="14">
        <v>8.11</v>
      </c>
      <c r="I27" s="8">
        <v>24</v>
      </c>
      <c r="J27" s="8">
        <v>342</v>
      </c>
      <c r="K27" s="26">
        <v>0.13039999999999999</v>
      </c>
      <c r="L27" s="26">
        <v>2.9399999999999999E-2</v>
      </c>
      <c r="M27" s="26">
        <v>0.66339999999999999</v>
      </c>
      <c r="N27" s="26">
        <v>2.9700000000000001E-2</v>
      </c>
      <c r="O27" s="26">
        <v>5.79E-2</v>
      </c>
      <c r="P27" s="22">
        <v>4.53</v>
      </c>
      <c r="Q27" s="8">
        <v>3</v>
      </c>
      <c r="S27" s="9">
        <f>E27*K27*28.3*24*60*60/(1000*1000)</f>
        <v>1.6866828979200001</v>
      </c>
      <c r="T27" s="9">
        <f t="shared" si="46"/>
        <v>0.38027973311999996</v>
      </c>
      <c r="U27" s="9">
        <f t="shared" si="23"/>
        <v>8.5808698963199994</v>
      </c>
      <c r="V27" s="9">
        <f t="shared" si="24"/>
        <v>0.38416013855999998</v>
      </c>
      <c r="W27" s="9">
        <f t="shared" si="25"/>
        <v>0.74891824992</v>
      </c>
      <c r="X27" s="9">
        <f t="shared" si="26"/>
        <v>58.594122144000004</v>
      </c>
      <c r="Z27" s="18">
        <f t="shared" si="27"/>
        <v>615.63925774080008</v>
      </c>
      <c r="AA27" s="18">
        <f t="shared" si="28"/>
        <v>138.80210258879998</v>
      </c>
      <c r="AB27" s="18">
        <f t="shared" si="29"/>
        <v>3132.0175121568</v>
      </c>
      <c r="AC27" s="18">
        <f t="shared" si="30"/>
        <v>140.21845057439998</v>
      </c>
      <c r="AD27" s="18">
        <f t="shared" si="31"/>
        <v>273.35516122080003</v>
      </c>
      <c r="AE27" s="18">
        <f t="shared" si="32"/>
        <v>21386.854582560001</v>
      </c>
      <c r="AG27" s="9">
        <f t="shared" si="33"/>
        <v>0.23197271613414314</v>
      </c>
      <c r="AH27" s="9">
        <f t="shared" si="34"/>
        <v>5.2300597042513858E-2</v>
      </c>
      <c r="AI27" s="9">
        <f t="shared" si="35"/>
        <v>1.1801434040137311</v>
      </c>
      <c r="AJ27" s="9">
        <f t="shared" si="36"/>
        <v>5.2834276604172163E-2</v>
      </c>
      <c r="AK27" s="9">
        <f t="shared" si="37"/>
        <v>0.10300015540005281</v>
      </c>
      <c r="AL27" s="9">
        <f t="shared" si="38"/>
        <v>8.058561381040402</v>
      </c>
      <c r="AN27" s="9">
        <f t="shared" si="39"/>
        <v>84.670041388962247</v>
      </c>
      <c r="AO27" s="9">
        <f t="shared" si="40"/>
        <v>19.089717920517558</v>
      </c>
      <c r="AP27" s="9">
        <f t="shared" si="41"/>
        <v>430.75234246501185</v>
      </c>
      <c r="AQ27" s="9">
        <f t="shared" si="42"/>
        <v>19.284510960522841</v>
      </c>
      <c r="AR27" s="9">
        <f t="shared" si="43"/>
        <v>37.595056721019276</v>
      </c>
      <c r="AS27" s="9">
        <f t="shared" si="44"/>
        <v>2941.3749040797466</v>
      </c>
    </row>
    <row r="28" spans="1:45" x14ac:dyDescent="0.25">
      <c r="B28" s="16"/>
      <c r="K28" s="19"/>
      <c r="L28" s="19"/>
      <c r="M28" s="19"/>
      <c r="N28" s="19"/>
      <c r="O28" s="19"/>
    </row>
    <row r="29" spans="1:45" x14ac:dyDescent="0.25">
      <c r="E29" s="8"/>
      <c r="G29" s="8"/>
      <c r="H29" s="8"/>
      <c r="K29" s="8"/>
      <c r="L29" s="8"/>
      <c r="M29" s="8"/>
      <c r="N29" s="8"/>
      <c r="O29" s="8"/>
    </row>
    <row r="31" spans="1:45" x14ac:dyDescent="0.25">
      <c r="A31" s="23">
        <v>1</v>
      </c>
      <c r="B31" s="8" t="s">
        <v>76</v>
      </c>
      <c r="C31" s="17"/>
      <c r="D31" s="8" t="s">
        <v>38</v>
      </c>
      <c r="G31" s="14" t="s">
        <v>21</v>
      </c>
      <c r="H31" s="24" t="s">
        <v>20</v>
      </c>
      <c r="J31" s="8">
        <v>1050</v>
      </c>
      <c r="L31" s="9" t="s">
        <v>42</v>
      </c>
      <c r="Q31" s="8">
        <v>235</v>
      </c>
    </row>
    <row r="32" spans="1:45" x14ac:dyDescent="0.25">
      <c r="A32" s="23">
        <v>2</v>
      </c>
      <c r="B32" s="8" t="s">
        <v>109</v>
      </c>
      <c r="C32" s="17"/>
      <c r="D32" s="8" t="s">
        <v>37</v>
      </c>
      <c r="I32" s="8">
        <v>5.7</v>
      </c>
      <c r="M32" s="9">
        <v>0.54</v>
      </c>
      <c r="O32" s="21">
        <v>3.3000000000000002E-2</v>
      </c>
    </row>
    <row r="33" spans="1:45" x14ac:dyDescent="0.25">
      <c r="A33" s="23">
        <v>3</v>
      </c>
      <c r="B33" s="8" t="s">
        <v>118</v>
      </c>
      <c r="C33" s="17"/>
      <c r="D33" s="8" t="s">
        <v>44</v>
      </c>
      <c r="I33" s="8">
        <v>15</v>
      </c>
    </row>
    <row r="34" spans="1:45" x14ac:dyDescent="0.25">
      <c r="A34" s="23">
        <v>4</v>
      </c>
      <c r="B34" s="8" t="s">
        <v>110</v>
      </c>
      <c r="C34" s="17"/>
      <c r="D34" s="8" t="s">
        <v>39</v>
      </c>
      <c r="P34" s="8">
        <v>15</v>
      </c>
    </row>
    <row r="35" spans="1:45" x14ac:dyDescent="0.25">
      <c r="A35" s="23">
        <v>5</v>
      </c>
      <c r="B35" s="8" t="s">
        <v>111</v>
      </c>
      <c r="C35" s="17"/>
      <c r="D35" s="8" t="s">
        <v>40</v>
      </c>
      <c r="K35" s="9">
        <v>2</v>
      </c>
      <c r="O35" s="9">
        <v>0.08</v>
      </c>
    </row>
    <row r="36" spans="1:45" x14ac:dyDescent="0.25">
      <c r="A36" s="23">
        <v>6</v>
      </c>
      <c r="B36" s="8" t="s">
        <v>112</v>
      </c>
      <c r="C36" s="17"/>
      <c r="D36" s="8" t="s">
        <v>41</v>
      </c>
      <c r="K36" s="9">
        <v>1</v>
      </c>
      <c r="O36" s="9">
        <v>0.1</v>
      </c>
    </row>
    <row r="37" spans="1:45" x14ac:dyDescent="0.25">
      <c r="A37" s="23">
        <v>7</v>
      </c>
      <c r="B37" s="8" t="s">
        <v>117</v>
      </c>
      <c r="C37" s="17"/>
      <c r="D37" s="8" t="s">
        <v>43</v>
      </c>
      <c r="N37" s="9">
        <v>0.03</v>
      </c>
    </row>
    <row r="38" spans="1:45" x14ac:dyDescent="0.25">
      <c r="A38" s="23">
        <v>8</v>
      </c>
      <c r="B38" s="23" t="s">
        <v>113</v>
      </c>
      <c r="C38" s="17"/>
      <c r="D38" s="8" t="s">
        <v>45</v>
      </c>
    </row>
    <row r="39" spans="1:45" x14ac:dyDescent="0.25">
      <c r="A39" s="23">
        <v>9</v>
      </c>
      <c r="B39" s="23" t="s">
        <v>114</v>
      </c>
      <c r="C39" s="17"/>
    </row>
    <row r="40" spans="1:45" x14ac:dyDescent="0.25">
      <c r="A40" s="23">
        <v>10</v>
      </c>
      <c r="B40" s="23" t="s">
        <v>115</v>
      </c>
      <c r="C40" s="17"/>
      <c r="D40" s="8" t="s">
        <v>106</v>
      </c>
      <c r="I40" s="9">
        <f>COUNTIF(I3:I27, "&gt;15")</f>
        <v>17</v>
      </c>
      <c r="K40" s="9">
        <f>COUNTIF(K3:K27, "&gt;1")</f>
        <v>16</v>
      </c>
      <c r="M40" s="9">
        <f>COUNTIF(M3:M27, "&gt;.54")</f>
        <v>22</v>
      </c>
      <c r="N40" s="9">
        <f>COUNTIF(N3:N27, "&gt;.03")</f>
        <v>4</v>
      </c>
      <c r="O40" s="9">
        <f>COUNTIF(O3:O27, "&gt;.075")</f>
        <v>8</v>
      </c>
      <c r="P40" s="9">
        <f>COUNTIF(P3:P27, "&gt;15")</f>
        <v>13</v>
      </c>
      <c r="Q40" s="9">
        <f>COUNTIF(Q3:Q27, "&gt;235")</f>
        <v>18</v>
      </c>
    </row>
    <row r="41" spans="1:45" x14ac:dyDescent="0.25">
      <c r="A41" s="23">
        <v>11</v>
      </c>
      <c r="B41" s="23" t="s">
        <v>116</v>
      </c>
      <c r="C41" s="17"/>
      <c r="D41" s="8" t="s">
        <v>107</v>
      </c>
      <c r="I41" s="9">
        <f>COUNTA(I3:I27)</f>
        <v>23</v>
      </c>
      <c r="K41" s="9">
        <f>COUNTA(K3:K27)</f>
        <v>23</v>
      </c>
      <c r="M41" s="9">
        <f t="shared" ref="M41:Q41" si="47">COUNTA(M3:M27)</f>
        <v>23</v>
      </c>
      <c r="N41" s="9">
        <f t="shared" si="47"/>
        <v>23</v>
      </c>
      <c r="O41" s="9">
        <f t="shared" si="47"/>
        <v>23</v>
      </c>
      <c r="P41" s="9">
        <f t="shared" si="47"/>
        <v>23</v>
      </c>
      <c r="Q41" s="9">
        <f t="shared" si="47"/>
        <v>23</v>
      </c>
    </row>
    <row r="42" spans="1:45" x14ac:dyDescent="0.25">
      <c r="A42" s="8">
        <v>12</v>
      </c>
      <c r="B42" s="8" t="s">
        <v>77</v>
      </c>
      <c r="C42" s="17"/>
      <c r="D42" s="8" t="s">
        <v>108</v>
      </c>
      <c r="I42" s="25">
        <f>I40/I41</f>
        <v>0.73913043478260865</v>
      </c>
      <c r="K42" s="25">
        <f>K40/K41</f>
        <v>0.69565217391304346</v>
      </c>
      <c r="L42" s="25"/>
      <c r="M42" s="25">
        <f t="shared" ref="M42:P42" si="48">M40/M41</f>
        <v>0.95652173913043481</v>
      </c>
      <c r="N42" s="25">
        <f t="shared" si="48"/>
        <v>0.17391304347826086</v>
      </c>
      <c r="O42" s="25">
        <f t="shared" si="48"/>
        <v>0.34782608695652173</v>
      </c>
      <c r="P42" s="25">
        <f t="shared" si="48"/>
        <v>0.56521739130434778</v>
      </c>
      <c r="Q42" s="25">
        <f>Q40/Q41</f>
        <v>0.78260869565217395</v>
      </c>
    </row>
    <row r="43" spans="1:45" x14ac:dyDescent="0.25">
      <c r="C43" s="17"/>
    </row>
    <row r="47" spans="1:45" x14ac:dyDescent="0.25">
      <c r="A47" s="8" t="s">
        <v>75</v>
      </c>
      <c r="B47" s="20">
        <v>45526</v>
      </c>
      <c r="D47" s="22" t="s">
        <v>69</v>
      </c>
      <c r="E47" s="9"/>
      <c r="F47" s="8"/>
      <c r="G47" s="8"/>
      <c r="H47" s="8"/>
      <c r="K47" s="22">
        <v>2.5842000000000001</v>
      </c>
      <c r="L47" s="22" t="s">
        <v>93</v>
      </c>
      <c r="M47" s="22">
        <v>2.6850999999999998</v>
      </c>
      <c r="N47" s="22">
        <v>7.0000000000000001E-3</v>
      </c>
      <c r="O47" s="22">
        <v>5.28E-2</v>
      </c>
      <c r="P47" s="22">
        <v>110</v>
      </c>
      <c r="Q47" s="8">
        <v>921</v>
      </c>
      <c r="S47" s="9"/>
      <c r="T47" s="9"/>
      <c r="U47" s="9"/>
      <c r="V47" s="9"/>
      <c r="W47" s="9"/>
      <c r="X47" s="9"/>
      <c r="Z47" s="18"/>
      <c r="AA47" s="18"/>
      <c r="AB47" s="18"/>
      <c r="AC47" s="18"/>
      <c r="AD47" s="18"/>
      <c r="AE47" s="18"/>
      <c r="AG47" s="9"/>
      <c r="AH47" s="9"/>
      <c r="AI47" s="9"/>
      <c r="AJ47" s="9"/>
      <c r="AK47" s="9"/>
      <c r="AL47" s="9"/>
      <c r="AN47" s="9"/>
      <c r="AO47" s="9"/>
      <c r="AP47" s="9"/>
      <c r="AQ47" s="9"/>
      <c r="AR47" s="9"/>
      <c r="AS47" s="9"/>
    </row>
    <row r="48" spans="1:45" x14ac:dyDescent="0.25">
      <c r="A48" s="8" t="s">
        <v>75</v>
      </c>
      <c r="B48" s="16">
        <v>45469</v>
      </c>
      <c r="C48" s="17"/>
      <c r="D48" s="16" t="s">
        <v>61</v>
      </c>
      <c r="E48" s="9"/>
      <c r="F48" s="8"/>
      <c r="G48" s="8"/>
      <c r="H48" s="8"/>
      <c r="K48" s="22">
        <v>5.3223000000000003</v>
      </c>
      <c r="L48" s="22">
        <v>5.2400000000000002E-2</v>
      </c>
      <c r="M48" s="22">
        <v>1.6966000000000001</v>
      </c>
      <c r="N48" s="22">
        <v>1.6199999999999999E-2</v>
      </c>
      <c r="O48" s="22">
        <v>4.65E-2</v>
      </c>
      <c r="P48" s="22">
        <v>111.8918919</v>
      </c>
      <c r="Q48" s="8">
        <v>2420</v>
      </c>
      <c r="S48" s="9"/>
      <c r="T48" s="9"/>
      <c r="U48" s="9"/>
      <c r="V48" s="9"/>
      <c r="W48" s="9"/>
      <c r="X48" s="9"/>
      <c r="Z48" s="18"/>
      <c r="AA48" s="18"/>
      <c r="AB48" s="18"/>
      <c r="AC48" s="18"/>
      <c r="AD48" s="18"/>
      <c r="AE48" s="18"/>
      <c r="AG48" s="9"/>
      <c r="AH48" s="9"/>
      <c r="AI48" s="9"/>
      <c r="AJ48" s="9"/>
      <c r="AK48" s="9"/>
      <c r="AL48" s="9"/>
      <c r="AN48" s="9"/>
      <c r="AO48" s="9"/>
      <c r="AP48" s="9"/>
      <c r="AQ48" s="9"/>
      <c r="AR48" s="9"/>
      <c r="AS48" s="9"/>
    </row>
  </sheetData>
  <sortState xmlns:xlrd2="http://schemas.microsoft.com/office/spreadsheetml/2017/richdata2" ref="A3:AT22">
    <sortCondition ref="D3:D22"/>
    <sortCondition ref="A3:A22"/>
  </sortState>
  <printOptions gridLines="1"/>
  <pageMargins left="0.7" right="0.7" top="0.75" bottom="0.75" header="0.3" footer="0.3"/>
  <pageSetup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B2014-BFF7-489C-92C2-3E8D048BF3B1}">
  <dimension ref="A1:AS29"/>
  <sheetViews>
    <sheetView zoomScaleNormal="100" workbookViewId="0">
      <pane ySplit="1" topLeftCell="A2" activePane="bottomLeft" state="frozen"/>
      <selection pane="bottomLeft" activeCell="K18" sqref="K18:K19"/>
    </sheetView>
  </sheetViews>
  <sheetFormatPr defaultColWidth="9.140625" defaultRowHeight="15" x14ac:dyDescent="0.25"/>
  <cols>
    <col min="1" max="1" width="12.42578125" style="8" bestFit="1" customWidth="1"/>
    <col min="2" max="2" width="25.28515625" style="8" customWidth="1"/>
    <col min="3" max="3" width="13.85546875" style="8" bestFit="1" customWidth="1"/>
    <col min="4" max="4" width="14.5703125" style="8" bestFit="1" customWidth="1"/>
    <col min="5" max="5" width="6.140625" style="14" bestFit="1" customWidth="1"/>
    <col min="6" max="6" width="6.28515625" style="14" bestFit="1" customWidth="1"/>
    <col min="7" max="7" width="5.140625" style="14" customWidth="1"/>
    <col min="8" max="8" width="5.28515625" style="14" customWidth="1"/>
    <col min="9" max="9" width="6" style="8" bestFit="1" customWidth="1"/>
    <col min="10" max="10" width="6.42578125" style="8" bestFit="1" customWidth="1"/>
    <col min="11" max="11" width="9" style="9" customWidth="1"/>
    <col min="12" max="14" width="8.42578125" style="9" bestFit="1" customWidth="1"/>
    <col min="15" max="15" width="8.140625" style="9" customWidth="1"/>
    <col min="16" max="16" width="6.140625" style="8" bestFit="1" customWidth="1"/>
    <col min="17" max="17" width="7.85546875" style="8" bestFit="1" customWidth="1"/>
    <col min="18" max="18" width="3.42578125" style="8" customWidth="1"/>
    <col min="19" max="21" width="9.42578125" style="8" bestFit="1" customWidth="1"/>
    <col min="22" max="22" width="12.5703125" style="8" bestFit="1" customWidth="1"/>
    <col min="23" max="24" width="9.42578125" style="8" bestFit="1" customWidth="1"/>
    <col min="25" max="25" width="9.140625" style="8"/>
    <col min="26" max="28" width="9.5703125" style="8" bestFit="1" customWidth="1"/>
    <col min="29" max="29" width="11.7109375" style="8" bestFit="1" customWidth="1"/>
    <col min="30" max="30" width="9.5703125" style="8" bestFit="1" customWidth="1"/>
    <col min="31" max="31" width="11" style="8" bestFit="1" customWidth="1"/>
    <col min="32" max="32" width="9.140625" style="8"/>
    <col min="33" max="35" width="9.5703125" style="8" bestFit="1" customWidth="1"/>
    <col min="36" max="36" width="13" style="8" bestFit="1" customWidth="1"/>
    <col min="37" max="37" width="9.5703125" style="8" bestFit="1" customWidth="1"/>
    <col min="38" max="38" width="10.140625" style="8" bestFit="1" customWidth="1"/>
    <col min="39" max="39" width="9.140625" style="8"/>
    <col min="40" max="40" width="10" style="8" bestFit="1" customWidth="1"/>
    <col min="41" max="41" width="9.42578125" style="8" bestFit="1" customWidth="1"/>
    <col min="42" max="42" width="10.42578125" style="8" customWidth="1"/>
    <col min="43" max="43" width="9.42578125" style="8" bestFit="1" customWidth="1"/>
    <col min="44" max="44" width="9.7109375" style="8" bestFit="1" customWidth="1"/>
    <col min="45" max="45" width="12.7109375" style="8" bestFit="1" customWidth="1"/>
    <col min="46" max="16384" width="9.140625" style="8"/>
  </cols>
  <sheetData>
    <row r="1" spans="1:45" x14ac:dyDescent="0.25">
      <c r="A1" s="8" t="s">
        <v>0</v>
      </c>
      <c r="B1" s="8" t="s">
        <v>18</v>
      </c>
      <c r="C1" s="8" t="s">
        <v>35</v>
      </c>
      <c r="D1" s="8" t="s">
        <v>19</v>
      </c>
      <c r="E1" s="14" t="s">
        <v>7</v>
      </c>
      <c r="F1" s="14" t="s">
        <v>5</v>
      </c>
      <c r="G1" s="14" t="s">
        <v>62</v>
      </c>
      <c r="H1" s="14" t="s">
        <v>4</v>
      </c>
      <c r="I1" s="8" t="s">
        <v>3</v>
      </c>
      <c r="J1" s="8" t="s">
        <v>6</v>
      </c>
      <c r="K1" s="9" t="s">
        <v>63</v>
      </c>
      <c r="L1" s="9" t="s">
        <v>64</v>
      </c>
      <c r="M1" s="9" t="s">
        <v>16</v>
      </c>
      <c r="N1" s="9" t="s">
        <v>17</v>
      </c>
      <c r="O1" s="9" t="s">
        <v>1</v>
      </c>
      <c r="P1" s="8" t="s">
        <v>2</v>
      </c>
      <c r="Q1" s="8" t="s">
        <v>14</v>
      </c>
      <c r="S1" s="8" t="s">
        <v>22</v>
      </c>
      <c r="T1" s="8" t="s">
        <v>23</v>
      </c>
      <c r="U1" s="8" t="s">
        <v>94</v>
      </c>
      <c r="V1" s="8" t="s">
        <v>25</v>
      </c>
      <c r="W1" s="8" t="s">
        <v>26</v>
      </c>
      <c r="X1" s="8" t="s">
        <v>27</v>
      </c>
      <c r="Z1" s="8" t="s">
        <v>22</v>
      </c>
      <c r="AA1" s="8" t="s">
        <v>23</v>
      </c>
      <c r="AB1" s="8" t="s">
        <v>24</v>
      </c>
      <c r="AC1" s="8" t="s">
        <v>25</v>
      </c>
      <c r="AD1" s="8" t="s">
        <v>26</v>
      </c>
      <c r="AE1" s="8" t="s">
        <v>27</v>
      </c>
      <c r="AF1" s="15"/>
      <c r="AG1" s="8" t="s">
        <v>29</v>
      </c>
      <c r="AH1" s="8" t="s">
        <v>30</v>
      </c>
      <c r="AI1" s="8" t="s">
        <v>31</v>
      </c>
      <c r="AJ1" s="8" t="s">
        <v>32</v>
      </c>
      <c r="AK1" s="8" t="s">
        <v>33</v>
      </c>
      <c r="AL1" s="8" t="s">
        <v>34</v>
      </c>
      <c r="AN1" s="8" t="s">
        <v>29</v>
      </c>
      <c r="AO1" s="8" t="s">
        <v>30</v>
      </c>
      <c r="AP1" s="8" t="s">
        <v>31</v>
      </c>
      <c r="AQ1" s="8" t="s">
        <v>32</v>
      </c>
      <c r="AR1" s="8" t="s">
        <v>33</v>
      </c>
      <c r="AS1" s="8" t="s">
        <v>34</v>
      </c>
    </row>
    <row r="2" spans="1:45" x14ac:dyDescent="0.25">
      <c r="A2" s="8">
        <v>1</v>
      </c>
      <c r="B2" s="16">
        <v>45526</v>
      </c>
      <c r="C2" s="17">
        <v>1563.52</v>
      </c>
      <c r="D2" s="8" t="s">
        <v>69</v>
      </c>
      <c r="E2" s="9">
        <v>1.1399999999999999</v>
      </c>
      <c r="F2" s="14">
        <v>20.399999999999999</v>
      </c>
      <c r="G2" s="14">
        <v>9.93</v>
      </c>
      <c r="H2" s="14">
        <v>8.23</v>
      </c>
      <c r="I2" s="8">
        <v>54.7</v>
      </c>
      <c r="J2" s="8">
        <v>374</v>
      </c>
      <c r="K2" s="26">
        <v>8.8700000000000001E-2</v>
      </c>
      <c r="L2" s="26">
        <v>6.2799999999999995E-2</v>
      </c>
      <c r="M2" s="32">
        <v>2.2328000000000001</v>
      </c>
      <c r="N2" s="26">
        <v>1.3299999999999999E-2</v>
      </c>
      <c r="O2" s="27">
        <v>0.3669</v>
      </c>
      <c r="P2" s="31">
        <v>17.5</v>
      </c>
      <c r="Q2" s="8">
        <v>79</v>
      </c>
      <c r="S2" s="9">
        <f t="shared" ref="S2:S15" si="0">E2*K2*28.3*24*60*60/(1000*1000)</f>
        <v>0.24724564415999997</v>
      </c>
      <c r="T2" s="9">
        <f t="shared" ref="T2:T15" si="1">E2*L2*28.3*24*60*60/(1000*1000)</f>
        <v>0.17505103103999997</v>
      </c>
      <c r="U2" s="9">
        <f t="shared" ref="U2:U15" si="2">E2*M2*28.3*24*60*60/(1000*1000)</f>
        <v>6.2237888870400013</v>
      </c>
      <c r="V2" s="9">
        <f t="shared" ref="V2:V15" si="3">E2*N2*28.3*24*60*60/(1000*1000)</f>
        <v>3.7072909440000003E-2</v>
      </c>
      <c r="W2" s="9">
        <f t="shared" ref="W2:W15" si="4">E2*O2*28.3*24*60*60/(1000*1000)</f>
        <v>1.0227105619200001</v>
      </c>
      <c r="X2" s="9">
        <f t="shared" ref="X2:X15" si="5">E2*P2*28.3*24*60*60/(1000*1000)</f>
        <v>48.780144</v>
      </c>
      <c r="Z2" s="7">
        <f t="shared" ref="Z2:Z15" si="6">S2*365</f>
        <v>90.244660118399992</v>
      </c>
      <c r="AA2" s="7">
        <f t="shared" ref="AA2:AA15" si="7">T2*365</f>
        <v>63.893626329599989</v>
      </c>
      <c r="AB2" s="7">
        <f t="shared" ref="AB2:AB15" si="8">U2*365</f>
        <v>2271.6829437696006</v>
      </c>
      <c r="AC2" s="7">
        <f t="shared" ref="AC2:AC15" si="9">V2*365</f>
        <v>13.531611945600002</v>
      </c>
      <c r="AD2" s="7">
        <f t="shared" ref="AD2:AD15" si="10">W2*365</f>
        <v>373.28935510080004</v>
      </c>
      <c r="AE2" s="7">
        <f t="shared" ref="AE2:AE15" si="11">X2*365</f>
        <v>17804.752560000001</v>
      </c>
      <c r="AG2" s="9">
        <f t="shared" ref="AG2:AG25" si="12">S2*1000/C2</f>
        <v>0.15813398239869011</v>
      </c>
      <c r="AH2" s="9">
        <f t="shared" ref="AH2:AH25" si="13">T2*1000/C2</f>
        <v>0.11195957265656978</v>
      </c>
      <c r="AI2" s="9">
        <f t="shared" ref="AI2:AI25" si="14">U2*1000/C2</f>
        <v>3.9806263348342208</v>
      </c>
      <c r="AJ2" s="9">
        <f t="shared" ref="AJ2:AJ25" si="15">V2*1000/C2</f>
        <v>2.3711183381088827E-2</v>
      </c>
      <c r="AK2" s="9">
        <f t="shared" ref="AK2:AK25" si="16">W2*1000/C2</f>
        <v>0.65410775808432264</v>
      </c>
      <c r="AL2" s="9">
        <f t="shared" ref="AL2:AL25" si="17">X2*1000/C2</f>
        <v>31.198925501432665</v>
      </c>
      <c r="AN2" s="7">
        <f t="shared" ref="AN2:AN15" si="18">AG2*365</f>
        <v>57.718903575521892</v>
      </c>
      <c r="AO2" s="7">
        <f t="shared" ref="AO2:AO15" si="19">AH2*365</f>
        <v>40.865244019647967</v>
      </c>
      <c r="AP2" s="7">
        <f t="shared" ref="AP2:AP15" si="20">AI2*365</f>
        <v>1452.9286122144906</v>
      </c>
      <c r="AQ2" s="7">
        <f t="shared" ref="AQ2:AQ15" si="21">AJ2*365</f>
        <v>8.6545819340974219</v>
      </c>
      <c r="AR2" s="7">
        <f t="shared" ref="AR2:AR15" si="22">AK2*365</f>
        <v>238.74933170077776</v>
      </c>
      <c r="AS2" s="7">
        <f t="shared" ref="AS2:AS15" si="23">AL2*365</f>
        <v>11387.607808022924</v>
      </c>
    </row>
    <row r="3" spans="1:45" x14ac:dyDescent="0.25">
      <c r="A3" s="8">
        <v>1</v>
      </c>
      <c r="B3" s="16">
        <v>45469</v>
      </c>
      <c r="C3" s="17">
        <v>1563.52</v>
      </c>
      <c r="D3" s="16" t="s">
        <v>61</v>
      </c>
      <c r="E3" s="9">
        <v>2</v>
      </c>
      <c r="F3" s="8">
        <v>21.9</v>
      </c>
      <c r="G3" s="8">
        <v>4.9000000000000004</v>
      </c>
      <c r="H3" s="8">
        <v>7.71</v>
      </c>
      <c r="I3" s="8">
        <v>25</v>
      </c>
      <c r="J3" s="8">
        <v>531</v>
      </c>
      <c r="K3" s="26">
        <v>0.5222</v>
      </c>
      <c r="L3" s="26">
        <v>0.22309999999999999</v>
      </c>
      <c r="M3" s="32">
        <v>1.7379</v>
      </c>
      <c r="N3" s="28">
        <v>6.5100000000000005E-2</v>
      </c>
      <c r="O3" s="26">
        <v>0.24709999999999999</v>
      </c>
      <c r="P3" s="31">
        <v>80.666666669999998</v>
      </c>
      <c r="Q3" s="29">
        <v>1300</v>
      </c>
      <c r="S3" s="9">
        <f t="shared" si="0"/>
        <v>2.5536833279999995</v>
      </c>
      <c r="T3" s="9">
        <f t="shared" si="1"/>
        <v>1.091012544</v>
      </c>
      <c r="U3" s="9">
        <f t="shared" si="2"/>
        <v>8.4987480960000017</v>
      </c>
      <c r="V3" s="9">
        <f t="shared" si="3"/>
        <v>0.31835462400000009</v>
      </c>
      <c r="W3" s="9">
        <f t="shared" si="4"/>
        <v>1.2083783039999998</v>
      </c>
      <c r="X3" s="9">
        <f t="shared" si="5"/>
        <v>394.47936001630086</v>
      </c>
      <c r="Z3" s="7">
        <f t="shared" si="6"/>
        <v>932.0944147199998</v>
      </c>
      <c r="AA3" s="7">
        <f t="shared" si="7"/>
        <v>398.21957856</v>
      </c>
      <c r="AB3" s="7">
        <f t="shared" si="8"/>
        <v>3102.0430550400006</v>
      </c>
      <c r="AC3" s="7">
        <f t="shared" si="9"/>
        <v>116.19943776000004</v>
      </c>
      <c r="AD3" s="7">
        <f t="shared" si="10"/>
        <v>441.05808095999993</v>
      </c>
      <c r="AE3" s="7">
        <f t="shared" si="11"/>
        <v>143984.96640594982</v>
      </c>
      <c r="AG3" s="9">
        <f t="shared" si="12"/>
        <v>1.6332911174785099</v>
      </c>
      <c r="AH3" s="9">
        <f t="shared" si="13"/>
        <v>0.6977925092099877</v>
      </c>
      <c r="AI3" s="9">
        <f t="shared" si="14"/>
        <v>5.4356503888661489</v>
      </c>
      <c r="AJ3" s="9">
        <f t="shared" si="15"/>
        <v>0.20361404011461323</v>
      </c>
      <c r="AK3" s="9">
        <f t="shared" si="16"/>
        <v>0.77285759312320912</v>
      </c>
      <c r="AL3" s="9">
        <f t="shared" si="17"/>
        <v>252.30208760764228</v>
      </c>
      <c r="AN3" s="7">
        <f t="shared" si="18"/>
        <v>596.1512578796561</v>
      </c>
      <c r="AO3" s="7">
        <f t="shared" si="19"/>
        <v>254.6942658616455</v>
      </c>
      <c r="AP3" s="7">
        <f t="shared" si="20"/>
        <v>1984.0123919361445</v>
      </c>
      <c r="AQ3" s="7">
        <f t="shared" si="21"/>
        <v>74.319124641833824</v>
      </c>
      <c r="AR3" s="7">
        <f t="shared" si="22"/>
        <v>282.09302148997131</v>
      </c>
      <c r="AS3" s="7">
        <f t="shared" si="23"/>
        <v>92090.261976789436</v>
      </c>
    </row>
    <row r="4" spans="1:45" x14ac:dyDescent="0.25">
      <c r="A4" s="8">
        <v>2</v>
      </c>
      <c r="B4" s="20">
        <v>45526</v>
      </c>
      <c r="C4" s="17">
        <v>561.28</v>
      </c>
      <c r="D4" s="8" t="s">
        <v>69</v>
      </c>
      <c r="E4" s="21">
        <v>3.0000000000000001E-3</v>
      </c>
      <c r="F4" s="14">
        <v>14.9</v>
      </c>
      <c r="G4" s="14">
        <v>9.4700000000000006</v>
      </c>
      <c r="H4" s="14">
        <v>8.09</v>
      </c>
      <c r="I4" s="8">
        <v>14.07</v>
      </c>
      <c r="J4" s="8">
        <v>802</v>
      </c>
      <c r="K4" s="32">
        <v>2.8355999999999999</v>
      </c>
      <c r="L4" s="26">
        <v>5.8900000000000001E-2</v>
      </c>
      <c r="M4" s="32">
        <v>4.3677999999999999</v>
      </c>
      <c r="N4" s="32">
        <v>0.4491</v>
      </c>
      <c r="O4" s="33">
        <v>0.76190000000000002</v>
      </c>
      <c r="P4" s="22">
        <v>8.48</v>
      </c>
      <c r="Q4" s="34">
        <v>2420</v>
      </c>
      <c r="S4" s="9">
        <f t="shared" si="0"/>
        <v>2.0800146815999999E-2</v>
      </c>
      <c r="T4" s="9">
        <f t="shared" si="1"/>
        <v>4.3205270400000005E-4</v>
      </c>
      <c r="U4" s="9">
        <f t="shared" si="2"/>
        <v>3.2039385407999992E-2</v>
      </c>
      <c r="V4" s="9">
        <f t="shared" si="3"/>
        <v>3.2943101760000005E-3</v>
      </c>
      <c r="W4" s="9">
        <f t="shared" si="4"/>
        <v>5.5888107840000008E-3</v>
      </c>
      <c r="X4" s="9">
        <f t="shared" si="5"/>
        <v>6.2203852800000008E-2</v>
      </c>
      <c r="Z4" s="7">
        <f t="shared" si="6"/>
        <v>7.5920535878399997</v>
      </c>
      <c r="AA4" s="7">
        <f t="shared" si="7"/>
        <v>0.15769923696000002</v>
      </c>
      <c r="AB4" s="7">
        <f t="shared" si="8"/>
        <v>11.694375673919996</v>
      </c>
      <c r="AC4" s="7">
        <f t="shared" si="9"/>
        <v>1.2024232142400002</v>
      </c>
      <c r="AD4" s="7">
        <f t="shared" si="10"/>
        <v>2.0399159361600003</v>
      </c>
      <c r="AE4" s="7">
        <f t="shared" si="11"/>
        <v>22.704406272000003</v>
      </c>
      <c r="AG4" s="9">
        <f t="shared" si="12"/>
        <v>3.7058414367160772E-2</v>
      </c>
      <c r="AH4" s="9">
        <f t="shared" si="13"/>
        <v>7.6976322690992035E-4</v>
      </c>
      <c r="AI4" s="9">
        <f t="shared" si="14"/>
        <v>5.7082713454960084E-2</v>
      </c>
      <c r="AJ4" s="9">
        <f t="shared" si="15"/>
        <v>5.8692812428734337E-3</v>
      </c>
      <c r="AK4" s="9">
        <f t="shared" si="16"/>
        <v>9.9572598061573557E-3</v>
      </c>
      <c r="AL4" s="9">
        <f t="shared" si="17"/>
        <v>0.11082499429874575</v>
      </c>
      <c r="AN4" s="7">
        <f t="shared" si="18"/>
        <v>13.526321244013682</v>
      </c>
      <c r="AO4" s="7">
        <f t="shared" si="19"/>
        <v>0.28096357782212095</v>
      </c>
      <c r="AP4" s="7">
        <f t="shared" si="20"/>
        <v>20.835190411060431</v>
      </c>
      <c r="AQ4" s="7">
        <f t="shared" si="21"/>
        <v>2.1422876536488031</v>
      </c>
      <c r="AR4" s="7">
        <f t="shared" si="22"/>
        <v>3.6343998292474349</v>
      </c>
      <c r="AS4" s="7">
        <f t="shared" si="23"/>
        <v>40.451122919042199</v>
      </c>
    </row>
    <row r="5" spans="1:45" x14ac:dyDescent="0.25">
      <c r="A5" s="8">
        <v>2</v>
      </c>
      <c r="B5" s="16">
        <v>45469</v>
      </c>
      <c r="C5" s="17">
        <v>561.28</v>
      </c>
      <c r="D5" s="16" t="s">
        <v>61</v>
      </c>
      <c r="E5" s="9">
        <v>0.03</v>
      </c>
      <c r="F5" s="8">
        <v>18.899999999999999</v>
      </c>
      <c r="G5" s="8">
        <v>8.31</v>
      </c>
      <c r="H5" s="8">
        <v>8.17</v>
      </c>
      <c r="I5" s="8">
        <v>24.3</v>
      </c>
      <c r="J5" s="8">
        <v>479</v>
      </c>
      <c r="K5" s="32">
        <v>3.0084</v>
      </c>
      <c r="L5" s="26">
        <v>0.1154</v>
      </c>
      <c r="M5" s="32">
        <v>4.1062000000000003</v>
      </c>
      <c r="N5" s="32">
        <v>0.15160000000000001</v>
      </c>
      <c r="O5" s="32">
        <v>0.30590000000000001</v>
      </c>
      <c r="P5" s="30">
        <v>92.833333330000002</v>
      </c>
      <c r="Q5" s="34">
        <v>1010</v>
      </c>
      <c r="S5" s="9">
        <f t="shared" si="0"/>
        <v>0.22067697023999999</v>
      </c>
      <c r="T5" s="9">
        <f t="shared" si="1"/>
        <v>8.4650054399999994E-3</v>
      </c>
      <c r="U5" s="9">
        <f t="shared" si="2"/>
        <v>0.30120455232000004</v>
      </c>
      <c r="V5" s="9">
        <f t="shared" si="3"/>
        <v>1.112040576E-2</v>
      </c>
      <c r="W5" s="9">
        <f t="shared" si="4"/>
        <v>2.2438866239999997E-2</v>
      </c>
      <c r="X5" s="9">
        <f t="shared" si="5"/>
        <v>6.8096591997554885</v>
      </c>
      <c r="Z5" s="7">
        <f t="shared" si="6"/>
        <v>80.547094137599998</v>
      </c>
      <c r="AA5" s="7">
        <f t="shared" si="7"/>
        <v>3.0897269855999996</v>
      </c>
      <c r="AB5" s="7">
        <f t="shared" si="8"/>
        <v>109.93966159680002</v>
      </c>
      <c r="AC5" s="7">
        <f t="shared" si="9"/>
        <v>4.0589481024000005</v>
      </c>
      <c r="AD5" s="7">
        <f t="shared" si="10"/>
        <v>8.1901861775999993</v>
      </c>
      <c r="AE5" s="7">
        <f t="shared" si="11"/>
        <v>2485.5256079107535</v>
      </c>
      <c r="AG5" s="9">
        <f t="shared" si="12"/>
        <v>0.39316735005701259</v>
      </c>
      <c r="AH5" s="9">
        <f t="shared" si="13"/>
        <v>1.5081608893956669E-2</v>
      </c>
      <c r="AI5" s="9">
        <f t="shared" si="14"/>
        <v>0.53663866932725213</v>
      </c>
      <c r="AJ5" s="9">
        <f t="shared" si="15"/>
        <v>1.9812581527936149E-2</v>
      </c>
      <c r="AK5" s="9">
        <f t="shared" si="16"/>
        <v>3.9978025655644234E-2</v>
      </c>
      <c r="AL5" s="9">
        <f t="shared" si="17"/>
        <v>12.132374571970299</v>
      </c>
      <c r="AN5" s="7">
        <f t="shared" si="18"/>
        <v>143.5060827708096</v>
      </c>
      <c r="AO5" s="7">
        <f t="shared" si="19"/>
        <v>5.5047872462941845</v>
      </c>
      <c r="AP5" s="7">
        <f t="shared" si="20"/>
        <v>195.87311430444703</v>
      </c>
      <c r="AQ5" s="7">
        <f t="shared" si="21"/>
        <v>7.2315922576966942</v>
      </c>
      <c r="AR5" s="7">
        <f t="shared" si="22"/>
        <v>14.591979364310145</v>
      </c>
      <c r="AS5" s="7">
        <f t="shared" si="23"/>
        <v>4428.3167187691588</v>
      </c>
    </row>
    <row r="6" spans="1:45" x14ac:dyDescent="0.25">
      <c r="A6" s="8">
        <v>3</v>
      </c>
      <c r="B6" s="20">
        <v>45526</v>
      </c>
      <c r="C6" s="17">
        <v>202.88</v>
      </c>
      <c r="D6" s="8" t="s">
        <v>69</v>
      </c>
      <c r="E6" s="9">
        <v>7.0000000000000007E-2</v>
      </c>
      <c r="F6" s="14">
        <v>14</v>
      </c>
      <c r="G6" s="14">
        <v>9.3800000000000008</v>
      </c>
      <c r="H6" s="14">
        <v>7.88</v>
      </c>
      <c r="I6" s="8">
        <v>22.6</v>
      </c>
      <c r="J6" s="8">
        <v>679</v>
      </c>
      <c r="K6" s="26">
        <v>0.1721</v>
      </c>
      <c r="L6" s="26">
        <v>2.3300000000000001E-2</v>
      </c>
      <c r="M6" s="26">
        <v>0.33860000000000001</v>
      </c>
      <c r="N6" s="26">
        <v>4.5999999999999999E-3</v>
      </c>
      <c r="O6" s="21">
        <v>3.5799999999999998E-2</v>
      </c>
      <c r="P6" s="22">
        <v>9.68</v>
      </c>
      <c r="Q6" s="8">
        <v>123</v>
      </c>
      <c r="S6" s="9">
        <f t="shared" si="0"/>
        <v>2.9456360640000005E-2</v>
      </c>
      <c r="T6" s="9">
        <f t="shared" si="1"/>
        <v>3.9879907200000017E-3</v>
      </c>
      <c r="U6" s="9">
        <f t="shared" si="2"/>
        <v>5.7954234239999999E-2</v>
      </c>
      <c r="V6" s="9">
        <f t="shared" si="3"/>
        <v>7.8732864000000005E-4</v>
      </c>
      <c r="W6" s="9">
        <f t="shared" si="4"/>
        <v>6.12747072E-3</v>
      </c>
      <c r="X6" s="9">
        <f t="shared" si="5"/>
        <v>1.6568133120000004</v>
      </c>
      <c r="Z6" s="7">
        <f t="shared" si="6"/>
        <v>10.751571633600001</v>
      </c>
      <c r="AA6" s="7">
        <f t="shared" si="7"/>
        <v>1.4556166128000005</v>
      </c>
      <c r="AB6" s="7">
        <f t="shared" si="8"/>
        <v>21.153295497599998</v>
      </c>
      <c r="AC6" s="7">
        <f t="shared" si="9"/>
        <v>0.28737495360000004</v>
      </c>
      <c r="AD6" s="7">
        <f t="shared" si="10"/>
        <v>2.2365268128000002</v>
      </c>
      <c r="AE6" s="7">
        <f t="shared" si="11"/>
        <v>604.73685888000011</v>
      </c>
      <c r="AG6" s="9">
        <f t="shared" si="12"/>
        <v>0.14519105205047322</v>
      </c>
      <c r="AH6" s="9">
        <f t="shared" si="13"/>
        <v>1.9656894321766569E-2</v>
      </c>
      <c r="AI6" s="9">
        <f t="shared" si="14"/>
        <v>0.2856577003154574</v>
      </c>
      <c r="AJ6" s="9">
        <f t="shared" si="15"/>
        <v>3.8807602523659307E-3</v>
      </c>
      <c r="AK6" s="9">
        <f t="shared" si="16"/>
        <v>3.0202438485804416E-2</v>
      </c>
      <c r="AL6" s="9">
        <f t="shared" si="17"/>
        <v>8.166469400630918</v>
      </c>
      <c r="AN6" s="7">
        <f t="shared" si="18"/>
        <v>52.994733998422724</v>
      </c>
      <c r="AO6" s="7">
        <f t="shared" si="19"/>
        <v>7.1747664274447978</v>
      </c>
      <c r="AP6" s="7">
        <f t="shared" si="20"/>
        <v>104.26506061514195</v>
      </c>
      <c r="AQ6" s="7">
        <f t="shared" si="21"/>
        <v>1.4164774921135648</v>
      </c>
      <c r="AR6" s="7">
        <f t="shared" si="22"/>
        <v>11.023890047318611</v>
      </c>
      <c r="AS6" s="7">
        <f t="shared" si="23"/>
        <v>2980.7613312302851</v>
      </c>
    </row>
    <row r="7" spans="1:45" x14ac:dyDescent="0.25">
      <c r="A7" s="8">
        <v>3</v>
      </c>
      <c r="B7" s="16">
        <v>45469</v>
      </c>
      <c r="C7" s="17">
        <v>202.88</v>
      </c>
      <c r="D7" s="16" t="s">
        <v>61</v>
      </c>
      <c r="E7" s="9">
        <v>0.05</v>
      </c>
      <c r="F7" s="8">
        <v>15.6</v>
      </c>
      <c r="G7" s="8">
        <v>8.06</v>
      </c>
      <c r="H7" s="8">
        <v>6.1</v>
      </c>
      <c r="I7" s="8">
        <v>20.6</v>
      </c>
      <c r="J7" s="8">
        <v>440</v>
      </c>
      <c r="K7" s="28">
        <v>1.1426000000000001</v>
      </c>
      <c r="L7" s="26">
        <v>3.6700000000000003E-2</v>
      </c>
      <c r="M7" s="28">
        <v>1.8912</v>
      </c>
      <c r="N7" s="28">
        <v>5.7000000000000002E-3</v>
      </c>
      <c r="O7" s="26">
        <v>1.9699999999999999E-2</v>
      </c>
      <c r="P7" s="30">
        <v>129.06666670000001</v>
      </c>
      <c r="Q7" s="29">
        <v>649</v>
      </c>
      <c r="S7" s="9">
        <f t="shared" si="0"/>
        <v>0.13968970560000002</v>
      </c>
      <c r="T7" s="9">
        <f t="shared" si="1"/>
        <v>4.486795200000001E-3</v>
      </c>
      <c r="U7" s="9">
        <f t="shared" si="2"/>
        <v>0.23121054720000003</v>
      </c>
      <c r="V7" s="9">
        <f t="shared" si="3"/>
        <v>6.9685920000000015E-4</v>
      </c>
      <c r="W7" s="9">
        <f t="shared" si="4"/>
        <v>2.4084432000000002E-3</v>
      </c>
      <c r="X7" s="9">
        <f t="shared" si="5"/>
        <v>15.779174404075199</v>
      </c>
      <c r="Z7" s="7">
        <f t="shared" si="6"/>
        <v>50.986742544000009</v>
      </c>
      <c r="AA7" s="7">
        <f t="shared" si="7"/>
        <v>1.6376802480000003</v>
      </c>
      <c r="AB7" s="7">
        <f t="shared" si="8"/>
        <v>84.391849728000011</v>
      </c>
      <c r="AC7" s="7">
        <f t="shared" si="9"/>
        <v>0.25435360800000006</v>
      </c>
      <c r="AD7" s="7">
        <f t="shared" si="10"/>
        <v>0.87908176800000004</v>
      </c>
      <c r="AE7" s="7">
        <f t="shared" si="11"/>
        <v>5759.398657487448</v>
      </c>
      <c r="AG7" s="9">
        <f t="shared" si="12"/>
        <v>0.68853364353312319</v>
      </c>
      <c r="AH7" s="9">
        <f t="shared" si="13"/>
        <v>2.2115512618296536E-2</v>
      </c>
      <c r="AI7" s="9">
        <f t="shared" si="14"/>
        <v>1.1396418927444798</v>
      </c>
      <c r="AJ7" s="9">
        <f t="shared" si="15"/>
        <v>3.4348343848580451E-3</v>
      </c>
      <c r="AK7" s="9">
        <f t="shared" si="16"/>
        <v>1.187126971608833E-2</v>
      </c>
      <c r="AL7" s="9">
        <f t="shared" si="17"/>
        <v>77.775899073714513</v>
      </c>
      <c r="AN7" s="7">
        <f t="shared" si="18"/>
        <v>251.31477988958997</v>
      </c>
      <c r="AO7" s="7">
        <f t="shared" si="19"/>
        <v>8.0721621056782364</v>
      </c>
      <c r="AP7" s="7">
        <f t="shared" si="20"/>
        <v>415.96929085173514</v>
      </c>
      <c r="AQ7" s="7">
        <f t="shared" si="21"/>
        <v>1.2537145504731864</v>
      </c>
      <c r="AR7" s="7">
        <f t="shared" si="22"/>
        <v>4.3330134463722398</v>
      </c>
      <c r="AS7" s="7">
        <f t="shared" si="23"/>
        <v>28388.203161905796</v>
      </c>
    </row>
    <row r="8" spans="1:45" x14ac:dyDescent="0.25">
      <c r="A8" s="8">
        <v>4</v>
      </c>
      <c r="B8" s="20">
        <v>45526</v>
      </c>
      <c r="C8" s="17">
        <v>48</v>
      </c>
      <c r="D8" s="8" t="s">
        <v>69</v>
      </c>
      <c r="E8" s="9">
        <v>0.01</v>
      </c>
      <c r="F8" s="14">
        <v>14.6</v>
      </c>
      <c r="G8" s="14">
        <v>9.0500000000000007</v>
      </c>
      <c r="H8" s="14">
        <v>7.81</v>
      </c>
      <c r="I8" s="8">
        <v>20.9</v>
      </c>
      <c r="J8" s="8">
        <v>581</v>
      </c>
      <c r="K8" s="26">
        <v>0.57140000000000002</v>
      </c>
      <c r="L8" s="26">
        <v>2.9499999999999998E-2</v>
      </c>
      <c r="M8" s="32">
        <v>0.72109999999999996</v>
      </c>
      <c r="N8" s="26">
        <v>5.8999999999999999E-3</v>
      </c>
      <c r="O8" s="21">
        <v>3.5099999999999999E-2</v>
      </c>
      <c r="P8" s="22">
        <v>11.6</v>
      </c>
      <c r="Q8" s="34">
        <v>530</v>
      </c>
      <c r="S8" s="9">
        <f t="shared" si="0"/>
        <v>1.3971415680000002E-2</v>
      </c>
      <c r="T8" s="9">
        <f t="shared" si="1"/>
        <v>7.2131039999999999E-4</v>
      </c>
      <c r="U8" s="9">
        <f t="shared" si="2"/>
        <v>1.7631760319999999E-2</v>
      </c>
      <c r="V8" s="9">
        <f t="shared" si="3"/>
        <v>1.4426207999999999E-4</v>
      </c>
      <c r="W8" s="9">
        <f t="shared" si="4"/>
        <v>8.5823712000000015E-4</v>
      </c>
      <c r="X8" s="9">
        <f t="shared" si="5"/>
        <v>0.28363391999999998</v>
      </c>
      <c r="Z8" s="7">
        <f t="shared" si="6"/>
        <v>5.0995667232000006</v>
      </c>
      <c r="AA8" s="7">
        <f t="shared" si="7"/>
        <v>0.26327829600000002</v>
      </c>
      <c r="AB8" s="7">
        <f t="shared" si="8"/>
        <v>6.4355925167999999</v>
      </c>
      <c r="AC8" s="7">
        <f t="shared" si="9"/>
        <v>5.2655659199999996E-2</v>
      </c>
      <c r="AD8" s="7">
        <f t="shared" si="10"/>
        <v>0.31325654880000003</v>
      </c>
      <c r="AE8" s="7">
        <f t="shared" si="11"/>
        <v>103.5263808</v>
      </c>
      <c r="AG8" s="9">
        <f t="shared" si="12"/>
        <v>0.29107116000000005</v>
      </c>
      <c r="AH8" s="9">
        <f t="shared" si="13"/>
        <v>1.50273E-2</v>
      </c>
      <c r="AI8" s="9">
        <f t="shared" si="14"/>
        <v>0.36732833999999998</v>
      </c>
      <c r="AJ8" s="9">
        <f t="shared" si="15"/>
        <v>3.0054599999999997E-3</v>
      </c>
      <c r="AK8" s="9">
        <f t="shared" si="16"/>
        <v>1.7879940000000004E-2</v>
      </c>
      <c r="AL8" s="9">
        <f t="shared" si="17"/>
        <v>5.9090400000000001</v>
      </c>
      <c r="AN8" s="7">
        <f t="shared" si="18"/>
        <v>106.24097340000002</v>
      </c>
      <c r="AO8" s="7">
        <f t="shared" si="19"/>
        <v>5.4849645000000002</v>
      </c>
      <c r="AP8" s="7">
        <f t="shared" si="20"/>
        <v>134.07484409999998</v>
      </c>
      <c r="AQ8" s="7">
        <f t="shared" si="21"/>
        <v>1.0969928999999998</v>
      </c>
      <c r="AR8" s="7">
        <f t="shared" si="22"/>
        <v>6.526178100000001</v>
      </c>
      <c r="AS8" s="7">
        <f t="shared" si="23"/>
        <v>2156.7995999999998</v>
      </c>
    </row>
    <row r="9" spans="1:45" x14ac:dyDescent="0.25">
      <c r="A9" s="8">
        <v>4</v>
      </c>
      <c r="B9" s="16">
        <v>45469</v>
      </c>
      <c r="C9" s="17">
        <v>48</v>
      </c>
      <c r="D9" s="16" t="s">
        <v>61</v>
      </c>
      <c r="E9" s="9">
        <v>0.02</v>
      </c>
      <c r="F9" s="8">
        <v>19.7</v>
      </c>
      <c r="G9" s="8">
        <v>8.41</v>
      </c>
      <c r="H9" s="8">
        <v>8.07</v>
      </c>
      <c r="I9" s="8">
        <v>21.8</v>
      </c>
      <c r="J9" s="8">
        <v>624</v>
      </c>
      <c r="K9" s="26">
        <v>0.39119999999999999</v>
      </c>
      <c r="L9" s="26">
        <v>4.0500000000000001E-2</v>
      </c>
      <c r="M9" s="32">
        <v>0.6149</v>
      </c>
      <c r="N9" s="28">
        <v>7.0000000000000001E-3</v>
      </c>
      <c r="O9" s="26">
        <v>2.47E-2</v>
      </c>
      <c r="P9" s="30">
        <v>121.33333330000001</v>
      </c>
      <c r="Q9" s="34">
        <v>1990</v>
      </c>
      <c r="S9" s="9">
        <f t="shared" si="0"/>
        <v>1.9130618880000002E-2</v>
      </c>
      <c r="T9" s="9">
        <f t="shared" si="1"/>
        <v>1.9805472000000001E-3</v>
      </c>
      <c r="U9" s="9">
        <f t="shared" si="2"/>
        <v>3.0070085759999997E-2</v>
      </c>
      <c r="V9" s="9">
        <f t="shared" si="3"/>
        <v>3.4231680000000001E-4</v>
      </c>
      <c r="W9" s="9">
        <f t="shared" si="4"/>
        <v>1.2078892800000002E-3</v>
      </c>
      <c r="X9" s="9">
        <f t="shared" si="5"/>
        <v>5.9334911983699214</v>
      </c>
      <c r="Z9" s="7">
        <f t="shared" si="6"/>
        <v>6.9826758912000004</v>
      </c>
      <c r="AA9" s="7">
        <f t="shared" si="7"/>
        <v>0.72289972800000002</v>
      </c>
      <c r="AB9" s="7">
        <f t="shared" si="8"/>
        <v>10.975581302399998</v>
      </c>
      <c r="AC9" s="7">
        <f t="shared" si="9"/>
        <v>0.124945632</v>
      </c>
      <c r="AD9" s="7">
        <f t="shared" si="10"/>
        <v>0.44087958720000003</v>
      </c>
      <c r="AE9" s="7">
        <f t="shared" si="11"/>
        <v>2165.7242874050212</v>
      </c>
      <c r="AG9" s="9">
        <f t="shared" si="12"/>
        <v>0.39855456000000006</v>
      </c>
      <c r="AH9" s="9">
        <f t="shared" si="13"/>
        <v>4.1261400000000004E-2</v>
      </c>
      <c r="AI9" s="9">
        <f t="shared" si="14"/>
        <v>0.62646011999999995</v>
      </c>
      <c r="AJ9" s="9">
        <f t="shared" si="15"/>
        <v>7.131600000000001E-3</v>
      </c>
      <c r="AK9" s="9">
        <f t="shared" si="16"/>
        <v>2.516436E-2</v>
      </c>
      <c r="AL9" s="9">
        <f t="shared" si="17"/>
        <v>123.61439996604003</v>
      </c>
      <c r="AN9" s="7">
        <f t="shared" si="18"/>
        <v>145.47241440000002</v>
      </c>
      <c r="AO9" s="7">
        <f t="shared" si="19"/>
        <v>15.060411000000002</v>
      </c>
      <c r="AP9" s="7">
        <f t="shared" si="20"/>
        <v>228.65794379999997</v>
      </c>
      <c r="AQ9" s="7">
        <f t="shared" si="21"/>
        <v>2.6030340000000005</v>
      </c>
      <c r="AR9" s="7">
        <f t="shared" si="22"/>
        <v>9.1849913999999995</v>
      </c>
      <c r="AS9" s="7">
        <f t="shared" si="23"/>
        <v>45119.255987604607</v>
      </c>
    </row>
    <row r="10" spans="1:45" x14ac:dyDescent="0.25">
      <c r="A10" s="8">
        <v>5</v>
      </c>
      <c r="B10" s="20">
        <v>45526</v>
      </c>
      <c r="C10" s="17">
        <v>370.56</v>
      </c>
      <c r="D10" s="8" t="s">
        <v>69</v>
      </c>
      <c r="E10" s="9">
        <v>0.14000000000000001</v>
      </c>
      <c r="F10" s="14">
        <v>16.2</v>
      </c>
      <c r="G10" s="14">
        <v>9.32</v>
      </c>
      <c r="H10" s="14">
        <v>8.1999999999999993</v>
      </c>
      <c r="I10" s="8">
        <v>10.41</v>
      </c>
      <c r="J10" s="8">
        <v>629</v>
      </c>
      <c r="K10" s="32">
        <v>1.4112</v>
      </c>
      <c r="L10" s="26">
        <v>1.3299999999999999E-2</v>
      </c>
      <c r="M10" s="32">
        <v>1.657</v>
      </c>
      <c r="N10" s="26">
        <v>4.1000000000000003E-3</v>
      </c>
      <c r="O10" s="21">
        <v>4.41E-2</v>
      </c>
      <c r="P10" s="22">
        <v>9.7200000000000006</v>
      </c>
      <c r="Q10" s="34">
        <v>914</v>
      </c>
      <c r="S10" s="9">
        <f t="shared" si="0"/>
        <v>0.48307746816000008</v>
      </c>
      <c r="T10" s="9">
        <f t="shared" si="1"/>
        <v>4.552813440000001E-3</v>
      </c>
      <c r="U10" s="9">
        <f t="shared" si="2"/>
        <v>0.56721893760000008</v>
      </c>
      <c r="V10" s="9">
        <f t="shared" si="3"/>
        <v>1.4034988800000004E-3</v>
      </c>
      <c r="W10" s="9">
        <f t="shared" si="4"/>
        <v>1.5096170880000002E-2</v>
      </c>
      <c r="X10" s="9">
        <f t="shared" si="5"/>
        <v>3.3273192960000006</v>
      </c>
      <c r="Z10" s="7">
        <f t="shared" si="6"/>
        <v>176.32327587840004</v>
      </c>
      <c r="AA10" s="7">
        <f t="shared" si="7"/>
        <v>1.6617769056000005</v>
      </c>
      <c r="AB10" s="7">
        <f t="shared" si="8"/>
        <v>207.03491222400004</v>
      </c>
      <c r="AC10" s="7">
        <f t="shared" si="9"/>
        <v>0.51227709120000009</v>
      </c>
      <c r="AD10" s="7">
        <f t="shared" si="10"/>
        <v>5.5101023712000012</v>
      </c>
      <c r="AE10" s="7">
        <f t="shared" si="11"/>
        <v>1214.4715430400001</v>
      </c>
      <c r="AG10" s="9">
        <f t="shared" si="12"/>
        <v>1.3036416994818656</v>
      </c>
      <c r="AH10" s="9">
        <f t="shared" si="13"/>
        <v>1.2286305699481869E-2</v>
      </c>
      <c r="AI10" s="9">
        <f t="shared" si="14"/>
        <v>1.5307074093264252</v>
      </c>
      <c r="AJ10" s="9">
        <f t="shared" si="15"/>
        <v>3.7875077720207263E-3</v>
      </c>
      <c r="AK10" s="9">
        <f t="shared" si="16"/>
        <v>4.07388031088083E-2</v>
      </c>
      <c r="AL10" s="9">
        <f t="shared" si="17"/>
        <v>8.9791647668393804</v>
      </c>
      <c r="AN10" s="7">
        <f t="shared" si="18"/>
        <v>475.82922031088094</v>
      </c>
      <c r="AO10" s="7">
        <f t="shared" si="19"/>
        <v>4.4845015803108819</v>
      </c>
      <c r="AP10" s="7">
        <f t="shared" si="20"/>
        <v>558.70820440414525</v>
      </c>
      <c r="AQ10" s="7">
        <f t="shared" si="21"/>
        <v>1.3824403367875651</v>
      </c>
      <c r="AR10" s="7">
        <f t="shared" si="22"/>
        <v>14.869663134715029</v>
      </c>
      <c r="AS10" s="7">
        <f t="shared" si="23"/>
        <v>3277.3951398963736</v>
      </c>
    </row>
    <row r="11" spans="1:45" x14ac:dyDescent="0.25">
      <c r="A11" s="8">
        <v>5</v>
      </c>
      <c r="B11" s="16">
        <v>45469</v>
      </c>
      <c r="C11" s="17">
        <v>370.56</v>
      </c>
      <c r="D11" s="16" t="s">
        <v>61</v>
      </c>
      <c r="E11" s="9">
        <v>0.1</v>
      </c>
      <c r="F11" s="8">
        <v>16.7</v>
      </c>
      <c r="G11" s="8">
        <v>8.94</v>
      </c>
      <c r="H11" s="8">
        <v>8.4700000000000006</v>
      </c>
      <c r="I11" s="8">
        <v>21.1</v>
      </c>
      <c r="J11" s="8">
        <v>625</v>
      </c>
      <c r="K11" s="32">
        <v>4.3497000000000003</v>
      </c>
      <c r="L11" s="26">
        <v>2.0000000000000001E-4</v>
      </c>
      <c r="M11" s="32">
        <v>5.5071000000000003</v>
      </c>
      <c r="N11" s="28">
        <v>5.8999999999999999E-3</v>
      </c>
      <c r="O11" s="26">
        <v>7.0300000000000001E-2</v>
      </c>
      <c r="P11" s="30">
        <v>134.1333333</v>
      </c>
      <c r="Q11" s="34">
        <v>1050</v>
      </c>
      <c r="S11" s="9">
        <f t="shared" si="0"/>
        <v>1.0635538464000001</v>
      </c>
      <c r="T11" s="9">
        <f t="shared" si="1"/>
        <v>4.8902400000000008E-5</v>
      </c>
      <c r="U11" s="9">
        <f t="shared" si="2"/>
        <v>1.3465520352</v>
      </c>
      <c r="V11" s="9">
        <f t="shared" si="3"/>
        <v>1.4426208E-3</v>
      </c>
      <c r="W11" s="9">
        <f t="shared" si="4"/>
        <v>1.71891936E-2</v>
      </c>
      <c r="X11" s="9">
        <f t="shared" si="5"/>
        <v>32.797209591849608</v>
      </c>
      <c r="Z11" s="7">
        <f t="shared" si="6"/>
        <v>388.19715393600001</v>
      </c>
      <c r="AA11" s="7">
        <f t="shared" si="7"/>
        <v>1.7849376000000004E-2</v>
      </c>
      <c r="AB11" s="7">
        <f t="shared" si="8"/>
        <v>491.49149284800001</v>
      </c>
      <c r="AC11" s="7">
        <f t="shared" si="9"/>
        <v>0.52655659200000005</v>
      </c>
      <c r="AD11" s="7">
        <f t="shared" si="10"/>
        <v>6.2740556639999996</v>
      </c>
      <c r="AE11" s="7">
        <f t="shared" si="11"/>
        <v>11970.981501025108</v>
      </c>
      <c r="AG11" s="9">
        <f t="shared" si="12"/>
        <v>2.8701258808290158</v>
      </c>
      <c r="AH11" s="9">
        <f t="shared" si="13"/>
        <v>1.3196891191709847E-4</v>
      </c>
      <c r="AI11" s="9">
        <f t="shared" si="14"/>
        <v>3.6338299740932647</v>
      </c>
      <c r="AJ11" s="9">
        <f t="shared" si="15"/>
        <v>3.893082901554404E-3</v>
      </c>
      <c r="AK11" s="9">
        <f t="shared" si="16"/>
        <v>4.6387072538860104E-2</v>
      </c>
      <c r="AL11" s="9">
        <f t="shared" si="17"/>
        <v>88.507150237072551</v>
      </c>
      <c r="AN11" s="7">
        <f t="shared" si="18"/>
        <v>1047.5959465025908</v>
      </c>
      <c r="AO11" s="7">
        <f t="shared" si="19"/>
        <v>4.8168652849740944E-2</v>
      </c>
      <c r="AP11" s="7">
        <f t="shared" si="20"/>
        <v>1326.3479405440416</v>
      </c>
      <c r="AQ11" s="7">
        <f t="shared" si="21"/>
        <v>1.4209752590673574</v>
      </c>
      <c r="AR11" s="7">
        <f t="shared" si="22"/>
        <v>16.931281476683939</v>
      </c>
      <c r="AS11" s="7">
        <f t="shared" si="23"/>
        <v>32305.109836531483</v>
      </c>
    </row>
    <row r="12" spans="1:45" x14ac:dyDescent="0.25">
      <c r="A12" s="8">
        <v>6</v>
      </c>
      <c r="B12" s="20">
        <v>45526</v>
      </c>
      <c r="C12" s="17">
        <v>691.84</v>
      </c>
      <c r="D12" s="8" t="s">
        <v>69</v>
      </c>
      <c r="E12" s="9">
        <v>7.0000000000000001E-3</v>
      </c>
      <c r="F12" s="14">
        <v>17.5</v>
      </c>
      <c r="G12" s="14">
        <v>8.76</v>
      </c>
      <c r="H12" s="14">
        <v>8</v>
      </c>
      <c r="I12" s="8">
        <v>24.2</v>
      </c>
      <c r="J12" s="8">
        <v>585</v>
      </c>
      <c r="K12" s="32">
        <v>1.9540999999999999</v>
      </c>
      <c r="L12" s="26">
        <v>1.4E-2</v>
      </c>
      <c r="M12" s="32">
        <v>2.1937000000000002</v>
      </c>
      <c r="N12" s="26">
        <v>8.3999999999999995E-3</v>
      </c>
      <c r="O12" s="21">
        <v>4.53E-2</v>
      </c>
      <c r="P12" s="22">
        <v>12.9</v>
      </c>
      <c r="Q12" s="34">
        <v>921</v>
      </c>
      <c r="S12" s="9">
        <f t="shared" si="0"/>
        <v>3.3446062944000002E-2</v>
      </c>
      <c r="T12" s="9">
        <f t="shared" si="1"/>
        <v>2.3962176000000005E-4</v>
      </c>
      <c r="U12" s="9">
        <f t="shared" si="2"/>
        <v>3.7547018208000001E-2</v>
      </c>
      <c r="V12" s="9">
        <f t="shared" si="3"/>
        <v>1.43773056E-4</v>
      </c>
      <c r="W12" s="9">
        <f t="shared" si="4"/>
        <v>7.7534755200000009E-4</v>
      </c>
      <c r="X12" s="9">
        <f t="shared" si="5"/>
        <v>0.22079433600000001</v>
      </c>
      <c r="Z12" s="7">
        <f t="shared" si="6"/>
        <v>12.207812974560001</v>
      </c>
      <c r="AA12" s="7">
        <f t="shared" si="7"/>
        <v>8.746194240000002E-2</v>
      </c>
      <c r="AB12" s="7">
        <f t="shared" si="8"/>
        <v>13.70466164592</v>
      </c>
      <c r="AC12" s="7">
        <f t="shared" si="9"/>
        <v>5.2477165440000001E-2</v>
      </c>
      <c r="AD12" s="7">
        <f t="shared" si="10"/>
        <v>0.28300185648000004</v>
      </c>
      <c r="AE12" s="7">
        <f t="shared" si="11"/>
        <v>80.589932640000001</v>
      </c>
      <c r="AG12" s="9">
        <f t="shared" si="12"/>
        <v>4.8343638621646631E-2</v>
      </c>
      <c r="AH12" s="9">
        <f t="shared" si="13"/>
        <v>3.46354301572618E-4</v>
      </c>
      <c r="AI12" s="9">
        <f t="shared" si="14"/>
        <v>5.4271245097132277E-2</v>
      </c>
      <c r="AJ12" s="9">
        <f t="shared" si="15"/>
        <v>2.0781258094357076E-4</v>
      </c>
      <c r="AK12" s="9">
        <f t="shared" si="16"/>
        <v>1.1207035615171139E-3</v>
      </c>
      <c r="AL12" s="9">
        <f t="shared" si="17"/>
        <v>0.31914074930619796</v>
      </c>
      <c r="AN12" s="7">
        <f t="shared" si="18"/>
        <v>17.645428096901021</v>
      </c>
      <c r="AO12" s="7">
        <f t="shared" si="19"/>
        <v>0.12641932007400558</v>
      </c>
      <c r="AP12" s="7">
        <f t="shared" si="20"/>
        <v>19.809004460453281</v>
      </c>
      <c r="AQ12" s="7">
        <f t="shared" si="21"/>
        <v>7.5851592044403324E-2</v>
      </c>
      <c r="AR12" s="7">
        <f t="shared" si="22"/>
        <v>0.40905679995374655</v>
      </c>
      <c r="AS12" s="7">
        <f t="shared" si="23"/>
        <v>116.48637349676225</v>
      </c>
    </row>
    <row r="13" spans="1:45" x14ac:dyDescent="0.25">
      <c r="A13" s="8">
        <v>6</v>
      </c>
      <c r="B13" s="16">
        <v>45469</v>
      </c>
      <c r="C13" s="17">
        <v>691.84</v>
      </c>
      <c r="D13" s="16" t="s">
        <v>61</v>
      </c>
      <c r="E13" s="9">
        <v>0.2</v>
      </c>
      <c r="F13" s="8">
        <v>19.399999999999999</v>
      </c>
      <c r="G13" s="8">
        <v>8.24</v>
      </c>
      <c r="H13" s="8">
        <v>8.19</v>
      </c>
      <c r="I13" s="8">
        <v>24.6</v>
      </c>
      <c r="J13" s="8">
        <v>590</v>
      </c>
      <c r="K13" s="32">
        <v>3.7597</v>
      </c>
      <c r="L13" s="26">
        <v>5.7599999999999998E-2</v>
      </c>
      <c r="M13" s="32">
        <v>3.9727000000000001</v>
      </c>
      <c r="N13" s="28">
        <v>1.8200000000000001E-2</v>
      </c>
      <c r="O13" s="26">
        <v>5.7599999999999998E-2</v>
      </c>
      <c r="P13" s="30">
        <v>122.972973</v>
      </c>
      <c r="Q13" s="34">
        <v>2420</v>
      </c>
      <c r="S13" s="9">
        <f t="shared" si="0"/>
        <v>1.8385835328000002</v>
      </c>
      <c r="T13" s="9">
        <f t="shared" si="1"/>
        <v>2.8167782400000004E-2</v>
      </c>
      <c r="U13" s="9">
        <f t="shared" si="2"/>
        <v>1.9427456447999998</v>
      </c>
      <c r="V13" s="9">
        <f t="shared" si="3"/>
        <v>8.9002368000000026E-3</v>
      </c>
      <c r="W13" s="9">
        <f t="shared" si="4"/>
        <v>2.8167782400000004E-2</v>
      </c>
      <c r="X13" s="9">
        <f t="shared" si="5"/>
        <v>60.136735148351995</v>
      </c>
      <c r="Z13" s="7">
        <f t="shared" si="6"/>
        <v>671.08298947200012</v>
      </c>
      <c r="AA13" s="7">
        <f t="shared" si="7"/>
        <v>10.281240576000002</v>
      </c>
      <c r="AB13" s="7">
        <f t="shared" si="8"/>
        <v>709.10216035199994</v>
      </c>
      <c r="AC13" s="7">
        <f t="shared" si="9"/>
        <v>3.2485864320000011</v>
      </c>
      <c r="AD13" s="7">
        <f t="shared" si="10"/>
        <v>10.281240576000002</v>
      </c>
      <c r="AE13" s="7">
        <f t="shared" si="11"/>
        <v>21949.908329148479</v>
      </c>
      <c r="AG13" s="9">
        <f t="shared" si="12"/>
        <v>2.6575270767807591</v>
      </c>
      <c r="AH13" s="9">
        <f t="shared" si="13"/>
        <v>4.0714301572617947E-2</v>
      </c>
      <c r="AI13" s="9">
        <f t="shared" si="14"/>
        <v>2.8080851711378347</v>
      </c>
      <c r="AJ13" s="9">
        <f t="shared" si="15"/>
        <v>1.2864588344125811E-2</v>
      </c>
      <c r="AK13" s="9">
        <f t="shared" si="16"/>
        <v>4.0714301572617947E-2</v>
      </c>
      <c r="AL13" s="9">
        <f t="shared" si="17"/>
        <v>86.922894236170208</v>
      </c>
      <c r="AN13" s="7">
        <f t="shared" si="18"/>
        <v>969.99738302497701</v>
      </c>
      <c r="AO13" s="7">
        <f t="shared" si="19"/>
        <v>14.860720074005551</v>
      </c>
      <c r="AP13" s="7">
        <f t="shared" si="20"/>
        <v>1024.9510874653097</v>
      </c>
      <c r="AQ13" s="7">
        <f t="shared" si="21"/>
        <v>4.6955747456059207</v>
      </c>
      <c r="AR13" s="7">
        <f t="shared" si="22"/>
        <v>14.860720074005551</v>
      </c>
      <c r="AS13" s="7">
        <f t="shared" si="23"/>
        <v>31726.856396202125</v>
      </c>
    </row>
    <row r="14" spans="1:45" x14ac:dyDescent="0.25">
      <c r="A14" s="8">
        <v>7</v>
      </c>
      <c r="B14" s="20">
        <v>45526</v>
      </c>
      <c r="C14" s="17">
        <v>583.04</v>
      </c>
      <c r="D14" s="8" t="s">
        <v>69</v>
      </c>
      <c r="E14" s="9">
        <v>0.03</v>
      </c>
      <c r="F14" s="14">
        <v>21.2</v>
      </c>
      <c r="G14" s="14">
        <v>8.07</v>
      </c>
      <c r="H14" s="14">
        <v>7.4</v>
      </c>
      <c r="I14" s="8">
        <v>33.1</v>
      </c>
      <c r="J14" s="8">
        <v>615</v>
      </c>
      <c r="K14" s="32">
        <v>2.1562999999999999</v>
      </c>
      <c r="L14" s="26">
        <v>5.5599999999999997E-2</v>
      </c>
      <c r="M14" s="32">
        <v>2.4220000000000002</v>
      </c>
      <c r="N14" s="26">
        <v>6.1999999999999998E-3</v>
      </c>
      <c r="O14" s="26">
        <v>4.5400000000000003E-2</v>
      </c>
      <c r="P14" s="22">
        <v>13.6</v>
      </c>
      <c r="Q14" s="34">
        <v>259</v>
      </c>
      <c r="S14" s="9">
        <f t="shared" si="0"/>
        <v>0.15817236768000001</v>
      </c>
      <c r="T14" s="9">
        <f t="shared" si="1"/>
        <v>4.0784601599999993E-3</v>
      </c>
      <c r="U14" s="9">
        <f t="shared" si="2"/>
        <v>0.1776624192</v>
      </c>
      <c r="V14" s="9">
        <f t="shared" si="3"/>
        <v>4.5479232E-4</v>
      </c>
      <c r="W14" s="9">
        <f t="shared" si="4"/>
        <v>3.33025344E-3</v>
      </c>
      <c r="X14" s="9">
        <f t="shared" si="5"/>
        <v>0.99760896000000021</v>
      </c>
      <c r="Z14" s="7">
        <f t="shared" si="6"/>
        <v>57.732914203200004</v>
      </c>
      <c r="AA14" s="7">
        <f t="shared" si="7"/>
        <v>1.4886379583999998</v>
      </c>
      <c r="AB14" s="7">
        <f t="shared" si="8"/>
        <v>64.846783008000003</v>
      </c>
      <c r="AC14" s="7">
        <f t="shared" si="9"/>
        <v>0.1659991968</v>
      </c>
      <c r="AD14" s="7">
        <f t="shared" si="10"/>
        <v>1.2155425056</v>
      </c>
      <c r="AE14" s="7">
        <f t="shared" si="11"/>
        <v>364.1272704000001</v>
      </c>
      <c r="AG14" s="9">
        <f t="shared" si="12"/>
        <v>0.27128904994511527</v>
      </c>
      <c r="AH14" s="9">
        <f t="shared" si="13"/>
        <v>6.9951635565312842E-3</v>
      </c>
      <c r="AI14" s="9">
        <f t="shared" si="14"/>
        <v>0.30471737650933045</v>
      </c>
      <c r="AJ14" s="9">
        <f t="shared" si="15"/>
        <v>7.8003622392974759E-4</v>
      </c>
      <c r="AK14" s="9">
        <f t="shared" si="16"/>
        <v>5.7118781558726673E-3</v>
      </c>
      <c r="AL14" s="9">
        <f t="shared" si="17"/>
        <v>1.7110472008781563</v>
      </c>
      <c r="AN14" s="7">
        <f t="shared" si="18"/>
        <v>99.020503229967076</v>
      </c>
      <c r="AO14" s="7">
        <f t="shared" si="19"/>
        <v>2.5532346981339189</v>
      </c>
      <c r="AP14" s="7">
        <f t="shared" si="20"/>
        <v>111.22184242590562</v>
      </c>
      <c r="AQ14" s="7">
        <f t="shared" si="21"/>
        <v>0.28471322173435787</v>
      </c>
      <c r="AR14" s="7">
        <f t="shared" si="22"/>
        <v>2.0848355268935235</v>
      </c>
      <c r="AS14" s="7">
        <f t="shared" si="23"/>
        <v>624.53222832052711</v>
      </c>
    </row>
    <row r="15" spans="1:45" x14ac:dyDescent="0.25">
      <c r="A15" s="8">
        <v>7</v>
      </c>
      <c r="B15" s="16">
        <v>45469</v>
      </c>
      <c r="C15" s="17">
        <v>583.04</v>
      </c>
      <c r="D15" s="16" t="s">
        <v>61</v>
      </c>
      <c r="E15" s="9">
        <v>0.03</v>
      </c>
      <c r="F15" s="8">
        <v>18.3</v>
      </c>
      <c r="G15" s="8">
        <v>8.41</v>
      </c>
      <c r="H15" s="8">
        <v>7.46</v>
      </c>
      <c r="I15" s="8">
        <v>45.1</v>
      </c>
      <c r="J15" s="8">
        <v>615</v>
      </c>
      <c r="K15" s="32">
        <v>3.7532999999999999</v>
      </c>
      <c r="L15" s="26">
        <v>2.01E-2</v>
      </c>
      <c r="M15" s="32">
        <v>7.2222</v>
      </c>
      <c r="N15" s="28">
        <v>7.7000000000000002E-3</v>
      </c>
      <c r="O15" s="26">
        <v>5.96E-2</v>
      </c>
      <c r="P15" s="30">
        <v>190.4</v>
      </c>
      <c r="Q15" s="34">
        <v>1200</v>
      </c>
      <c r="S15" s="9">
        <f t="shared" si="0"/>
        <v>0.27531806688000005</v>
      </c>
      <c r="T15" s="9">
        <f t="shared" si="1"/>
        <v>1.4744073599999999E-3</v>
      </c>
      <c r="U15" s="9">
        <f t="shared" si="2"/>
        <v>0.52977436991999993</v>
      </c>
      <c r="V15" s="9">
        <f t="shared" si="3"/>
        <v>5.6482272000000003E-4</v>
      </c>
      <c r="W15" s="9">
        <f t="shared" si="4"/>
        <v>4.3718745599999999E-3</v>
      </c>
      <c r="X15" s="9">
        <f t="shared" si="5"/>
        <v>13.96652544</v>
      </c>
      <c r="Z15" s="7">
        <f t="shared" si="6"/>
        <v>100.49109441120001</v>
      </c>
      <c r="AA15" s="7">
        <f t="shared" si="7"/>
        <v>0.53815868639999997</v>
      </c>
      <c r="AB15" s="7">
        <f t="shared" si="8"/>
        <v>193.36764502079998</v>
      </c>
      <c r="AC15" s="7">
        <f t="shared" si="9"/>
        <v>0.20616029280000001</v>
      </c>
      <c r="AD15" s="7">
        <f t="shared" si="10"/>
        <v>1.5957342144</v>
      </c>
      <c r="AE15" s="7">
        <f t="shared" si="11"/>
        <v>5097.7817856000001</v>
      </c>
      <c r="AG15" s="9">
        <f t="shared" si="12"/>
        <v>0.47221128375411647</v>
      </c>
      <c r="AH15" s="9">
        <f t="shared" si="13"/>
        <v>2.5288271130625684E-3</v>
      </c>
      <c r="AI15" s="9">
        <f t="shared" si="14"/>
        <v>0.90864155104280997</v>
      </c>
      <c r="AJ15" s="9">
        <f t="shared" si="15"/>
        <v>9.6875466520307356E-4</v>
      </c>
      <c r="AK15" s="9">
        <f t="shared" si="16"/>
        <v>7.4984127332601543E-3</v>
      </c>
      <c r="AL15" s="9">
        <f t="shared" si="17"/>
        <v>23.954660812294183</v>
      </c>
      <c r="AN15" s="7">
        <f t="shared" si="18"/>
        <v>172.35711857025251</v>
      </c>
      <c r="AO15" s="7">
        <f t="shared" si="19"/>
        <v>0.92302189626783748</v>
      </c>
      <c r="AP15" s="7">
        <f t="shared" si="20"/>
        <v>331.65416613062564</v>
      </c>
      <c r="AQ15" s="7">
        <f t="shared" si="21"/>
        <v>0.35359545279912186</v>
      </c>
      <c r="AR15" s="7">
        <f t="shared" si="22"/>
        <v>2.7369206476399563</v>
      </c>
      <c r="AS15" s="7">
        <f t="shared" si="23"/>
        <v>8743.4511964873764</v>
      </c>
    </row>
    <row r="16" spans="1:45" x14ac:dyDescent="0.25">
      <c r="A16" s="8">
        <v>8</v>
      </c>
      <c r="B16" s="20">
        <v>45526</v>
      </c>
      <c r="C16" s="17">
        <v>106.24</v>
      </c>
      <c r="D16" s="22" t="s">
        <v>69</v>
      </c>
      <c r="E16" s="9" t="s">
        <v>92</v>
      </c>
      <c r="K16" s="21"/>
      <c r="L16" s="21"/>
      <c r="M16" s="21"/>
      <c r="N16" s="21"/>
      <c r="O16" s="21"/>
      <c r="S16" s="9"/>
      <c r="T16" s="9"/>
      <c r="U16" s="9"/>
      <c r="V16" s="9"/>
      <c r="W16" s="9"/>
      <c r="X16" s="9"/>
      <c r="Z16" s="7"/>
      <c r="AA16" s="7"/>
      <c r="AB16" s="7"/>
      <c r="AC16" s="7"/>
      <c r="AD16" s="7"/>
      <c r="AE16" s="7"/>
      <c r="AG16" s="9">
        <f t="shared" si="12"/>
        <v>0</v>
      </c>
      <c r="AH16" s="9">
        <f t="shared" si="13"/>
        <v>0</v>
      </c>
      <c r="AI16" s="9">
        <f t="shared" si="14"/>
        <v>0</v>
      </c>
      <c r="AJ16" s="9">
        <f t="shared" si="15"/>
        <v>0</v>
      </c>
      <c r="AK16" s="9">
        <f t="shared" si="16"/>
        <v>0</v>
      </c>
      <c r="AL16" s="9">
        <f t="shared" si="17"/>
        <v>0</v>
      </c>
      <c r="AN16" s="7"/>
      <c r="AO16" s="7"/>
      <c r="AP16" s="7"/>
      <c r="AQ16" s="7"/>
      <c r="AR16" s="7"/>
      <c r="AS16" s="7"/>
    </row>
    <row r="17" spans="1:45" x14ac:dyDescent="0.25">
      <c r="A17" s="8">
        <v>8</v>
      </c>
      <c r="B17" s="16">
        <v>45469</v>
      </c>
      <c r="C17" s="17">
        <v>106.24</v>
      </c>
      <c r="D17" s="16" t="s">
        <v>61</v>
      </c>
      <c r="E17" s="9">
        <v>0.01</v>
      </c>
      <c r="F17" s="8">
        <v>19.600000000000001</v>
      </c>
      <c r="G17" s="8">
        <v>7.95</v>
      </c>
      <c r="H17" s="8">
        <v>7.81</v>
      </c>
      <c r="I17" s="8">
        <v>7.71</v>
      </c>
      <c r="J17" s="8">
        <v>569</v>
      </c>
      <c r="K17" s="32">
        <v>1.0938000000000001</v>
      </c>
      <c r="L17" s="26">
        <v>2.4500000000000001E-2</v>
      </c>
      <c r="M17" s="32">
        <v>2.5571000000000002</v>
      </c>
      <c r="N17" s="28">
        <v>9.1000000000000004E-3</v>
      </c>
      <c r="O17" s="26">
        <v>4.2900000000000001E-2</v>
      </c>
      <c r="P17" s="30">
        <v>122.1333333</v>
      </c>
      <c r="Q17" s="29">
        <v>387</v>
      </c>
      <c r="S17" s="9">
        <f t="shared" ref="S17:S25" si="24">E17*K17*28.3*24*60*60/(1000*1000)</f>
        <v>2.6744722560000007E-2</v>
      </c>
      <c r="T17" s="9">
        <f t="shared" ref="T17:T25" si="25">E17*L17*28.3*24*60*60/(1000*1000)</f>
        <v>5.9905439999999993E-4</v>
      </c>
      <c r="U17" s="9">
        <f t="shared" ref="U17:U25" si="26">E17*M17*28.3*24*60*60/(1000*1000)</f>
        <v>6.2524163520000023E-2</v>
      </c>
      <c r="V17" s="9">
        <f t="shared" ref="V17:V25" si="27">E17*N17*28.3*24*60*60/(1000*1000)</f>
        <v>2.2250591999999999E-4</v>
      </c>
      <c r="W17" s="9">
        <f t="shared" ref="W17:W25" si="28">E17*O17*28.3*24*60*60/(1000*1000)</f>
        <v>1.0489564799999998E-3</v>
      </c>
      <c r="X17" s="9">
        <f t="shared" ref="X17:X25" si="29">E17*P17*28.3*24*60*60/(1000*1000)</f>
        <v>2.98630655918496</v>
      </c>
      <c r="Z17" s="7">
        <f t="shared" ref="Z17:Z25" si="30">S17*365</f>
        <v>9.7618237344000018</v>
      </c>
      <c r="AA17" s="7">
        <f t="shared" ref="AA17:AA25" si="31">T17*365</f>
        <v>0.21865485599999998</v>
      </c>
      <c r="AB17" s="7">
        <f t="shared" ref="AB17:AB25" si="32">U17*365</f>
        <v>22.821319684800009</v>
      </c>
      <c r="AC17" s="7">
        <f t="shared" ref="AC17:AC25" si="33">V17*365</f>
        <v>8.1214660800000005E-2</v>
      </c>
      <c r="AD17" s="7">
        <f t="shared" ref="AD17:AD25" si="34">W17*365</f>
        <v>0.38286911519999994</v>
      </c>
      <c r="AE17" s="7">
        <f t="shared" ref="AE17:AE25" si="35">X17*365</f>
        <v>1090.0018941025105</v>
      </c>
      <c r="AG17" s="9">
        <f t="shared" si="12"/>
        <v>0.25173872891566274</v>
      </c>
      <c r="AH17" s="9">
        <f t="shared" si="13"/>
        <v>5.6386897590361444E-3</v>
      </c>
      <c r="AI17" s="9">
        <f t="shared" si="14"/>
        <v>0.58851810542168703</v>
      </c>
      <c r="AJ17" s="9">
        <f t="shared" si="15"/>
        <v>2.0943704819277108E-3</v>
      </c>
      <c r="AK17" s="9">
        <f t="shared" si="16"/>
        <v>9.8734608433734914E-3</v>
      </c>
      <c r="AL17" s="9">
        <f t="shared" si="17"/>
        <v>28.109060233292169</v>
      </c>
      <c r="AN17" s="7">
        <f t="shared" ref="AN17:AN25" si="36">AG17*365</f>
        <v>91.884636054216898</v>
      </c>
      <c r="AO17" s="7">
        <f t="shared" ref="AO17:AO25" si="37">AH17*365</f>
        <v>2.0581217620481929</v>
      </c>
      <c r="AP17" s="7">
        <f t="shared" ref="AP17:AP25" si="38">AI17*365</f>
        <v>214.80910847891576</v>
      </c>
      <c r="AQ17" s="7">
        <f t="shared" ref="AQ17:AQ25" si="39">AJ17*365</f>
        <v>0.76444522590361441</v>
      </c>
      <c r="AR17" s="7">
        <f t="shared" ref="AR17:AR25" si="40">AK17*365</f>
        <v>3.6038132078313243</v>
      </c>
      <c r="AS17" s="7">
        <f t="shared" ref="AS17:AS25" si="41">AL17*365</f>
        <v>10259.806985151641</v>
      </c>
    </row>
    <row r="18" spans="1:45" x14ac:dyDescent="0.25">
      <c r="A18" s="8">
        <v>9</v>
      </c>
      <c r="B18" s="20">
        <v>45526</v>
      </c>
      <c r="C18" s="17">
        <v>341.12</v>
      </c>
      <c r="D18" s="22" t="s">
        <v>69</v>
      </c>
      <c r="E18" s="9">
        <v>0.25</v>
      </c>
      <c r="F18" s="14">
        <v>19.100000000000001</v>
      </c>
      <c r="G18" s="14">
        <v>9.23</v>
      </c>
      <c r="H18" s="14">
        <v>8.15</v>
      </c>
      <c r="I18" s="8">
        <v>19.13</v>
      </c>
      <c r="J18" s="8">
        <v>560</v>
      </c>
      <c r="K18" s="32">
        <v>7.8531000000000004</v>
      </c>
      <c r="L18" s="26">
        <v>7.22E-2</v>
      </c>
      <c r="M18" s="32">
        <v>9.5982000000000003</v>
      </c>
      <c r="N18" s="26">
        <v>2.0199999999999999E-2</v>
      </c>
      <c r="O18" s="28">
        <v>0.1239</v>
      </c>
      <c r="P18" s="22">
        <v>11.3</v>
      </c>
      <c r="Q18" s="29">
        <v>2420</v>
      </c>
      <c r="S18" s="9">
        <f t="shared" si="24"/>
        <v>4.8004429680000005</v>
      </c>
      <c r="T18" s="9">
        <f t="shared" si="25"/>
        <v>4.4134416000000003E-2</v>
      </c>
      <c r="U18" s="9">
        <f t="shared" si="26"/>
        <v>5.8671876960000011</v>
      </c>
      <c r="V18" s="9">
        <f t="shared" si="27"/>
        <v>1.2347855999999997E-2</v>
      </c>
      <c r="W18" s="9">
        <f t="shared" si="28"/>
        <v>7.5737591999999992E-2</v>
      </c>
      <c r="X18" s="9">
        <f t="shared" si="29"/>
        <v>6.9074640000000009</v>
      </c>
      <c r="Z18" s="7">
        <f t="shared" si="30"/>
        <v>1752.1616833200001</v>
      </c>
      <c r="AA18" s="7">
        <f t="shared" si="31"/>
        <v>16.109061840000003</v>
      </c>
      <c r="AB18" s="7">
        <f t="shared" si="32"/>
        <v>2141.5235090400006</v>
      </c>
      <c r="AC18" s="7">
        <f t="shared" si="33"/>
        <v>4.5069674399999986</v>
      </c>
      <c r="AD18" s="7">
        <f t="shared" si="34"/>
        <v>27.644221079999998</v>
      </c>
      <c r="AE18" s="7">
        <f t="shared" si="35"/>
        <v>2521.2243600000002</v>
      </c>
      <c r="AG18" s="9">
        <f t="shared" si="12"/>
        <v>14.072593128517825</v>
      </c>
      <c r="AH18" s="9">
        <f t="shared" si="13"/>
        <v>0.12938090994371482</v>
      </c>
      <c r="AI18" s="9">
        <f t="shared" si="14"/>
        <v>17.199776313320829</v>
      </c>
      <c r="AJ18" s="9">
        <f t="shared" si="15"/>
        <v>3.6197983114446518E-2</v>
      </c>
      <c r="AK18" s="9">
        <f t="shared" si="16"/>
        <v>0.22202624296435269</v>
      </c>
      <c r="AL18" s="9">
        <f t="shared" si="17"/>
        <v>20.249366791744844</v>
      </c>
      <c r="AN18" s="7">
        <f t="shared" si="36"/>
        <v>5136.4964919090062</v>
      </c>
      <c r="AO18" s="7">
        <f t="shared" si="37"/>
        <v>47.224032129455907</v>
      </c>
      <c r="AP18" s="7">
        <f t="shared" si="38"/>
        <v>6277.9183543621029</v>
      </c>
      <c r="AQ18" s="7">
        <f t="shared" si="39"/>
        <v>13.212263836772978</v>
      </c>
      <c r="AR18" s="7">
        <f t="shared" si="40"/>
        <v>81.039578681988729</v>
      </c>
      <c r="AS18" s="7">
        <f t="shared" si="41"/>
        <v>7391.018878986868</v>
      </c>
    </row>
    <row r="19" spans="1:45" x14ac:dyDescent="0.25">
      <c r="A19" s="8">
        <v>9</v>
      </c>
      <c r="B19" s="16">
        <v>45469</v>
      </c>
      <c r="C19" s="17">
        <v>341.12</v>
      </c>
      <c r="D19" s="16" t="s">
        <v>61</v>
      </c>
      <c r="E19" s="9">
        <v>0.15</v>
      </c>
      <c r="F19" s="8">
        <v>19.899999999999999</v>
      </c>
      <c r="G19" s="8">
        <v>8.4700000000000006</v>
      </c>
      <c r="H19" s="8">
        <v>7.78</v>
      </c>
      <c r="I19" s="8">
        <v>4.97</v>
      </c>
      <c r="J19" s="8">
        <v>532</v>
      </c>
      <c r="K19" s="32">
        <v>7.4954999999999998</v>
      </c>
      <c r="L19" s="26">
        <v>9.7999999999999997E-3</v>
      </c>
      <c r="M19" s="32">
        <v>9.6237999999999992</v>
      </c>
      <c r="N19" s="28">
        <v>9.7000000000000003E-3</v>
      </c>
      <c r="O19" s="26">
        <v>5.5100000000000003E-2</v>
      </c>
      <c r="P19" s="30">
        <v>76.933333329999996</v>
      </c>
      <c r="Q19" s="8">
        <v>148</v>
      </c>
      <c r="S19" s="9">
        <f t="shared" si="24"/>
        <v>2.749109544</v>
      </c>
      <c r="T19" s="9">
        <f t="shared" si="25"/>
        <v>3.5943263999999998E-3</v>
      </c>
      <c r="U19" s="9">
        <f t="shared" si="26"/>
        <v>3.5297018783999992</v>
      </c>
      <c r="V19" s="9">
        <f t="shared" si="27"/>
        <v>3.5576495999999993E-3</v>
      </c>
      <c r="W19" s="9">
        <f t="shared" si="28"/>
        <v>2.0208916800000004E-2</v>
      </c>
      <c r="X19" s="9">
        <f t="shared" si="29"/>
        <v>28.21668479877744</v>
      </c>
      <c r="Z19" s="7">
        <f t="shared" si="30"/>
        <v>1003.42498356</v>
      </c>
      <c r="AA19" s="7">
        <f t="shared" si="31"/>
        <v>1.3119291359999998</v>
      </c>
      <c r="AB19" s="7">
        <f t="shared" si="32"/>
        <v>1288.3411856159996</v>
      </c>
      <c r="AC19" s="7">
        <f t="shared" si="33"/>
        <v>1.2985421039999998</v>
      </c>
      <c r="AD19" s="7">
        <f t="shared" si="34"/>
        <v>7.3762546320000011</v>
      </c>
      <c r="AE19" s="7">
        <f t="shared" si="35"/>
        <v>10299.089951553766</v>
      </c>
      <c r="AG19" s="9">
        <f t="shared" si="12"/>
        <v>8.0590687851782352</v>
      </c>
      <c r="AH19" s="9">
        <f t="shared" si="13"/>
        <v>1.0536838649155722E-2</v>
      </c>
      <c r="AI19" s="9">
        <f t="shared" si="14"/>
        <v>10.347390590994369</v>
      </c>
      <c r="AJ19" s="9">
        <f t="shared" si="15"/>
        <v>1.0429319887429641E-2</v>
      </c>
      <c r="AK19" s="9">
        <f t="shared" si="16"/>
        <v>5.9242837711069432E-2</v>
      </c>
      <c r="AL19" s="9">
        <f t="shared" si="17"/>
        <v>82.717767351012654</v>
      </c>
      <c r="AN19" s="7">
        <f t="shared" si="36"/>
        <v>2941.560106590056</v>
      </c>
      <c r="AO19" s="7">
        <f t="shared" si="37"/>
        <v>3.8459461069418386</v>
      </c>
      <c r="AP19" s="7">
        <f t="shared" si="38"/>
        <v>3776.7975657129446</v>
      </c>
      <c r="AQ19" s="7">
        <f t="shared" si="39"/>
        <v>3.8067017589118191</v>
      </c>
      <c r="AR19" s="7">
        <f t="shared" si="40"/>
        <v>21.623635764540342</v>
      </c>
      <c r="AS19" s="7">
        <f t="shared" si="41"/>
        <v>30191.98508311962</v>
      </c>
    </row>
    <row r="20" spans="1:45" x14ac:dyDescent="0.25">
      <c r="A20" s="8">
        <v>10</v>
      </c>
      <c r="B20" s="20">
        <v>45526</v>
      </c>
      <c r="C20" s="17">
        <v>1963.52</v>
      </c>
      <c r="D20" s="22" t="s">
        <v>69</v>
      </c>
      <c r="E20" s="9">
        <v>0.22</v>
      </c>
      <c r="F20" s="14">
        <v>16.7</v>
      </c>
      <c r="G20" s="14">
        <v>9.3699999999999992</v>
      </c>
      <c r="H20" s="14">
        <v>8.06</v>
      </c>
      <c r="I20" s="8">
        <v>18.87</v>
      </c>
      <c r="J20" s="8">
        <v>619</v>
      </c>
      <c r="K20" s="32">
        <v>1.2910999999999999</v>
      </c>
      <c r="L20" s="26">
        <v>6.1199999999999997E-2</v>
      </c>
      <c r="M20" s="32">
        <v>0.71709999999999996</v>
      </c>
      <c r="N20" s="26">
        <v>6.7999999999999996E-3</v>
      </c>
      <c r="O20" s="26">
        <v>4.36E-2</v>
      </c>
      <c r="P20" s="22">
        <v>11.6</v>
      </c>
      <c r="Q20" s="34">
        <v>980</v>
      </c>
      <c r="S20" s="9">
        <f t="shared" si="24"/>
        <v>0.69451677503999998</v>
      </c>
      <c r="T20" s="9">
        <f t="shared" si="25"/>
        <v>3.2921095679999998E-2</v>
      </c>
      <c r="U20" s="9">
        <f t="shared" si="26"/>
        <v>0.38574702144</v>
      </c>
      <c r="V20" s="9">
        <f t="shared" si="27"/>
        <v>3.6578995200000001E-3</v>
      </c>
      <c r="W20" s="9">
        <f t="shared" si="28"/>
        <v>2.3453591039999999E-2</v>
      </c>
      <c r="X20" s="9">
        <f t="shared" si="29"/>
        <v>6.2399462400000001</v>
      </c>
      <c r="Z20" s="7">
        <f t="shared" si="30"/>
        <v>253.4986228896</v>
      </c>
      <c r="AA20" s="7">
        <f t="shared" si="31"/>
        <v>12.016199923199999</v>
      </c>
      <c r="AB20" s="7">
        <f t="shared" si="32"/>
        <v>140.79766282560001</v>
      </c>
      <c r="AC20" s="7">
        <f t="shared" si="33"/>
        <v>1.3351333248000001</v>
      </c>
      <c r="AD20" s="7">
        <f t="shared" si="34"/>
        <v>8.5605607295999988</v>
      </c>
      <c r="AE20" s="7">
        <f t="shared" si="35"/>
        <v>2277.5803776000002</v>
      </c>
      <c r="AG20" s="9">
        <f t="shared" si="12"/>
        <v>0.35371005899608865</v>
      </c>
      <c r="AH20" s="9">
        <f t="shared" si="13"/>
        <v>1.6766366362451109E-2</v>
      </c>
      <c r="AI20" s="9">
        <f t="shared" si="14"/>
        <v>0.19645688428943939</v>
      </c>
      <c r="AJ20" s="9">
        <f t="shared" si="15"/>
        <v>1.8629295958279008E-3</v>
      </c>
      <c r="AK20" s="9">
        <f t="shared" si="16"/>
        <v>1.1944666232073011E-2</v>
      </c>
      <c r="AL20" s="9">
        <f t="shared" si="17"/>
        <v>3.1779387222946545</v>
      </c>
      <c r="AN20" s="7">
        <f t="shared" si="36"/>
        <v>129.10417153357236</v>
      </c>
      <c r="AO20" s="7">
        <f t="shared" si="37"/>
        <v>6.1197237222946548</v>
      </c>
      <c r="AP20" s="7">
        <f t="shared" si="38"/>
        <v>71.706762765645379</v>
      </c>
      <c r="AQ20" s="7">
        <f t="shared" si="39"/>
        <v>0.67996930247718379</v>
      </c>
      <c r="AR20" s="7">
        <f t="shared" si="40"/>
        <v>4.3598031747066495</v>
      </c>
      <c r="AS20" s="7">
        <f t="shared" si="41"/>
        <v>1159.947633637549</v>
      </c>
    </row>
    <row r="21" spans="1:45" x14ac:dyDescent="0.25">
      <c r="A21" s="8">
        <v>10</v>
      </c>
      <c r="B21" s="16">
        <v>45469</v>
      </c>
      <c r="C21" s="17">
        <v>1963.52</v>
      </c>
      <c r="D21" s="16" t="s">
        <v>61</v>
      </c>
      <c r="E21" s="9">
        <v>0.52</v>
      </c>
      <c r="F21" s="8">
        <v>18.399999999999999</v>
      </c>
      <c r="G21" s="8">
        <v>8.24</v>
      </c>
      <c r="H21" s="8">
        <v>8.11</v>
      </c>
      <c r="I21" s="8">
        <v>24.7</v>
      </c>
      <c r="J21" s="8">
        <v>622</v>
      </c>
      <c r="K21" s="32">
        <v>3.4335</v>
      </c>
      <c r="L21" s="26">
        <v>3.0599999999999999E-2</v>
      </c>
      <c r="M21" s="32">
        <v>6.8170999999999999</v>
      </c>
      <c r="N21" s="28">
        <v>1.67E-2</v>
      </c>
      <c r="O21" s="28">
        <v>8.6599999999999996E-2</v>
      </c>
      <c r="P21" s="30">
        <v>138.80000000000001</v>
      </c>
      <c r="Q21" s="34">
        <v>2420</v>
      </c>
      <c r="S21" s="9">
        <f t="shared" si="24"/>
        <v>4.3655661503999994</v>
      </c>
      <c r="T21" s="9">
        <f t="shared" si="25"/>
        <v>3.8906749439999999E-2</v>
      </c>
      <c r="U21" s="9">
        <f t="shared" si="26"/>
        <v>8.667686327040002</v>
      </c>
      <c r="V21" s="9">
        <f t="shared" si="27"/>
        <v>2.1233422080000005E-2</v>
      </c>
      <c r="W21" s="9">
        <f t="shared" si="28"/>
        <v>0.11010864384000002</v>
      </c>
      <c r="X21" s="9">
        <f t="shared" si="29"/>
        <v>176.47898112000004</v>
      </c>
      <c r="Z21" s="7">
        <f t="shared" si="30"/>
        <v>1593.4316448959999</v>
      </c>
      <c r="AA21" s="7">
        <f t="shared" si="31"/>
        <v>14.200963545600001</v>
      </c>
      <c r="AB21" s="7">
        <f t="shared" si="32"/>
        <v>3163.7055093696008</v>
      </c>
      <c r="AC21" s="7">
        <f t="shared" si="33"/>
        <v>7.7501990592000016</v>
      </c>
      <c r="AD21" s="7">
        <f t="shared" si="34"/>
        <v>40.189655001600009</v>
      </c>
      <c r="AE21" s="7">
        <f t="shared" si="35"/>
        <v>64414.828108800015</v>
      </c>
      <c r="AG21" s="9">
        <f t="shared" si="12"/>
        <v>2.2233367372881352</v>
      </c>
      <c r="AH21" s="9">
        <f t="shared" si="13"/>
        <v>1.981479661016949E-2</v>
      </c>
      <c r="AI21" s="9">
        <f t="shared" si="14"/>
        <v>4.4143611101694926</v>
      </c>
      <c r="AJ21" s="9">
        <f t="shared" si="15"/>
        <v>1.0813957627118646E-2</v>
      </c>
      <c r="AK21" s="9">
        <f t="shared" si="16"/>
        <v>5.6077169491525428E-2</v>
      </c>
      <c r="AL21" s="9">
        <f t="shared" si="17"/>
        <v>89.878881355932222</v>
      </c>
      <c r="AN21" s="7">
        <f t="shared" si="36"/>
        <v>811.5179091101694</v>
      </c>
      <c r="AO21" s="7">
        <f t="shared" si="37"/>
        <v>7.2324007627118636</v>
      </c>
      <c r="AP21" s="7">
        <f t="shared" si="38"/>
        <v>1611.2418052118649</v>
      </c>
      <c r="AQ21" s="7">
        <f t="shared" si="39"/>
        <v>3.9470945338983059</v>
      </c>
      <c r="AR21" s="7">
        <f t="shared" si="40"/>
        <v>20.468166864406783</v>
      </c>
      <c r="AS21" s="7">
        <f t="shared" si="41"/>
        <v>32805.791694915264</v>
      </c>
    </row>
    <row r="22" spans="1:45" x14ac:dyDescent="0.25">
      <c r="A22" s="8">
        <v>11</v>
      </c>
      <c r="B22" s="20">
        <v>45526</v>
      </c>
      <c r="C22" s="17">
        <v>103.68</v>
      </c>
      <c r="D22" s="22" t="s">
        <v>69</v>
      </c>
      <c r="E22" s="21">
        <v>2E-3</v>
      </c>
      <c r="F22" s="14">
        <v>18.100000000000001</v>
      </c>
      <c r="G22" s="14">
        <v>8.85</v>
      </c>
      <c r="H22" s="14">
        <v>8.01</v>
      </c>
      <c r="I22" s="8">
        <v>1.85</v>
      </c>
      <c r="J22" s="8">
        <v>685</v>
      </c>
      <c r="K22" s="32">
        <v>2.3153999999999999</v>
      </c>
      <c r="L22" s="26">
        <v>0.1087</v>
      </c>
      <c r="M22" s="32">
        <v>4.5340999999999996</v>
      </c>
      <c r="N22" s="32">
        <v>6.3100000000000003E-2</v>
      </c>
      <c r="O22" s="26">
        <v>0.22900000000000001</v>
      </c>
      <c r="P22" s="22">
        <v>12.8</v>
      </c>
      <c r="Q22" s="34">
        <v>1010</v>
      </c>
      <c r="S22" s="9">
        <f t="shared" si="24"/>
        <v>1.1322861696000001E-2</v>
      </c>
      <c r="T22" s="9">
        <f t="shared" si="25"/>
        <v>5.3156908800000005E-4</v>
      </c>
      <c r="U22" s="9">
        <f t="shared" si="26"/>
        <v>2.2172837183999993E-2</v>
      </c>
      <c r="V22" s="9">
        <f t="shared" si="27"/>
        <v>3.0857414400000007E-4</v>
      </c>
      <c r="W22" s="9">
        <f t="shared" si="28"/>
        <v>1.1198649600000002E-3</v>
      </c>
      <c r="X22" s="9">
        <f t="shared" si="29"/>
        <v>6.2595072000000002E-2</v>
      </c>
      <c r="Z22" s="7">
        <f t="shared" si="30"/>
        <v>4.1328445190399998</v>
      </c>
      <c r="AA22" s="7">
        <f t="shared" si="31"/>
        <v>0.19402271712000002</v>
      </c>
      <c r="AB22" s="7">
        <f t="shared" si="32"/>
        <v>8.0930855721599979</v>
      </c>
      <c r="AC22" s="7">
        <f t="shared" si="33"/>
        <v>0.11262956256000002</v>
      </c>
      <c r="AD22" s="7">
        <f t="shared" si="34"/>
        <v>0.40875071040000005</v>
      </c>
      <c r="AE22" s="7">
        <f t="shared" si="35"/>
        <v>22.84720128</v>
      </c>
      <c r="AG22" s="9">
        <f t="shared" si="12"/>
        <v>0.10920969999999999</v>
      </c>
      <c r="AH22" s="9">
        <f t="shared" si="13"/>
        <v>5.1270166666666662E-3</v>
      </c>
      <c r="AI22" s="9">
        <f t="shared" si="14"/>
        <v>0.21385838333333324</v>
      </c>
      <c r="AJ22" s="9">
        <f t="shared" si="15"/>
        <v>2.976216666666667E-3</v>
      </c>
      <c r="AK22" s="9">
        <f t="shared" si="16"/>
        <v>1.0801166666666667E-2</v>
      </c>
      <c r="AL22" s="9">
        <f t="shared" si="17"/>
        <v>0.60373333333333334</v>
      </c>
      <c r="AN22" s="7">
        <f t="shared" si="36"/>
        <v>39.861540499999997</v>
      </c>
      <c r="AO22" s="7">
        <f t="shared" si="37"/>
        <v>1.8713610833333332</v>
      </c>
      <c r="AP22" s="7">
        <f t="shared" si="38"/>
        <v>78.05830991666663</v>
      </c>
      <c r="AQ22" s="7">
        <f t="shared" si="39"/>
        <v>1.0863190833333334</v>
      </c>
      <c r="AR22" s="7">
        <f t="shared" si="40"/>
        <v>3.9424258333333335</v>
      </c>
      <c r="AS22" s="7">
        <f t="shared" si="41"/>
        <v>220.36266666666668</v>
      </c>
    </row>
    <row r="23" spans="1:45" x14ac:dyDescent="0.25">
      <c r="A23" s="8">
        <v>11</v>
      </c>
      <c r="B23" s="16">
        <v>45469</v>
      </c>
      <c r="C23" s="17">
        <v>103.68</v>
      </c>
      <c r="D23" s="16" t="s">
        <v>61</v>
      </c>
      <c r="E23" s="9">
        <v>0.02</v>
      </c>
      <c r="F23" s="8">
        <v>20.5</v>
      </c>
      <c r="G23" s="8">
        <v>8.82</v>
      </c>
      <c r="H23" s="8">
        <v>7.94</v>
      </c>
      <c r="I23" s="8">
        <v>3.1</v>
      </c>
      <c r="J23" s="8">
        <v>606</v>
      </c>
      <c r="K23" s="32">
        <v>3.6288999999999998</v>
      </c>
      <c r="L23" s="26">
        <v>3.4599999999999999E-2</v>
      </c>
      <c r="M23" s="32">
        <v>7.7529000000000003</v>
      </c>
      <c r="N23" s="32">
        <v>1.9099999999999999E-2</v>
      </c>
      <c r="O23" s="28">
        <v>7.9699999999999993E-2</v>
      </c>
      <c r="P23" s="30">
        <v>88.4</v>
      </c>
      <c r="Q23" s="34">
        <v>2420</v>
      </c>
      <c r="S23" s="9">
        <f t="shared" si="24"/>
        <v>0.17746191936000003</v>
      </c>
      <c r="T23" s="9">
        <f t="shared" si="25"/>
        <v>1.69202304E-3</v>
      </c>
      <c r="U23" s="9">
        <f t="shared" si="26"/>
        <v>0.37913541696000003</v>
      </c>
      <c r="V23" s="9">
        <f t="shared" si="27"/>
        <v>9.3403583999999984E-4</v>
      </c>
      <c r="W23" s="9">
        <f t="shared" si="28"/>
        <v>3.8975212799999999E-3</v>
      </c>
      <c r="X23" s="9">
        <f t="shared" si="29"/>
        <v>4.32297216</v>
      </c>
      <c r="Z23" s="7">
        <f t="shared" si="30"/>
        <v>64.773600566400006</v>
      </c>
      <c r="AA23" s="7">
        <f t="shared" si="31"/>
        <v>0.61758840960000005</v>
      </c>
      <c r="AB23" s="7">
        <f t="shared" si="32"/>
        <v>138.3844271904</v>
      </c>
      <c r="AC23" s="7">
        <f t="shared" si="33"/>
        <v>0.34092308159999996</v>
      </c>
      <c r="AD23" s="7">
        <f t="shared" si="34"/>
        <v>1.4225952672</v>
      </c>
      <c r="AE23" s="7">
        <f t="shared" si="35"/>
        <v>1577.8848384</v>
      </c>
      <c r="AG23" s="9">
        <f t="shared" si="12"/>
        <v>1.7116311666666668</v>
      </c>
      <c r="AH23" s="9">
        <f t="shared" si="13"/>
        <v>1.6319666666666666E-2</v>
      </c>
      <c r="AI23" s="9">
        <f t="shared" si="14"/>
        <v>3.6567845000000001</v>
      </c>
      <c r="AJ23" s="9">
        <f t="shared" si="15"/>
        <v>9.0088333333333305E-3</v>
      </c>
      <c r="AK23" s="9">
        <f t="shared" si="16"/>
        <v>3.7591833333333331E-2</v>
      </c>
      <c r="AL23" s="9">
        <f t="shared" si="17"/>
        <v>41.69533333333333</v>
      </c>
      <c r="AN23" s="7">
        <f t="shared" si="36"/>
        <v>624.74537583333336</v>
      </c>
      <c r="AO23" s="7">
        <f t="shared" si="37"/>
        <v>5.9566783333333335</v>
      </c>
      <c r="AP23" s="7">
        <f t="shared" si="38"/>
        <v>1334.7263425000001</v>
      </c>
      <c r="AQ23" s="7">
        <f t="shared" si="39"/>
        <v>3.2882241666666658</v>
      </c>
      <c r="AR23" s="7">
        <f t="shared" si="40"/>
        <v>13.721019166666666</v>
      </c>
      <c r="AS23" s="7">
        <f t="shared" si="41"/>
        <v>15218.796666666665</v>
      </c>
    </row>
    <row r="24" spans="1:45" x14ac:dyDescent="0.25">
      <c r="A24" s="8">
        <v>12</v>
      </c>
      <c r="B24" s="20">
        <v>45526</v>
      </c>
      <c r="C24" s="17">
        <v>7271.04</v>
      </c>
      <c r="D24" s="22" t="s">
        <v>69</v>
      </c>
      <c r="E24" s="9">
        <v>5.29</v>
      </c>
      <c r="F24" s="14">
        <v>22.6</v>
      </c>
      <c r="G24" s="14">
        <v>8.32</v>
      </c>
      <c r="H24" s="14">
        <v>8.11</v>
      </c>
      <c r="I24" s="8">
        <v>24</v>
      </c>
      <c r="J24" s="8">
        <v>342</v>
      </c>
      <c r="K24" s="26">
        <v>0.13039999999999999</v>
      </c>
      <c r="L24" s="26">
        <v>2.9399999999999999E-2</v>
      </c>
      <c r="M24" s="32">
        <v>0.66339999999999999</v>
      </c>
      <c r="N24" s="26">
        <v>2.9700000000000001E-2</v>
      </c>
      <c r="O24" s="26">
        <v>5.79E-2</v>
      </c>
      <c r="P24" s="22">
        <v>4.53</v>
      </c>
      <c r="Q24" s="8">
        <v>3</v>
      </c>
      <c r="S24" s="9">
        <f t="shared" si="24"/>
        <v>1.6866828979200001</v>
      </c>
      <c r="T24" s="9">
        <f t="shared" si="25"/>
        <v>0.38027973311999996</v>
      </c>
      <c r="U24" s="9">
        <f t="shared" si="26"/>
        <v>8.5808698963199994</v>
      </c>
      <c r="V24" s="9">
        <f t="shared" si="27"/>
        <v>0.38416013855999998</v>
      </c>
      <c r="W24" s="9">
        <f t="shared" si="28"/>
        <v>0.74891824992</v>
      </c>
      <c r="X24" s="9">
        <f t="shared" si="29"/>
        <v>58.594122144000004</v>
      </c>
      <c r="Z24" s="7">
        <f t="shared" si="30"/>
        <v>615.63925774080008</v>
      </c>
      <c r="AA24" s="7">
        <f t="shared" si="31"/>
        <v>138.80210258879998</v>
      </c>
      <c r="AB24" s="7">
        <f t="shared" si="32"/>
        <v>3132.0175121568</v>
      </c>
      <c r="AC24" s="7">
        <f t="shared" si="33"/>
        <v>140.21845057439998</v>
      </c>
      <c r="AD24" s="7">
        <f t="shared" si="34"/>
        <v>273.35516122080003</v>
      </c>
      <c r="AE24" s="7">
        <f t="shared" si="35"/>
        <v>21386.854582560001</v>
      </c>
      <c r="AG24" s="9">
        <f t="shared" si="12"/>
        <v>0.23197271613414314</v>
      </c>
      <c r="AH24" s="9">
        <f t="shared" si="13"/>
        <v>5.2300597042513858E-2</v>
      </c>
      <c r="AI24" s="9">
        <f t="shared" si="14"/>
        <v>1.1801434040137311</v>
      </c>
      <c r="AJ24" s="9">
        <f t="shared" si="15"/>
        <v>5.2834276604172163E-2</v>
      </c>
      <c r="AK24" s="9">
        <f t="shared" si="16"/>
        <v>0.10300015540005281</v>
      </c>
      <c r="AL24" s="9">
        <f t="shared" si="17"/>
        <v>8.058561381040402</v>
      </c>
      <c r="AN24" s="7">
        <f t="shared" si="36"/>
        <v>84.670041388962247</v>
      </c>
      <c r="AO24" s="7">
        <f t="shared" si="37"/>
        <v>19.089717920517558</v>
      </c>
      <c r="AP24" s="7">
        <f t="shared" si="38"/>
        <v>430.75234246501185</v>
      </c>
      <c r="AQ24" s="7">
        <f t="shared" si="39"/>
        <v>19.284510960522841</v>
      </c>
      <c r="AR24" s="7">
        <f t="shared" si="40"/>
        <v>37.595056721019276</v>
      </c>
      <c r="AS24" s="7">
        <f t="shared" si="41"/>
        <v>2941.3749040797466</v>
      </c>
    </row>
    <row r="25" spans="1:45" x14ac:dyDescent="0.25">
      <c r="A25" s="8">
        <v>12</v>
      </c>
      <c r="B25" s="16">
        <v>45469</v>
      </c>
      <c r="C25" s="17">
        <v>7271.04</v>
      </c>
      <c r="D25" s="16" t="s">
        <v>61</v>
      </c>
      <c r="E25" s="9">
        <v>9.6999999999999993</v>
      </c>
      <c r="F25" s="8">
        <v>25.5</v>
      </c>
      <c r="G25" s="8">
        <v>8.68</v>
      </c>
      <c r="H25" s="8">
        <v>8.17</v>
      </c>
      <c r="I25" s="8">
        <v>24.3</v>
      </c>
      <c r="J25" s="8">
        <v>360</v>
      </c>
      <c r="K25" s="26">
        <v>0.44840000000000002</v>
      </c>
      <c r="L25" s="26">
        <v>5.5899999999999998E-2</v>
      </c>
      <c r="M25" s="32">
        <v>1.4822</v>
      </c>
      <c r="N25" s="28">
        <v>7.9000000000000008E-3</v>
      </c>
      <c r="O25" s="26">
        <v>1.2699999999999999E-2</v>
      </c>
      <c r="P25" s="30">
        <v>54.4</v>
      </c>
      <c r="Q25" s="8">
        <v>75</v>
      </c>
      <c r="S25" s="9">
        <f t="shared" si="24"/>
        <v>10.6350005376</v>
      </c>
      <c r="T25" s="9">
        <f t="shared" si="25"/>
        <v>1.3258174175999999</v>
      </c>
      <c r="U25" s="9">
        <f t="shared" si="26"/>
        <v>35.154321580799994</v>
      </c>
      <c r="V25" s="9">
        <f t="shared" si="27"/>
        <v>0.18736954560000002</v>
      </c>
      <c r="W25" s="9">
        <f t="shared" si="28"/>
        <v>0.30121433279999993</v>
      </c>
      <c r="X25" s="9">
        <f t="shared" si="29"/>
        <v>1290.2409215999999</v>
      </c>
      <c r="Z25" s="7">
        <f t="shared" si="30"/>
        <v>3881.775196224</v>
      </c>
      <c r="AA25" s="7">
        <f t="shared" si="31"/>
        <v>483.92335742399996</v>
      </c>
      <c r="AB25" s="7">
        <f t="shared" si="32"/>
        <v>12831.327376991998</v>
      </c>
      <c r="AC25" s="7">
        <f t="shared" si="33"/>
        <v>68.389884144000007</v>
      </c>
      <c r="AD25" s="7">
        <f t="shared" si="34"/>
        <v>109.94323147199998</v>
      </c>
      <c r="AE25" s="7">
        <f t="shared" si="35"/>
        <v>470937.93638399994</v>
      </c>
      <c r="AG25" s="9">
        <f t="shared" si="12"/>
        <v>1.4626519091629258</v>
      </c>
      <c r="AH25" s="9">
        <f t="shared" si="13"/>
        <v>0.18234219831000792</v>
      </c>
      <c r="AI25" s="9">
        <f t="shared" si="14"/>
        <v>4.8348409004489037</v>
      </c>
      <c r="AJ25" s="9">
        <f t="shared" si="15"/>
        <v>2.5769290995510959E-2</v>
      </c>
      <c r="AK25" s="9">
        <f t="shared" si="16"/>
        <v>4.1426581726960642E-2</v>
      </c>
      <c r="AL25" s="9">
        <f t="shared" si="17"/>
        <v>177.44929495642987</v>
      </c>
      <c r="AN25" s="7">
        <f t="shared" si="36"/>
        <v>533.86794684446795</v>
      </c>
      <c r="AO25" s="7">
        <f t="shared" si="37"/>
        <v>66.554902383152893</v>
      </c>
      <c r="AP25" s="7">
        <f t="shared" si="38"/>
        <v>1764.7169286638498</v>
      </c>
      <c r="AQ25" s="7">
        <f t="shared" si="39"/>
        <v>9.4057912133614998</v>
      </c>
      <c r="AR25" s="7">
        <f t="shared" si="40"/>
        <v>15.120702330340634</v>
      </c>
      <c r="AS25" s="7">
        <f t="shared" si="41"/>
        <v>64768.992659096904</v>
      </c>
    </row>
    <row r="26" spans="1:45" x14ac:dyDescent="0.25">
      <c r="C26" s="8" t="s">
        <v>95</v>
      </c>
      <c r="E26" s="14" t="s">
        <v>13</v>
      </c>
      <c r="F26" s="14" t="s">
        <v>11</v>
      </c>
      <c r="G26" s="14" t="s">
        <v>8</v>
      </c>
      <c r="H26" s="14" t="s">
        <v>10</v>
      </c>
      <c r="I26" s="8" t="s">
        <v>9</v>
      </c>
      <c r="J26" s="8" t="s">
        <v>12</v>
      </c>
      <c r="K26" s="9" t="s">
        <v>8</v>
      </c>
      <c r="L26" s="9" t="s">
        <v>8</v>
      </c>
      <c r="M26" s="9" t="s">
        <v>8</v>
      </c>
      <c r="N26" s="9" t="s">
        <v>8</v>
      </c>
      <c r="O26" s="9" t="s">
        <v>8</v>
      </c>
      <c r="P26" s="8" t="s">
        <v>8</v>
      </c>
      <c r="Q26" s="8" t="s">
        <v>15</v>
      </c>
      <c r="S26" s="8" t="s">
        <v>28</v>
      </c>
      <c r="T26" s="8" t="s">
        <v>28</v>
      </c>
      <c r="U26" s="8" t="s">
        <v>28</v>
      </c>
      <c r="V26" s="8" t="s">
        <v>28</v>
      </c>
      <c r="W26" s="8" t="s">
        <v>28</v>
      </c>
      <c r="X26" s="8" t="s">
        <v>28</v>
      </c>
      <c r="Z26" s="8" t="s">
        <v>60</v>
      </c>
      <c r="AA26" s="8" t="s">
        <v>60</v>
      </c>
      <c r="AB26" s="8" t="s">
        <v>60</v>
      </c>
      <c r="AC26" s="8" t="s">
        <v>60</v>
      </c>
      <c r="AD26" s="8" t="s">
        <v>60</v>
      </c>
      <c r="AE26" s="8" t="s">
        <v>60</v>
      </c>
      <c r="AG26" s="8" t="s">
        <v>36</v>
      </c>
      <c r="AH26" s="8" t="s">
        <v>36</v>
      </c>
      <c r="AI26" s="8" t="s">
        <v>36</v>
      </c>
      <c r="AJ26" s="8" t="s">
        <v>36</v>
      </c>
      <c r="AK26" s="8" t="s">
        <v>36</v>
      </c>
      <c r="AL26" s="8" t="s">
        <v>36</v>
      </c>
      <c r="AN26" s="8" t="s">
        <v>59</v>
      </c>
      <c r="AO26" s="8" t="s">
        <v>59</v>
      </c>
      <c r="AP26" s="8" t="s">
        <v>59</v>
      </c>
      <c r="AQ26" s="8" t="s">
        <v>59</v>
      </c>
      <c r="AR26" s="8" t="s">
        <v>59</v>
      </c>
      <c r="AS26" s="8" t="s">
        <v>59</v>
      </c>
    </row>
    <row r="27" spans="1:45" x14ac:dyDescent="0.25">
      <c r="B27" s="16"/>
      <c r="C27" s="17"/>
      <c r="D27" s="16"/>
      <c r="E27" s="9"/>
      <c r="F27" s="8"/>
      <c r="G27" s="8"/>
      <c r="H27" s="8"/>
      <c r="K27" s="21"/>
      <c r="L27" s="21"/>
      <c r="M27" s="21"/>
      <c r="N27" s="21"/>
      <c r="O27" s="21"/>
      <c r="S27" s="9"/>
      <c r="T27" s="9"/>
      <c r="U27" s="9"/>
      <c r="V27" s="9"/>
      <c r="W27" s="9"/>
      <c r="X27" s="9"/>
      <c r="Z27" s="18"/>
      <c r="AA27" s="18"/>
      <c r="AB27" s="18"/>
      <c r="AC27" s="18"/>
      <c r="AD27" s="18"/>
      <c r="AE27" s="18"/>
      <c r="AG27" s="9"/>
      <c r="AH27" s="9"/>
      <c r="AI27" s="9"/>
      <c r="AJ27" s="9"/>
      <c r="AK27" s="9"/>
      <c r="AL27" s="9"/>
      <c r="AN27" s="9"/>
      <c r="AO27" s="9"/>
      <c r="AP27" s="9"/>
      <c r="AQ27" s="9"/>
      <c r="AR27" s="9"/>
      <c r="AS27" s="9"/>
    </row>
    <row r="28" spans="1:45" x14ac:dyDescent="0.25">
      <c r="B28" s="16"/>
      <c r="K28" s="19"/>
      <c r="L28" s="19"/>
      <c r="M28" s="19"/>
      <c r="N28" s="19"/>
      <c r="O28" s="19"/>
    </row>
    <row r="29" spans="1:45" x14ac:dyDescent="0.25">
      <c r="E29" s="8"/>
      <c r="G29" s="8"/>
      <c r="H29" s="8"/>
      <c r="K29" s="8"/>
      <c r="L29" s="8"/>
      <c r="M29" s="8"/>
      <c r="N29" s="8"/>
      <c r="O29" s="8"/>
    </row>
  </sheetData>
  <sortState xmlns:xlrd2="http://schemas.microsoft.com/office/spreadsheetml/2017/richdata2" ref="A2:AS37">
    <sortCondition ref="A2:A37"/>
  </sortState>
  <printOptions gridLines="1"/>
  <pageMargins left="0.7" right="0.7" top="0.75" bottom="0.75" header="0.3" footer="0.3"/>
  <pageSetup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97D6B-9F5B-423B-8255-2E21F678EC83}">
  <dimension ref="A1:R102"/>
  <sheetViews>
    <sheetView workbookViewId="0">
      <selection activeCell="D11" sqref="D11"/>
    </sheetView>
  </sheetViews>
  <sheetFormatPr defaultColWidth="10.28515625" defaultRowHeight="15" x14ac:dyDescent="0.25"/>
  <cols>
    <col min="1" max="1" width="20.5703125" style="8" bestFit="1" customWidth="1"/>
    <col min="2" max="2" width="12.5703125" style="8" bestFit="1" customWidth="1"/>
    <col min="3" max="4" width="12" style="8" bestFit="1" customWidth="1"/>
    <col min="5" max="16384" width="10.28515625" style="8"/>
  </cols>
  <sheetData>
    <row r="1" spans="1:17" x14ac:dyDescent="0.25">
      <c r="A1" s="8" t="s">
        <v>67</v>
      </c>
      <c r="B1" s="8" t="s">
        <v>68</v>
      </c>
      <c r="C1" s="8" t="s">
        <v>66</v>
      </c>
      <c r="D1" s="8" t="s">
        <v>65</v>
      </c>
    </row>
    <row r="2" spans="1:17" x14ac:dyDescent="0.25">
      <c r="A2" s="8">
        <v>1</v>
      </c>
      <c r="B2" s="11">
        <v>2.4430000000000001</v>
      </c>
      <c r="C2" s="9">
        <v>2</v>
      </c>
      <c r="D2" s="8">
        <v>1.1399999999999999</v>
      </c>
    </row>
    <row r="3" spans="1:17" x14ac:dyDescent="0.25">
      <c r="A3" s="8">
        <v>2</v>
      </c>
      <c r="B3" s="11">
        <v>0.877</v>
      </c>
      <c r="C3" s="9">
        <v>0.03</v>
      </c>
      <c r="D3" s="8">
        <v>3.0000000000000001E-3</v>
      </c>
    </row>
    <row r="4" spans="1:17" x14ac:dyDescent="0.25">
      <c r="A4" s="8">
        <v>3</v>
      </c>
      <c r="B4" s="11">
        <v>0.317</v>
      </c>
      <c r="C4" s="9">
        <v>0.05</v>
      </c>
      <c r="D4" s="8">
        <v>7.0000000000000007E-2</v>
      </c>
    </row>
    <row r="5" spans="1:17" x14ac:dyDescent="0.25">
      <c r="A5" s="8">
        <v>4</v>
      </c>
      <c r="B5" s="11">
        <v>7.4999999999999997E-2</v>
      </c>
      <c r="C5" s="9">
        <v>0.02</v>
      </c>
      <c r="D5" s="8">
        <v>0.01</v>
      </c>
    </row>
    <row r="6" spans="1:17" x14ac:dyDescent="0.25">
      <c r="A6" s="8">
        <v>5</v>
      </c>
      <c r="B6" s="11">
        <v>0.57899999999999996</v>
      </c>
      <c r="C6" s="9">
        <v>0.1</v>
      </c>
      <c r="D6" s="8">
        <v>0.14000000000000001</v>
      </c>
    </row>
    <row r="7" spans="1:17" x14ac:dyDescent="0.25">
      <c r="A7" s="8">
        <v>6</v>
      </c>
      <c r="B7" s="11">
        <v>1.081</v>
      </c>
      <c r="C7" s="9">
        <v>0.2</v>
      </c>
      <c r="D7" s="8">
        <v>7.0000000000000001E-3</v>
      </c>
    </row>
    <row r="8" spans="1:17" x14ac:dyDescent="0.25">
      <c r="A8" s="8">
        <v>7</v>
      </c>
      <c r="B8" s="11">
        <v>0.91100000000000003</v>
      </c>
      <c r="C8" s="9">
        <v>0.03</v>
      </c>
      <c r="D8" s="8">
        <v>0.03</v>
      </c>
    </row>
    <row r="9" spans="1:17" x14ac:dyDescent="0.25">
      <c r="A9" s="8">
        <v>8</v>
      </c>
      <c r="B9" s="11">
        <v>0.16600000000000001</v>
      </c>
      <c r="C9" s="9">
        <v>0.01</v>
      </c>
      <c r="D9" s="8" t="s">
        <v>92</v>
      </c>
    </row>
    <row r="10" spans="1:17" x14ac:dyDescent="0.25">
      <c r="A10" s="8">
        <v>9</v>
      </c>
      <c r="B10" s="11">
        <v>0.53300000000000003</v>
      </c>
      <c r="C10" s="9">
        <v>0.15</v>
      </c>
      <c r="D10" s="8">
        <v>0.25</v>
      </c>
    </row>
    <row r="11" spans="1:17" x14ac:dyDescent="0.25">
      <c r="A11" s="8">
        <v>10</v>
      </c>
      <c r="B11" s="11">
        <v>3.0680000000000001</v>
      </c>
      <c r="C11" s="9">
        <v>0.52</v>
      </c>
      <c r="D11" s="8">
        <v>0.22</v>
      </c>
    </row>
    <row r="12" spans="1:17" x14ac:dyDescent="0.25">
      <c r="A12" s="8">
        <v>11</v>
      </c>
      <c r="B12" s="11">
        <v>0.16200000000000001</v>
      </c>
      <c r="C12" s="9">
        <v>0.02</v>
      </c>
      <c r="D12" s="8">
        <v>2E-3</v>
      </c>
    </row>
    <row r="13" spans="1:17" x14ac:dyDescent="0.25">
      <c r="A13" s="8">
        <v>12</v>
      </c>
      <c r="B13" s="11">
        <v>11.361000000000001</v>
      </c>
      <c r="C13" s="9">
        <v>9.6999999999999993</v>
      </c>
      <c r="D13" s="8">
        <v>5.29</v>
      </c>
    </row>
    <row r="14" spans="1:17" x14ac:dyDescent="0.25">
      <c r="B14" s="7"/>
      <c r="C14" s="9"/>
    </row>
    <row r="15" spans="1:17" x14ac:dyDescent="0.25">
      <c r="A15" s="8" t="s">
        <v>90</v>
      </c>
      <c r="B15"/>
      <c r="C15"/>
      <c r="D15"/>
      <c r="E15"/>
      <c r="G15" t="s">
        <v>79</v>
      </c>
      <c r="H15"/>
      <c r="I15"/>
      <c r="J15"/>
      <c r="K15"/>
      <c r="M15" t="s">
        <v>80</v>
      </c>
      <c r="N15"/>
      <c r="O15"/>
      <c r="P15"/>
      <c r="Q15"/>
    </row>
    <row r="16" spans="1:17" x14ac:dyDescent="0.25">
      <c r="A16" t="s">
        <v>78</v>
      </c>
      <c r="B16" t="s">
        <v>72</v>
      </c>
      <c r="C16" t="s">
        <v>73</v>
      </c>
      <c r="D16" t="s">
        <v>7</v>
      </c>
      <c r="E16" t="s">
        <v>74</v>
      </c>
      <c r="G16" t="s">
        <v>71</v>
      </c>
      <c r="H16" t="s">
        <v>72</v>
      </c>
      <c r="I16" t="s">
        <v>73</v>
      </c>
      <c r="J16" t="s">
        <v>7</v>
      </c>
      <c r="K16" t="s">
        <v>74</v>
      </c>
      <c r="M16" t="s">
        <v>71</v>
      </c>
      <c r="N16" t="s">
        <v>72</v>
      </c>
      <c r="O16" t="s">
        <v>73</v>
      </c>
      <c r="P16" t="s">
        <v>7</v>
      </c>
      <c r="Q16" t="s">
        <v>74</v>
      </c>
    </row>
    <row r="17" spans="1:18" x14ac:dyDescent="0.25">
      <c r="A17" t="s">
        <v>71</v>
      </c>
      <c r="B17">
        <f>A19</f>
        <v>0</v>
      </c>
      <c r="C17"/>
      <c r="D17"/>
      <c r="E17">
        <f t="shared" ref="E17:E22" si="0">((A18+B17)/2)*C17*D17</f>
        <v>0</v>
      </c>
      <c r="G17">
        <v>0.2</v>
      </c>
      <c r="H17">
        <f>G18</f>
        <v>0.3</v>
      </c>
      <c r="I17">
        <v>0.6</v>
      </c>
      <c r="J17">
        <v>7.0000000000000001E-3</v>
      </c>
      <c r="K17">
        <f>((G17+H17)/2)*I17*J17</f>
        <v>1.0499999999999999E-3</v>
      </c>
      <c r="M17">
        <v>0.1</v>
      </c>
      <c r="N17">
        <f>M18</f>
        <v>0.25</v>
      </c>
      <c r="O17">
        <v>1</v>
      </c>
      <c r="P17">
        <v>0</v>
      </c>
      <c r="Q17">
        <f>((M17+N17)/2)*O17*P17</f>
        <v>0</v>
      </c>
    </row>
    <row r="18" spans="1:18" x14ac:dyDescent="0.25">
      <c r="A18"/>
      <c r="B18">
        <f>A20</f>
        <v>0</v>
      </c>
      <c r="C18">
        <f>C17</f>
        <v>0</v>
      </c>
      <c r="D18"/>
      <c r="E18">
        <f t="shared" si="0"/>
        <v>0</v>
      </c>
      <c r="G18">
        <v>0.3</v>
      </c>
      <c r="H18">
        <f t="shared" ref="H18:H21" si="1">G19</f>
        <v>0.4</v>
      </c>
      <c r="I18">
        <f>I17</f>
        <v>0.6</v>
      </c>
      <c r="J18">
        <v>3.0000000000000001E-3</v>
      </c>
      <c r="K18">
        <f t="shared" ref="K18:K22" si="2">((G18+H18)/2)*I18*J18</f>
        <v>6.3000000000000003E-4</v>
      </c>
      <c r="M18">
        <v>0.25</v>
      </c>
      <c r="N18">
        <f t="shared" ref="N18:N21" si="3">M19</f>
        <v>0.3</v>
      </c>
      <c r="O18">
        <f>O17</f>
        <v>1</v>
      </c>
      <c r="P18">
        <v>4.0000000000000001E-3</v>
      </c>
      <c r="Q18">
        <f t="shared" ref="Q18:Q22" si="4">((M18+N18)/2)*O18*P18</f>
        <v>1.1000000000000001E-3</v>
      </c>
    </row>
    <row r="19" spans="1:18" x14ac:dyDescent="0.25">
      <c r="A19"/>
      <c r="B19">
        <f>A21</f>
        <v>0</v>
      </c>
      <c r="C19">
        <f t="shared" ref="C19:C21" si="5">C18</f>
        <v>0</v>
      </c>
      <c r="D19"/>
      <c r="E19">
        <f t="shared" si="0"/>
        <v>0</v>
      </c>
      <c r="G19">
        <v>0.4</v>
      </c>
      <c r="H19">
        <f t="shared" si="1"/>
        <v>0.5</v>
      </c>
      <c r="I19">
        <f t="shared" ref="I19:I21" si="6">I18</f>
        <v>0.6</v>
      </c>
      <c r="J19">
        <v>1.4999999999999999E-2</v>
      </c>
      <c r="K19">
        <f t="shared" si="2"/>
        <v>4.0499999999999998E-3</v>
      </c>
      <c r="M19">
        <v>0.3</v>
      </c>
      <c r="N19">
        <f t="shared" si="3"/>
        <v>0.4</v>
      </c>
      <c r="O19">
        <f t="shared" ref="O19:O21" si="7">O18</f>
        <v>1</v>
      </c>
      <c r="P19">
        <v>1.2999999999999999E-2</v>
      </c>
      <c r="Q19">
        <f t="shared" si="4"/>
        <v>4.5499999999999994E-3</v>
      </c>
    </row>
    <row r="20" spans="1:18" x14ac:dyDescent="0.25">
      <c r="A20"/>
      <c r="B20">
        <f>A22</f>
        <v>0</v>
      </c>
      <c r="C20">
        <f t="shared" si="5"/>
        <v>0</v>
      </c>
      <c r="D20"/>
      <c r="E20">
        <f t="shared" si="0"/>
        <v>0</v>
      </c>
      <c r="G20">
        <v>0.5</v>
      </c>
      <c r="H20">
        <f t="shared" si="1"/>
        <v>0.55000000000000004</v>
      </c>
      <c r="I20">
        <f t="shared" si="6"/>
        <v>0.6</v>
      </c>
      <c r="J20">
        <v>6.9000000000000006E-2</v>
      </c>
      <c r="K20">
        <f t="shared" si="2"/>
        <v>2.1735000000000001E-2</v>
      </c>
      <c r="M20">
        <v>0.4</v>
      </c>
      <c r="N20">
        <f t="shared" si="3"/>
        <v>0.3</v>
      </c>
      <c r="O20">
        <f t="shared" si="7"/>
        <v>1</v>
      </c>
      <c r="P20">
        <v>7.5999999999999998E-2</v>
      </c>
      <c r="Q20">
        <f t="shared" si="4"/>
        <v>2.6599999999999999E-2</v>
      </c>
    </row>
    <row r="21" spans="1:18" x14ac:dyDescent="0.25">
      <c r="A21"/>
      <c r="B21">
        <f>A23</f>
        <v>0</v>
      </c>
      <c r="C21">
        <f t="shared" si="5"/>
        <v>0</v>
      </c>
      <c r="D21"/>
      <c r="E21">
        <f t="shared" si="0"/>
        <v>0</v>
      </c>
      <c r="G21">
        <v>0.55000000000000004</v>
      </c>
      <c r="H21">
        <f t="shared" si="1"/>
        <v>0.5</v>
      </c>
      <c r="I21">
        <f t="shared" si="6"/>
        <v>0.6</v>
      </c>
      <c r="J21">
        <v>7.0000000000000001E-3</v>
      </c>
      <c r="K21">
        <f t="shared" si="2"/>
        <v>2.2049999999999999E-3</v>
      </c>
      <c r="M21">
        <v>0.3</v>
      </c>
      <c r="N21">
        <f t="shared" si="3"/>
        <v>0.3</v>
      </c>
      <c r="O21">
        <f t="shared" si="7"/>
        <v>1</v>
      </c>
      <c r="P21">
        <v>4.9000000000000002E-2</v>
      </c>
      <c r="Q21">
        <f t="shared" si="4"/>
        <v>1.47E-2</v>
      </c>
    </row>
    <row r="22" spans="1:18" x14ac:dyDescent="0.25">
      <c r="A22"/>
      <c r="B22"/>
      <c r="C22"/>
      <c r="D22"/>
      <c r="E22">
        <f t="shared" si="0"/>
        <v>0</v>
      </c>
      <c r="G22">
        <v>0.5</v>
      </c>
      <c r="H22"/>
      <c r="I22"/>
      <c r="J22"/>
      <c r="K22">
        <f t="shared" si="2"/>
        <v>0</v>
      </c>
      <c r="M22">
        <v>0.3</v>
      </c>
      <c r="N22"/>
      <c r="O22"/>
      <c r="P22"/>
      <c r="Q22">
        <f t="shared" si="4"/>
        <v>0</v>
      </c>
    </row>
    <row r="23" spans="1:18" x14ac:dyDescent="0.25">
      <c r="A23"/>
      <c r="B23"/>
      <c r="C23"/>
      <c r="D23"/>
      <c r="E23"/>
      <c r="G23"/>
      <c r="H23"/>
      <c r="I23"/>
      <c r="J23"/>
      <c r="K23"/>
      <c r="M23"/>
      <c r="N23"/>
      <c r="O23"/>
      <c r="P23"/>
      <c r="Q23"/>
    </row>
    <row r="24" spans="1:18" x14ac:dyDescent="0.25">
      <c r="A24"/>
      <c r="B24"/>
      <c r="C24"/>
      <c r="D24"/>
      <c r="E24">
        <f>SUM(E17:E22)</f>
        <v>0</v>
      </c>
      <c r="G24"/>
      <c r="H24"/>
      <c r="I24"/>
      <c r="J24"/>
      <c r="K24">
        <f>SUM(K17:K22)</f>
        <v>2.9669999999999998E-2</v>
      </c>
      <c r="M24"/>
      <c r="N24"/>
      <c r="O24"/>
      <c r="P24"/>
      <c r="Q24">
        <f>SUM(Q17:Q22)</f>
        <v>4.6949999999999999E-2</v>
      </c>
    </row>
    <row r="25" spans="1:18" x14ac:dyDescent="0.25">
      <c r="A25"/>
    </row>
    <row r="27" spans="1:18" x14ac:dyDescent="0.25">
      <c r="A27" t="s">
        <v>81</v>
      </c>
      <c r="B27"/>
      <c r="C27"/>
      <c r="D27"/>
      <c r="E27"/>
      <c r="H27" t="s">
        <v>82</v>
      </c>
      <c r="I27"/>
      <c r="J27"/>
      <c r="K27"/>
      <c r="L27"/>
      <c r="N27" t="s">
        <v>83</v>
      </c>
      <c r="O27"/>
      <c r="P27"/>
      <c r="Q27"/>
      <c r="R27"/>
    </row>
    <row r="28" spans="1:18" x14ac:dyDescent="0.25">
      <c r="A28" t="s">
        <v>71</v>
      </c>
      <c r="B28" t="s">
        <v>72</v>
      </c>
      <c r="C28" t="s">
        <v>73</v>
      </c>
      <c r="D28" t="s">
        <v>7</v>
      </c>
      <c r="E28" t="s">
        <v>74</v>
      </c>
      <c r="H28" t="s">
        <v>71</v>
      </c>
      <c r="I28" t="s">
        <v>72</v>
      </c>
      <c r="J28" t="s">
        <v>73</v>
      </c>
      <c r="K28" t="s">
        <v>7</v>
      </c>
      <c r="L28" t="s">
        <v>74</v>
      </c>
      <c r="N28" t="s">
        <v>71</v>
      </c>
      <c r="O28" t="s">
        <v>72</v>
      </c>
      <c r="P28" t="s">
        <v>73</v>
      </c>
      <c r="Q28" t="s">
        <v>7</v>
      </c>
      <c r="R28" t="s">
        <v>74</v>
      </c>
    </row>
    <row r="29" spans="1:18" x14ac:dyDescent="0.25">
      <c r="A29">
        <v>0</v>
      </c>
      <c r="B29">
        <f>A30</f>
        <v>0.2</v>
      </c>
      <c r="C29">
        <v>0.8</v>
      </c>
      <c r="D29">
        <v>0</v>
      </c>
      <c r="E29">
        <f t="shared" ref="E29:E34" si="8">((A29+B29)/2)*C29*D29</f>
        <v>0</v>
      </c>
      <c r="H29">
        <v>0.1</v>
      </c>
      <c r="I29">
        <f>H30</f>
        <v>0.2</v>
      </c>
      <c r="J29">
        <v>0.6</v>
      </c>
      <c r="K29">
        <v>6.0000000000000001E-3</v>
      </c>
      <c r="L29">
        <f>((H29+I29)/2)*J29*K29</f>
        <v>5.4000000000000012E-4</v>
      </c>
      <c r="N29">
        <v>0.1</v>
      </c>
      <c r="O29">
        <f>N30</f>
        <v>0.5</v>
      </c>
      <c r="P29">
        <v>1</v>
      </c>
      <c r="Q29">
        <v>3.5999999999999997E-2</v>
      </c>
      <c r="R29">
        <f>((N29+O29)/2)*P29*Q29</f>
        <v>1.0799999999999999E-2</v>
      </c>
    </row>
    <row r="30" spans="1:18" x14ac:dyDescent="0.25">
      <c r="A30">
        <v>0.2</v>
      </c>
      <c r="B30">
        <f>A31</f>
        <v>0.25</v>
      </c>
      <c r="C30">
        <f>C29</f>
        <v>0.8</v>
      </c>
      <c r="D30">
        <v>0</v>
      </c>
      <c r="E30">
        <f t="shared" si="8"/>
        <v>0</v>
      </c>
      <c r="H30">
        <v>0.2</v>
      </c>
      <c r="I30">
        <f t="shared" ref="I30:I33" si="9">H31</f>
        <v>0.4</v>
      </c>
      <c r="J30">
        <f>J29</f>
        <v>0.6</v>
      </c>
      <c r="K30">
        <v>0.12</v>
      </c>
      <c r="L30">
        <f t="shared" ref="L30:L34" si="10">((H30+I30)/2)*J30*K30</f>
        <v>2.1600000000000001E-2</v>
      </c>
      <c r="N30">
        <v>0.5</v>
      </c>
      <c r="O30">
        <f t="shared" ref="O30:O33" si="11">N31</f>
        <v>0.6</v>
      </c>
      <c r="P30">
        <f>P29</f>
        <v>1</v>
      </c>
      <c r="Q30">
        <v>0.19</v>
      </c>
      <c r="R30">
        <f t="shared" ref="R30:R34" si="12">((N30+O30)/2)*P30*Q30</f>
        <v>0.10450000000000001</v>
      </c>
    </row>
    <row r="31" spans="1:18" x14ac:dyDescent="0.25">
      <c r="A31">
        <v>0.25</v>
      </c>
      <c r="B31">
        <f>A32</f>
        <v>0.3</v>
      </c>
      <c r="C31">
        <f t="shared" ref="C31:C33" si="13">C30</f>
        <v>0.8</v>
      </c>
      <c r="D31">
        <v>4.2999999999999997E-2</v>
      </c>
      <c r="E31">
        <f t="shared" si="8"/>
        <v>9.4599999999999997E-3</v>
      </c>
      <c r="H31">
        <v>0.4</v>
      </c>
      <c r="I31">
        <f t="shared" si="9"/>
        <v>0.4</v>
      </c>
      <c r="J31">
        <f t="shared" ref="J31:J33" si="14">J30</f>
        <v>0.6</v>
      </c>
      <c r="K31">
        <v>0.12</v>
      </c>
      <c r="L31">
        <f t="shared" si="10"/>
        <v>2.8799999999999999E-2</v>
      </c>
      <c r="N31">
        <v>0.6</v>
      </c>
      <c r="O31">
        <f t="shared" si="11"/>
        <v>0.6</v>
      </c>
      <c r="P31">
        <f t="shared" ref="P31:P33" si="15">P30</f>
        <v>1</v>
      </c>
      <c r="Q31">
        <v>0.06</v>
      </c>
      <c r="R31">
        <f t="shared" si="12"/>
        <v>3.5999999999999997E-2</v>
      </c>
    </row>
    <row r="32" spans="1:18" x14ac:dyDescent="0.25">
      <c r="A32">
        <v>0.3</v>
      </c>
      <c r="B32">
        <f>A33</f>
        <v>0.4</v>
      </c>
      <c r="C32">
        <f t="shared" si="13"/>
        <v>0.8</v>
      </c>
      <c r="D32">
        <v>2.4E-2</v>
      </c>
      <c r="E32">
        <f t="shared" si="8"/>
        <v>6.7199999999999994E-3</v>
      </c>
      <c r="H32">
        <v>0.4</v>
      </c>
      <c r="I32">
        <f t="shared" si="9"/>
        <v>0.4</v>
      </c>
      <c r="J32">
        <f t="shared" si="14"/>
        <v>0.6</v>
      </c>
      <c r="K32">
        <v>0.159</v>
      </c>
      <c r="L32">
        <f t="shared" si="10"/>
        <v>3.8159999999999999E-2</v>
      </c>
      <c r="N32">
        <v>0.6</v>
      </c>
      <c r="O32">
        <f t="shared" si="11"/>
        <v>0.6</v>
      </c>
      <c r="P32">
        <f t="shared" si="15"/>
        <v>1</v>
      </c>
      <c r="Q32">
        <v>0.06</v>
      </c>
      <c r="R32">
        <f t="shared" si="12"/>
        <v>3.5999999999999997E-2</v>
      </c>
    </row>
    <row r="33" spans="1:18" x14ac:dyDescent="0.25">
      <c r="A33">
        <v>0.4</v>
      </c>
      <c r="B33">
        <f>A34</f>
        <v>0.1</v>
      </c>
      <c r="C33">
        <f t="shared" si="13"/>
        <v>0.8</v>
      </c>
      <c r="D33">
        <v>7.0000000000000001E-3</v>
      </c>
      <c r="E33">
        <f t="shared" si="8"/>
        <v>1.4000000000000002E-3</v>
      </c>
      <c r="H33">
        <v>0.4</v>
      </c>
      <c r="I33">
        <f t="shared" si="9"/>
        <v>0.3</v>
      </c>
      <c r="J33">
        <f t="shared" si="14"/>
        <v>0.6</v>
      </c>
      <c r="K33">
        <v>5.0999999999999997E-2</v>
      </c>
      <c r="L33">
        <f t="shared" si="10"/>
        <v>1.0709999999999999E-2</v>
      </c>
      <c r="N33">
        <v>0.6</v>
      </c>
      <c r="O33">
        <f t="shared" si="11"/>
        <v>0.9</v>
      </c>
      <c r="P33">
        <f t="shared" si="15"/>
        <v>1</v>
      </c>
      <c r="Q33">
        <v>1.7000000000000001E-2</v>
      </c>
      <c r="R33">
        <f t="shared" si="12"/>
        <v>1.2750000000000001E-2</v>
      </c>
    </row>
    <row r="34" spans="1:18" x14ac:dyDescent="0.25">
      <c r="A34">
        <v>0.1</v>
      </c>
      <c r="B34"/>
      <c r="C34"/>
      <c r="D34"/>
      <c r="E34">
        <f t="shared" si="8"/>
        <v>0</v>
      </c>
      <c r="H34">
        <v>0.3</v>
      </c>
      <c r="I34"/>
      <c r="J34"/>
      <c r="K34"/>
      <c r="L34">
        <f t="shared" si="10"/>
        <v>0</v>
      </c>
      <c r="N34">
        <v>0.9</v>
      </c>
      <c r="O34"/>
      <c r="P34"/>
      <c r="Q34"/>
      <c r="R34">
        <f t="shared" si="12"/>
        <v>0</v>
      </c>
    </row>
    <row r="35" spans="1:18" x14ac:dyDescent="0.25">
      <c r="B35"/>
      <c r="C35"/>
      <c r="D35"/>
      <c r="E35"/>
      <c r="H35"/>
      <c r="I35"/>
      <c r="J35"/>
      <c r="K35"/>
      <c r="L35"/>
      <c r="N35"/>
      <c r="O35"/>
      <c r="P35"/>
      <c r="Q35"/>
      <c r="R35"/>
    </row>
    <row r="36" spans="1:18" x14ac:dyDescent="0.25">
      <c r="A36"/>
      <c r="B36"/>
      <c r="C36"/>
      <c r="D36"/>
      <c r="E36">
        <f>SUM(E29:E34)</f>
        <v>1.7579999999999998E-2</v>
      </c>
      <c r="H36"/>
      <c r="I36"/>
      <c r="J36"/>
      <c r="K36"/>
      <c r="L36">
        <f>SUM(L29:L34)</f>
        <v>9.9809999999999996E-2</v>
      </c>
      <c r="N36"/>
      <c r="O36"/>
      <c r="P36"/>
      <c r="Q36"/>
      <c r="R36">
        <f>SUM(R29:R34)</f>
        <v>0.20005000000000003</v>
      </c>
    </row>
    <row r="37" spans="1:18" x14ac:dyDescent="0.25">
      <c r="A37"/>
    </row>
    <row r="39" spans="1:18" x14ac:dyDescent="0.25">
      <c r="A39" t="s">
        <v>84</v>
      </c>
      <c r="B39"/>
      <c r="C39"/>
      <c r="D39"/>
      <c r="E39"/>
      <c r="H39" t="s">
        <v>85</v>
      </c>
      <c r="N39" t="s">
        <v>86</v>
      </c>
    </row>
    <row r="40" spans="1:18" x14ac:dyDescent="0.25">
      <c r="A40" t="s">
        <v>71</v>
      </c>
      <c r="B40" t="s">
        <v>72</v>
      </c>
      <c r="C40" t="s">
        <v>73</v>
      </c>
      <c r="D40" t="s">
        <v>7</v>
      </c>
      <c r="E40" t="s">
        <v>74</v>
      </c>
      <c r="H40" t="s">
        <v>71</v>
      </c>
      <c r="I40" t="s">
        <v>72</v>
      </c>
      <c r="J40" t="s">
        <v>73</v>
      </c>
      <c r="K40" t="s">
        <v>7</v>
      </c>
      <c r="L40" t="s">
        <v>74</v>
      </c>
      <c r="N40" t="s">
        <v>71</v>
      </c>
      <c r="O40" t="s">
        <v>72</v>
      </c>
      <c r="P40" t="s">
        <v>73</v>
      </c>
      <c r="Q40" t="s">
        <v>7</v>
      </c>
      <c r="R40" t="s">
        <v>74</v>
      </c>
    </row>
    <row r="41" spans="1:18" x14ac:dyDescent="0.25">
      <c r="A41">
        <v>0.1</v>
      </c>
      <c r="B41">
        <f>A42</f>
        <v>0.2</v>
      </c>
      <c r="C41">
        <v>0.8</v>
      </c>
      <c r="D41">
        <v>2.4E-2</v>
      </c>
      <c r="E41">
        <f t="shared" ref="E41:E46" si="16">((A41+B41)/2)*C41*D41</f>
        <v>2.8800000000000006E-3</v>
      </c>
      <c r="H41">
        <v>0.4</v>
      </c>
      <c r="I41">
        <f>H42</f>
        <v>0.6</v>
      </c>
      <c r="J41">
        <v>1.2</v>
      </c>
      <c r="K41">
        <v>2E-3</v>
      </c>
      <c r="L41">
        <f>((H41+I41)/2)*J41*K41</f>
        <v>1.1999999999999999E-3</v>
      </c>
      <c r="N41">
        <v>0.5</v>
      </c>
      <c r="O41">
        <f>N42</f>
        <v>0.2</v>
      </c>
      <c r="P41">
        <v>0.8</v>
      </c>
      <c r="Q41">
        <v>0.123</v>
      </c>
      <c r="R41">
        <f t="shared" ref="R41:R46" si="17">((N41+O41)/2)*P41*Q41</f>
        <v>3.4439999999999998E-2</v>
      </c>
    </row>
    <row r="42" spans="1:18" x14ac:dyDescent="0.25">
      <c r="A42">
        <v>0.2</v>
      </c>
      <c r="B42">
        <f>A43</f>
        <v>0.25</v>
      </c>
      <c r="C42">
        <f>C41</f>
        <v>0.8</v>
      </c>
      <c r="D42">
        <v>7.2999999999999995E-2</v>
      </c>
      <c r="E42">
        <f t="shared" si="16"/>
        <v>1.3140000000000001E-2</v>
      </c>
      <c r="H42">
        <v>0.6</v>
      </c>
      <c r="I42">
        <f>H43</f>
        <v>0.7</v>
      </c>
      <c r="J42">
        <f>J41</f>
        <v>1.2</v>
      </c>
      <c r="K42">
        <v>5.0000000000000001E-3</v>
      </c>
      <c r="L42">
        <f>((H42+I42)/2)*J42*K42</f>
        <v>3.8999999999999998E-3</v>
      </c>
      <c r="N42">
        <v>0.2</v>
      </c>
      <c r="O42">
        <f>N43</f>
        <v>0.4</v>
      </c>
      <c r="P42">
        <f>P41</f>
        <v>0.8</v>
      </c>
      <c r="Q42">
        <v>0.151</v>
      </c>
      <c r="R42">
        <f t="shared" si="17"/>
        <v>3.6240000000000008E-2</v>
      </c>
    </row>
    <row r="43" spans="1:18" x14ac:dyDescent="0.25">
      <c r="A43">
        <v>0.25</v>
      </c>
      <c r="B43">
        <f>A44</f>
        <v>0.3</v>
      </c>
      <c r="C43">
        <f t="shared" ref="C43:C45" si="18">C42</f>
        <v>0.8</v>
      </c>
      <c r="D43">
        <v>2.8000000000000001E-2</v>
      </c>
      <c r="E43">
        <f t="shared" si="16"/>
        <v>6.1600000000000005E-3</v>
      </c>
      <c r="H43">
        <v>0.7</v>
      </c>
      <c r="I43">
        <f>H44</f>
        <v>0.65</v>
      </c>
      <c r="J43">
        <f t="shared" ref="J43:J45" si="19">J42</f>
        <v>1.2</v>
      </c>
      <c r="K43">
        <v>6.0000000000000001E-3</v>
      </c>
      <c r="L43">
        <f>((H43+I43)/2)*J43*K43</f>
        <v>4.8600000000000006E-3</v>
      </c>
      <c r="N43">
        <v>0.4</v>
      </c>
      <c r="O43">
        <f>N44</f>
        <v>0.9</v>
      </c>
      <c r="P43">
        <f t="shared" ref="P43:P45" si="20">P42</f>
        <v>0.8</v>
      </c>
      <c r="Q43">
        <v>0.151</v>
      </c>
      <c r="R43">
        <f t="shared" si="17"/>
        <v>7.8520000000000006E-2</v>
      </c>
    </row>
    <row r="44" spans="1:18" x14ac:dyDescent="0.25">
      <c r="A44">
        <v>0.3</v>
      </c>
      <c r="B44">
        <f>A45</f>
        <v>0.4</v>
      </c>
      <c r="C44">
        <f t="shared" si="18"/>
        <v>0.8</v>
      </c>
      <c r="D44">
        <v>2.1999999999999999E-2</v>
      </c>
      <c r="E44">
        <f t="shared" si="16"/>
        <v>6.1599999999999988E-3</v>
      </c>
      <c r="H44">
        <v>0.65</v>
      </c>
      <c r="I44">
        <f>H45</f>
        <v>0.4</v>
      </c>
      <c r="J44">
        <f t="shared" si="19"/>
        <v>1.2</v>
      </c>
      <c r="K44">
        <v>0</v>
      </c>
      <c r="L44">
        <f>((H44+I44)/2)*J44*K44</f>
        <v>0</v>
      </c>
      <c r="N44">
        <v>0.9</v>
      </c>
      <c r="O44">
        <f>N45</f>
        <v>0</v>
      </c>
      <c r="P44">
        <f t="shared" si="20"/>
        <v>0.8</v>
      </c>
      <c r="Q44">
        <v>0</v>
      </c>
      <c r="R44">
        <f t="shared" si="17"/>
        <v>0</v>
      </c>
    </row>
    <row r="45" spans="1:18" x14ac:dyDescent="0.25">
      <c r="A45">
        <v>0.4</v>
      </c>
      <c r="B45">
        <f>A46</f>
        <v>0.1</v>
      </c>
      <c r="C45">
        <f t="shared" si="18"/>
        <v>0.8</v>
      </c>
      <c r="D45">
        <v>1.2E-2</v>
      </c>
      <c r="E45">
        <f t="shared" si="16"/>
        <v>2.4000000000000002E-3</v>
      </c>
      <c r="H45">
        <v>0.4</v>
      </c>
      <c r="I45">
        <f>H46</f>
        <v>0.1</v>
      </c>
      <c r="J45">
        <f t="shared" si="19"/>
        <v>1.2</v>
      </c>
      <c r="K45">
        <v>0</v>
      </c>
      <c r="L45">
        <f>((H45+I45)/2)*J45*K45</f>
        <v>0</v>
      </c>
      <c r="N45">
        <v>0</v>
      </c>
      <c r="O45">
        <f>N46</f>
        <v>0</v>
      </c>
      <c r="P45">
        <f t="shared" si="20"/>
        <v>0.8</v>
      </c>
      <c r="Q45">
        <v>0</v>
      </c>
      <c r="R45">
        <f t="shared" si="17"/>
        <v>0</v>
      </c>
    </row>
    <row r="46" spans="1:18" x14ac:dyDescent="0.25">
      <c r="A46">
        <v>0.1</v>
      </c>
      <c r="B46"/>
      <c r="C46"/>
      <c r="D46"/>
      <c r="E46">
        <f t="shared" si="16"/>
        <v>0</v>
      </c>
      <c r="H46" s="13">
        <v>0.1</v>
      </c>
      <c r="I46"/>
      <c r="J46"/>
      <c r="K46"/>
      <c r="L46">
        <f t="shared" ref="L46" si="21">((H47+I46)/2)*J46*K46</f>
        <v>0</v>
      </c>
      <c r="N46">
        <v>0</v>
      </c>
      <c r="O46"/>
      <c r="P46"/>
      <c r="Q46"/>
      <c r="R46">
        <f t="shared" si="17"/>
        <v>0</v>
      </c>
    </row>
    <row r="47" spans="1:18" x14ac:dyDescent="0.25">
      <c r="B47"/>
      <c r="C47"/>
      <c r="D47"/>
      <c r="E47"/>
      <c r="H47"/>
      <c r="I47"/>
      <c r="J47"/>
      <c r="K47"/>
      <c r="L47"/>
      <c r="N47"/>
      <c r="O47"/>
      <c r="P47"/>
      <c r="Q47"/>
      <c r="R47"/>
    </row>
    <row r="48" spans="1:18" x14ac:dyDescent="0.25">
      <c r="A48"/>
      <c r="B48"/>
      <c r="C48"/>
      <c r="D48"/>
      <c r="E48">
        <f>SUM(E41:E46)</f>
        <v>3.0739999999999996E-2</v>
      </c>
      <c r="H48"/>
      <c r="I48"/>
      <c r="J48"/>
      <c r="K48"/>
      <c r="L48">
        <f>SUM(L41:L46)</f>
        <v>9.9600000000000001E-3</v>
      </c>
      <c r="O48"/>
      <c r="P48"/>
      <c r="Q48"/>
      <c r="R48">
        <f>SUM(R41:R46)</f>
        <v>0.1492</v>
      </c>
    </row>
    <row r="49" spans="1:18" x14ac:dyDescent="0.25">
      <c r="A49" t="s">
        <v>87</v>
      </c>
      <c r="H49" t="s">
        <v>88</v>
      </c>
    </row>
    <row r="50" spans="1:18" x14ac:dyDescent="0.25">
      <c r="A50" t="s">
        <v>71</v>
      </c>
      <c r="B50" t="s">
        <v>72</v>
      </c>
      <c r="C50" t="s">
        <v>73</v>
      </c>
      <c r="D50" t="s">
        <v>7</v>
      </c>
      <c r="E50" t="s">
        <v>74</v>
      </c>
      <c r="H50" t="s">
        <v>71</v>
      </c>
      <c r="I50" t="s">
        <v>72</v>
      </c>
      <c r="J50" t="s">
        <v>73</v>
      </c>
      <c r="K50" t="s">
        <v>7</v>
      </c>
      <c r="L50" t="s">
        <v>74</v>
      </c>
      <c r="N50" t="s">
        <v>89</v>
      </c>
      <c r="O50" t="s">
        <v>72</v>
      </c>
      <c r="P50" t="s">
        <v>73</v>
      </c>
      <c r="Q50" t="s">
        <v>7</v>
      </c>
      <c r="R50" t="s">
        <v>74</v>
      </c>
    </row>
    <row r="51" spans="1:18" x14ac:dyDescent="0.25">
      <c r="A51">
        <v>0.1</v>
      </c>
      <c r="B51">
        <f>A52</f>
        <v>0.3</v>
      </c>
      <c r="C51">
        <v>1.4</v>
      </c>
      <c r="D51">
        <v>0.16300000000000001</v>
      </c>
      <c r="E51">
        <f t="shared" ref="E51:E56" si="22">((A51+B51)/2)*C51*D51</f>
        <v>4.564E-2</v>
      </c>
      <c r="H51">
        <v>0.1</v>
      </c>
      <c r="I51">
        <f>H52</f>
        <v>0.55000000000000004</v>
      </c>
      <c r="J51">
        <v>1.8</v>
      </c>
      <c r="K51">
        <v>5.0000000000000001E-3</v>
      </c>
      <c r="L51">
        <f t="shared" ref="L51:L56" si="23">((H51+I51)/2)*J51*K51</f>
        <v>2.9250000000000005E-3</v>
      </c>
      <c r="N51" t="s">
        <v>71</v>
      </c>
      <c r="O51">
        <f>N53</f>
        <v>0</v>
      </c>
      <c r="P51"/>
      <c r="Q51"/>
      <c r="R51">
        <f t="shared" ref="R51:R56" si="24">((N52+O51)/2)*P51*Q51</f>
        <v>0</v>
      </c>
    </row>
    <row r="52" spans="1:18" x14ac:dyDescent="0.25">
      <c r="A52">
        <v>0.3</v>
      </c>
      <c r="B52">
        <f>A53</f>
        <v>0.35</v>
      </c>
      <c r="C52">
        <f>C51</f>
        <v>1.4</v>
      </c>
      <c r="D52">
        <v>0.249</v>
      </c>
      <c r="E52">
        <f t="shared" si="22"/>
        <v>0.11329499999999998</v>
      </c>
      <c r="H52">
        <v>0.55000000000000004</v>
      </c>
      <c r="I52">
        <f>H53</f>
        <v>0.5</v>
      </c>
      <c r="J52">
        <f>J51</f>
        <v>1.8</v>
      </c>
      <c r="K52">
        <v>8.0000000000000002E-3</v>
      </c>
      <c r="L52">
        <f t="shared" si="23"/>
        <v>7.5600000000000007E-3</v>
      </c>
      <c r="N52"/>
      <c r="O52">
        <f>N54</f>
        <v>0</v>
      </c>
      <c r="P52">
        <f>P51</f>
        <v>0</v>
      </c>
      <c r="Q52"/>
      <c r="R52">
        <f t="shared" si="24"/>
        <v>0</v>
      </c>
    </row>
    <row r="53" spans="1:18" x14ac:dyDescent="0.25">
      <c r="A53">
        <v>0.35</v>
      </c>
      <c r="B53">
        <f>A54</f>
        <v>0.4</v>
      </c>
      <c r="C53">
        <f t="shared" ref="C53:C55" si="25">C52</f>
        <v>1.4</v>
      </c>
      <c r="D53">
        <v>0.247</v>
      </c>
      <c r="E53">
        <f t="shared" si="22"/>
        <v>0.12967499999999998</v>
      </c>
      <c r="H53">
        <v>0.5</v>
      </c>
      <c r="I53">
        <f>H54</f>
        <v>0.5</v>
      </c>
      <c r="J53">
        <f t="shared" ref="J53:J55" si="26">J52</f>
        <v>1.8</v>
      </c>
      <c r="K53">
        <v>4.0000000000000001E-3</v>
      </c>
      <c r="L53">
        <f t="shared" si="23"/>
        <v>3.6000000000000003E-3</v>
      </c>
      <c r="N53"/>
      <c r="O53">
        <f>N55</f>
        <v>0</v>
      </c>
      <c r="P53">
        <f t="shared" ref="P53:P55" si="27">P52</f>
        <v>0</v>
      </c>
      <c r="Q53"/>
      <c r="R53">
        <f t="shared" si="24"/>
        <v>0</v>
      </c>
    </row>
    <row r="54" spans="1:18" x14ac:dyDescent="0.25">
      <c r="A54">
        <v>0.4</v>
      </c>
      <c r="B54">
        <f>A55</f>
        <v>0.4</v>
      </c>
      <c r="C54">
        <f t="shared" si="25"/>
        <v>1.4</v>
      </c>
      <c r="D54">
        <v>0.23200000000000001</v>
      </c>
      <c r="E54">
        <f t="shared" si="22"/>
        <v>0.12991999999999998</v>
      </c>
      <c r="H54">
        <v>0.5</v>
      </c>
      <c r="I54">
        <f>H55</f>
        <v>0.3</v>
      </c>
      <c r="J54">
        <f t="shared" si="26"/>
        <v>1.8</v>
      </c>
      <c r="K54">
        <v>1.4999999999999999E-2</v>
      </c>
      <c r="L54">
        <f t="shared" si="23"/>
        <v>1.0800000000000001E-2</v>
      </c>
      <c r="N54"/>
      <c r="O54">
        <f>N56</f>
        <v>0</v>
      </c>
      <c r="P54">
        <f t="shared" si="27"/>
        <v>0</v>
      </c>
      <c r="Q54"/>
      <c r="R54">
        <f t="shared" si="24"/>
        <v>0</v>
      </c>
    </row>
    <row r="55" spans="1:18" x14ac:dyDescent="0.25">
      <c r="A55">
        <v>0.4</v>
      </c>
      <c r="B55">
        <f>A56</f>
        <v>0.3</v>
      </c>
      <c r="C55">
        <f t="shared" si="25"/>
        <v>1.4</v>
      </c>
      <c r="D55">
        <v>0.2152</v>
      </c>
      <c r="E55">
        <f t="shared" si="22"/>
        <v>0.10544799999999999</v>
      </c>
      <c r="H55">
        <v>0.3</v>
      </c>
      <c r="I55">
        <f>H56</f>
        <v>0.1</v>
      </c>
      <c r="J55">
        <f t="shared" si="26"/>
        <v>1.8</v>
      </c>
      <c r="K55">
        <v>1E-3</v>
      </c>
      <c r="L55">
        <f t="shared" si="23"/>
        <v>3.6000000000000002E-4</v>
      </c>
      <c r="N55"/>
      <c r="O55">
        <f>N57</f>
        <v>0</v>
      </c>
      <c r="P55">
        <f t="shared" si="27"/>
        <v>0</v>
      </c>
      <c r="Q55"/>
      <c r="R55">
        <f t="shared" si="24"/>
        <v>0</v>
      </c>
    </row>
    <row r="56" spans="1:18" x14ac:dyDescent="0.25">
      <c r="A56">
        <v>0.3</v>
      </c>
      <c r="B56"/>
      <c r="C56"/>
      <c r="D56"/>
      <c r="E56">
        <f t="shared" si="22"/>
        <v>0</v>
      </c>
      <c r="H56">
        <v>0.1</v>
      </c>
      <c r="I56"/>
      <c r="J56"/>
      <c r="K56"/>
      <c r="L56">
        <f t="shared" si="23"/>
        <v>0</v>
      </c>
      <c r="N56"/>
      <c r="O56"/>
      <c r="P56"/>
      <c r="Q56"/>
      <c r="R56">
        <f t="shared" si="24"/>
        <v>0</v>
      </c>
    </row>
    <row r="57" spans="1:18" x14ac:dyDescent="0.25">
      <c r="A57"/>
      <c r="B57"/>
      <c r="C57"/>
      <c r="D57"/>
      <c r="E57"/>
      <c r="H57"/>
      <c r="I57"/>
      <c r="J57"/>
      <c r="K57"/>
      <c r="L57"/>
      <c r="N57"/>
      <c r="O57"/>
      <c r="P57"/>
      <c r="Q57"/>
      <c r="R57"/>
    </row>
    <row r="58" spans="1:18" x14ac:dyDescent="0.25">
      <c r="B58"/>
      <c r="C58"/>
      <c r="D58"/>
      <c r="E58">
        <f>SUM(E51:E56)</f>
        <v>0.52397799999999994</v>
      </c>
      <c r="I58"/>
      <c r="J58"/>
      <c r="K58"/>
      <c r="L58">
        <f>SUM(L51:L56)</f>
        <v>2.5245000000000004E-2</v>
      </c>
      <c r="N58"/>
      <c r="O58"/>
      <c r="P58"/>
      <c r="Q58"/>
      <c r="R58">
        <f>SUM(R51:R56)</f>
        <v>0</v>
      </c>
    </row>
    <row r="59" spans="1:18" x14ac:dyDescent="0.25">
      <c r="A59" s="12"/>
      <c r="B59" s="12"/>
      <c r="C59" s="12"/>
      <c r="D59" s="12"/>
      <c r="E59" s="12"/>
      <c r="H59" s="12"/>
      <c r="I59" s="12"/>
      <c r="J59" s="12"/>
      <c r="K59" s="12"/>
      <c r="L59" s="12"/>
      <c r="N59" s="12"/>
      <c r="O59" s="12"/>
      <c r="P59" s="12"/>
      <c r="Q59" s="12"/>
      <c r="R59" s="12"/>
    </row>
    <row r="60" spans="1:18" x14ac:dyDescent="0.25">
      <c r="A60"/>
      <c r="B60"/>
      <c r="C60"/>
      <c r="D60"/>
      <c r="E60"/>
      <c r="H60"/>
      <c r="I60"/>
      <c r="J60"/>
      <c r="K60"/>
      <c r="L60"/>
      <c r="N60"/>
      <c r="O60"/>
      <c r="P60"/>
      <c r="Q60"/>
      <c r="R60"/>
    </row>
    <row r="61" spans="1:18" x14ac:dyDescent="0.25">
      <c r="A61" t="s">
        <v>91</v>
      </c>
      <c r="B61"/>
      <c r="C61"/>
      <c r="D61"/>
      <c r="E61"/>
      <c r="H61" s="12" t="s">
        <v>79</v>
      </c>
      <c r="I61"/>
      <c r="J61"/>
      <c r="K61"/>
      <c r="L61"/>
      <c r="N61" s="12" t="s">
        <v>80</v>
      </c>
      <c r="O61"/>
      <c r="P61"/>
      <c r="Q61"/>
      <c r="R61"/>
    </row>
    <row r="62" spans="1:18" x14ac:dyDescent="0.25">
      <c r="A62" t="s">
        <v>78</v>
      </c>
      <c r="B62" t="s">
        <v>72</v>
      </c>
      <c r="C62" t="s">
        <v>73</v>
      </c>
      <c r="D62" t="s">
        <v>7</v>
      </c>
      <c r="E62" t="s">
        <v>74</v>
      </c>
      <c r="H62" s="12" t="s">
        <v>71</v>
      </c>
      <c r="I62" t="s">
        <v>72</v>
      </c>
      <c r="J62" t="s">
        <v>73</v>
      </c>
      <c r="K62" t="s">
        <v>7</v>
      </c>
      <c r="L62" t="s">
        <v>74</v>
      </c>
      <c r="N62" s="12" t="s">
        <v>71</v>
      </c>
      <c r="O62" t="s">
        <v>72</v>
      </c>
      <c r="P62" t="s">
        <v>73</v>
      </c>
      <c r="Q62" t="s">
        <v>7</v>
      </c>
      <c r="R62" t="s">
        <v>74</v>
      </c>
    </row>
    <row r="63" spans="1:18" x14ac:dyDescent="0.25">
      <c r="A63" t="s">
        <v>71</v>
      </c>
      <c r="B63">
        <f>A65</f>
        <v>0</v>
      </c>
      <c r="C63"/>
      <c r="D63"/>
      <c r="E63">
        <f t="shared" ref="E63:E68" si="28">((A64+B63)/2)*C63*D63</f>
        <v>0</v>
      </c>
      <c r="H63">
        <v>0.1</v>
      </c>
      <c r="I63">
        <f>H64</f>
        <v>0.5</v>
      </c>
      <c r="J63">
        <v>0.6</v>
      </c>
      <c r="K63">
        <v>0</v>
      </c>
      <c r="L63">
        <f t="shared" ref="L63:L68" si="29">((H64+I63)/2)*J63*K63</f>
        <v>0</v>
      </c>
      <c r="N63">
        <v>0.1</v>
      </c>
      <c r="O63">
        <f>N64</f>
        <v>0.5</v>
      </c>
      <c r="P63">
        <v>1</v>
      </c>
      <c r="Q63">
        <v>1.0999999999999999E-2</v>
      </c>
      <c r="R63">
        <f t="shared" ref="R63:R68" si="30">((N64+O63)/2)*P63*Q63</f>
        <v>5.4999999999999997E-3</v>
      </c>
    </row>
    <row r="64" spans="1:18" x14ac:dyDescent="0.25">
      <c r="A64"/>
      <c r="B64">
        <f>A66</f>
        <v>0</v>
      </c>
      <c r="C64">
        <f>C63</f>
        <v>0</v>
      </c>
      <c r="D64"/>
      <c r="E64">
        <f t="shared" si="28"/>
        <v>0</v>
      </c>
      <c r="H64">
        <v>0.5</v>
      </c>
      <c r="I64">
        <f>H65</f>
        <v>0.5</v>
      </c>
      <c r="J64">
        <f>J63</f>
        <v>0.6</v>
      </c>
      <c r="K64">
        <v>0.01</v>
      </c>
      <c r="L64">
        <f t="shared" si="29"/>
        <v>3.0000000000000001E-3</v>
      </c>
      <c r="N64">
        <v>0.5</v>
      </c>
      <c r="O64">
        <f>N65</f>
        <v>0.5</v>
      </c>
      <c r="P64">
        <f>P63</f>
        <v>1</v>
      </c>
      <c r="Q64">
        <v>8.8999999999999996E-2</v>
      </c>
      <c r="R64">
        <f t="shared" si="30"/>
        <v>4.4499999999999998E-2</v>
      </c>
    </row>
    <row r="65" spans="1:18" x14ac:dyDescent="0.25">
      <c r="A65"/>
      <c r="B65">
        <f>A67</f>
        <v>0</v>
      </c>
      <c r="C65">
        <f t="shared" ref="C65:C67" si="31">C64</f>
        <v>0</v>
      </c>
      <c r="D65"/>
      <c r="E65">
        <f t="shared" si="28"/>
        <v>0</v>
      </c>
      <c r="H65">
        <v>0.5</v>
      </c>
      <c r="I65">
        <f>H66</f>
        <v>0.4</v>
      </c>
      <c r="J65">
        <f t="shared" ref="J65:J67" si="32">J64</f>
        <v>0.6</v>
      </c>
      <c r="K65">
        <v>0</v>
      </c>
      <c r="L65">
        <f t="shared" si="29"/>
        <v>0</v>
      </c>
      <c r="N65">
        <v>0.5</v>
      </c>
      <c r="O65">
        <f>N66</f>
        <v>0.4</v>
      </c>
      <c r="P65">
        <f t="shared" ref="P65:P67" si="33">P64</f>
        <v>1</v>
      </c>
      <c r="Q65">
        <v>5.2999999999999999E-2</v>
      </c>
      <c r="R65">
        <f t="shared" si="30"/>
        <v>2.12E-2</v>
      </c>
    </row>
    <row r="66" spans="1:18" x14ac:dyDescent="0.25">
      <c r="A66"/>
      <c r="B66">
        <f>A68</f>
        <v>0</v>
      </c>
      <c r="C66">
        <f t="shared" si="31"/>
        <v>0</v>
      </c>
      <c r="D66"/>
      <c r="E66">
        <f t="shared" si="28"/>
        <v>0</v>
      </c>
      <c r="H66">
        <v>0.4</v>
      </c>
      <c r="I66">
        <f>H67</f>
        <v>0.2</v>
      </c>
      <c r="J66">
        <f t="shared" si="32"/>
        <v>0.6</v>
      </c>
      <c r="K66">
        <v>0</v>
      </c>
      <c r="L66">
        <f t="shared" si="29"/>
        <v>0</v>
      </c>
      <c r="N66">
        <v>0.4</v>
      </c>
      <c r="O66">
        <f>N67</f>
        <v>0.3</v>
      </c>
      <c r="P66">
        <f t="shared" si="33"/>
        <v>1</v>
      </c>
      <c r="Q66">
        <v>2E-3</v>
      </c>
      <c r="R66">
        <f t="shared" si="30"/>
        <v>5.9999999999999995E-4</v>
      </c>
    </row>
    <row r="67" spans="1:18" x14ac:dyDescent="0.25">
      <c r="A67"/>
      <c r="B67">
        <f>A69</f>
        <v>0</v>
      </c>
      <c r="C67">
        <f t="shared" si="31"/>
        <v>0</v>
      </c>
      <c r="D67"/>
      <c r="E67">
        <f t="shared" si="28"/>
        <v>0</v>
      </c>
      <c r="H67">
        <v>0.2</v>
      </c>
      <c r="I67">
        <f>H68</f>
        <v>0.1</v>
      </c>
      <c r="J67">
        <f t="shared" si="32"/>
        <v>0.6</v>
      </c>
      <c r="K67">
        <v>0</v>
      </c>
      <c r="L67">
        <f t="shared" si="29"/>
        <v>0</v>
      </c>
      <c r="N67">
        <v>0.3</v>
      </c>
      <c r="O67">
        <f>N68</f>
        <v>0.05</v>
      </c>
      <c r="P67">
        <f t="shared" si="33"/>
        <v>1</v>
      </c>
      <c r="Q67">
        <v>0</v>
      </c>
      <c r="R67">
        <f t="shared" si="30"/>
        <v>0</v>
      </c>
    </row>
    <row r="68" spans="1:18" x14ac:dyDescent="0.25">
      <c r="A68"/>
      <c r="B68"/>
      <c r="C68"/>
      <c r="D68"/>
      <c r="E68">
        <f t="shared" si="28"/>
        <v>0</v>
      </c>
      <c r="H68">
        <v>0.1</v>
      </c>
      <c r="I68"/>
      <c r="J68"/>
      <c r="K68"/>
      <c r="L68">
        <f t="shared" si="29"/>
        <v>0</v>
      </c>
      <c r="N68">
        <v>0.05</v>
      </c>
      <c r="O68"/>
      <c r="P68"/>
      <c r="Q68"/>
      <c r="R68">
        <f t="shared" si="30"/>
        <v>0</v>
      </c>
    </row>
    <row r="69" spans="1:18" x14ac:dyDescent="0.25">
      <c r="A69"/>
      <c r="B69"/>
      <c r="C69"/>
      <c r="D69"/>
      <c r="E69"/>
      <c r="H69"/>
      <c r="I69"/>
      <c r="J69"/>
      <c r="K69"/>
      <c r="L69"/>
      <c r="N69"/>
      <c r="O69"/>
      <c r="P69"/>
      <c r="Q69"/>
      <c r="R69"/>
    </row>
    <row r="70" spans="1:18" x14ac:dyDescent="0.25">
      <c r="A70"/>
      <c r="B70"/>
      <c r="C70"/>
      <c r="D70"/>
      <c r="E70">
        <f>SUM(E63:E68)</f>
        <v>0</v>
      </c>
      <c r="H70"/>
      <c r="I70"/>
      <c r="J70"/>
      <c r="K70"/>
      <c r="L70">
        <f>SUM(L63:L68)</f>
        <v>3.0000000000000001E-3</v>
      </c>
      <c r="N70"/>
      <c r="O70"/>
      <c r="P70"/>
      <c r="Q70"/>
      <c r="R70">
        <f>SUM(R63:R68)</f>
        <v>7.1800000000000003E-2</v>
      </c>
    </row>
    <row r="71" spans="1:18" x14ac:dyDescent="0.25">
      <c r="A71" t="s">
        <v>81</v>
      </c>
      <c r="B71"/>
      <c r="C71"/>
      <c r="D71"/>
      <c r="E71"/>
      <c r="H71" t="s">
        <v>82</v>
      </c>
      <c r="I71"/>
      <c r="J71"/>
      <c r="K71"/>
      <c r="L71"/>
      <c r="N71" t="s">
        <v>83</v>
      </c>
      <c r="O71"/>
      <c r="P71"/>
      <c r="Q71"/>
      <c r="R71"/>
    </row>
    <row r="72" spans="1:18" x14ac:dyDescent="0.25">
      <c r="A72" t="s">
        <v>71</v>
      </c>
      <c r="B72" t="s">
        <v>72</v>
      </c>
      <c r="C72" t="s">
        <v>73</v>
      </c>
      <c r="D72" t="s">
        <v>7</v>
      </c>
      <c r="E72" t="s">
        <v>74</v>
      </c>
      <c r="H72" t="s">
        <v>71</v>
      </c>
      <c r="I72" t="s">
        <v>72</v>
      </c>
      <c r="J72" t="s">
        <v>73</v>
      </c>
      <c r="K72" t="s">
        <v>7</v>
      </c>
      <c r="L72" t="s">
        <v>74</v>
      </c>
      <c r="N72" t="s">
        <v>71</v>
      </c>
      <c r="O72" t="s">
        <v>72</v>
      </c>
      <c r="P72" t="s">
        <v>73</v>
      </c>
      <c r="Q72" t="s">
        <v>7</v>
      </c>
      <c r="R72" t="s">
        <v>74</v>
      </c>
    </row>
    <row r="73" spans="1:18" x14ac:dyDescent="0.25">
      <c r="A73" s="8">
        <v>0.5</v>
      </c>
      <c r="B73">
        <f>A74</f>
        <v>0.2</v>
      </c>
      <c r="C73">
        <v>0.8</v>
      </c>
      <c r="D73">
        <v>0</v>
      </c>
      <c r="E73">
        <f t="shared" ref="E73:E78" si="34">((A74+B73)/2)*C73*D73</f>
        <v>0</v>
      </c>
      <c r="H73" s="8">
        <v>0.1</v>
      </c>
      <c r="I73">
        <f>H74</f>
        <v>0.2</v>
      </c>
      <c r="J73">
        <v>0.6</v>
      </c>
      <c r="K73">
        <v>2E-3</v>
      </c>
      <c r="L73">
        <f t="shared" ref="L73:L78" si="35">((H74+I73)/2)*J73*K73</f>
        <v>2.4000000000000001E-4</v>
      </c>
      <c r="N73" s="8">
        <v>0.1</v>
      </c>
      <c r="O73">
        <f>N74</f>
        <v>0.5</v>
      </c>
      <c r="P73">
        <v>1</v>
      </c>
      <c r="Q73">
        <v>0</v>
      </c>
      <c r="R73">
        <f t="shared" ref="R73:R78" si="36">((N74+O73)/2)*P73*Q73</f>
        <v>0</v>
      </c>
    </row>
    <row r="74" spans="1:18" x14ac:dyDescent="0.25">
      <c r="A74">
        <v>0.2</v>
      </c>
      <c r="B74">
        <f>A75</f>
        <v>0.3</v>
      </c>
      <c r="C74">
        <f>C73</f>
        <v>0.8</v>
      </c>
      <c r="D74">
        <v>0</v>
      </c>
      <c r="E74">
        <f t="shared" si="34"/>
        <v>0</v>
      </c>
      <c r="H74">
        <v>0.2</v>
      </c>
      <c r="I74">
        <f>H75</f>
        <v>0.5</v>
      </c>
      <c r="J74">
        <f>J73</f>
        <v>0.6</v>
      </c>
      <c r="K74">
        <v>0</v>
      </c>
      <c r="L74">
        <f t="shared" si="35"/>
        <v>0</v>
      </c>
      <c r="N74">
        <v>0.5</v>
      </c>
      <c r="O74">
        <f>N75</f>
        <v>0.6</v>
      </c>
      <c r="P74">
        <f>P73</f>
        <v>1</v>
      </c>
      <c r="Q74">
        <v>1E-3</v>
      </c>
      <c r="R74">
        <f t="shared" si="36"/>
        <v>5.9999999999999995E-4</v>
      </c>
    </row>
    <row r="75" spans="1:18" x14ac:dyDescent="0.25">
      <c r="A75">
        <v>0.3</v>
      </c>
      <c r="B75">
        <f>A76</f>
        <v>0.3</v>
      </c>
      <c r="C75">
        <f t="shared" ref="C75:C77" si="37">C74</f>
        <v>0.8</v>
      </c>
      <c r="D75">
        <v>1.0999999999999999E-2</v>
      </c>
      <c r="E75">
        <f t="shared" si="34"/>
        <v>2.6399999999999996E-3</v>
      </c>
      <c r="H75">
        <v>0.5</v>
      </c>
      <c r="I75">
        <f>H76</f>
        <v>0.5</v>
      </c>
      <c r="J75">
        <f t="shared" ref="J75:J77" si="38">J74</f>
        <v>0.6</v>
      </c>
      <c r="K75">
        <v>0.26300000000000001</v>
      </c>
      <c r="L75">
        <f t="shared" si="35"/>
        <v>7.8899999999999998E-2</v>
      </c>
      <c r="N75">
        <v>0.6</v>
      </c>
      <c r="O75">
        <f>N76</f>
        <v>1.2</v>
      </c>
      <c r="P75">
        <f t="shared" ref="P75:P77" si="39">P74</f>
        <v>1</v>
      </c>
      <c r="Q75">
        <v>5.0000000000000001E-3</v>
      </c>
      <c r="R75">
        <f t="shared" si="36"/>
        <v>6.0000000000000001E-3</v>
      </c>
    </row>
    <row r="76" spans="1:18" x14ac:dyDescent="0.25">
      <c r="A76">
        <v>0.3</v>
      </c>
      <c r="B76">
        <f>A77</f>
        <v>0.3</v>
      </c>
      <c r="C76">
        <f t="shared" si="37"/>
        <v>0.8</v>
      </c>
      <c r="D76">
        <v>3.2000000000000001E-2</v>
      </c>
      <c r="E76">
        <f t="shared" si="34"/>
        <v>7.6800000000000002E-3</v>
      </c>
      <c r="H76">
        <v>0.5</v>
      </c>
      <c r="I76">
        <f>H77</f>
        <v>0.4</v>
      </c>
      <c r="J76">
        <f t="shared" si="38"/>
        <v>0.6</v>
      </c>
      <c r="K76">
        <v>0.23400000000000001</v>
      </c>
      <c r="L76">
        <f t="shared" si="35"/>
        <v>5.6160000000000002E-2</v>
      </c>
      <c r="N76">
        <v>1.2</v>
      </c>
      <c r="O76">
        <f>N77</f>
        <v>0.6</v>
      </c>
      <c r="P76">
        <f t="shared" si="39"/>
        <v>1</v>
      </c>
      <c r="Q76">
        <v>1E-3</v>
      </c>
      <c r="R76">
        <f t="shared" si="36"/>
        <v>5.9999999999999995E-4</v>
      </c>
    </row>
    <row r="77" spans="1:18" x14ac:dyDescent="0.25">
      <c r="A77">
        <v>0.3</v>
      </c>
      <c r="B77">
        <f>A78</f>
        <v>0.1</v>
      </c>
      <c r="C77">
        <f t="shared" si="37"/>
        <v>0.8</v>
      </c>
      <c r="D77">
        <v>0.01</v>
      </c>
      <c r="E77">
        <f t="shared" si="34"/>
        <v>8.0000000000000015E-4</v>
      </c>
      <c r="H77">
        <v>0.4</v>
      </c>
      <c r="I77">
        <f>H78</f>
        <v>0.1</v>
      </c>
      <c r="J77">
        <f t="shared" si="38"/>
        <v>0.6</v>
      </c>
      <c r="K77">
        <v>1.2E-2</v>
      </c>
      <c r="L77">
        <f t="shared" si="35"/>
        <v>7.1999999999999994E-4</v>
      </c>
      <c r="N77">
        <v>0.6</v>
      </c>
      <c r="O77">
        <f>N78</f>
        <v>0.4</v>
      </c>
      <c r="P77">
        <f t="shared" si="39"/>
        <v>1</v>
      </c>
      <c r="Q77">
        <v>0</v>
      </c>
      <c r="R77">
        <f t="shared" si="36"/>
        <v>0</v>
      </c>
    </row>
    <row r="78" spans="1:18" x14ac:dyDescent="0.25">
      <c r="A78">
        <v>0.1</v>
      </c>
      <c r="B78"/>
      <c r="C78"/>
      <c r="D78"/>
      <c r="E78">
        <f t="shared" si="34"/>
        <v>0</v>
      </c>
      <c r="H78">
        <v>0.1</v>
      </c>
      <c r="I78"/>
      <c r="J78"/>
      <c r="K78"/>
      <c r="L78">
        <f t="shared" si="35"/>
        <v>0</v>
      </c>
      <c r="N78">
        <v>0.4</v>
      </c>
      <c r="O78"/>
      <c r="P78"/>
      <c r="Q78"/>
      <c r="R78">
        <f t="shared" si="36"/>
        <v>0</v>
      </c>
    </row>
    <row r="79" spans="1:18" x14ac:dyDescent="0.25">
      <c r="A79"/>
      <c r="B79"/>
      <c r="C79"/>
      <c r="D79"/>
      <c r="E79"/>
      <c r="H79"/>
      <c r="I79"/>
      <c r="J79"/>
      <c r="K79"/>
      <c r="L79"/>
      <c r="N79"/>
      <c r="O79"/>
      <c r="P79"/>
      <c r="Q79"/>
      <c r="R79"/>
    </row>
    <row r="80" spans="1:18" x14ac:dyDescent="0.25">
      <c r="A80"/>
      <c r="B80"/>
      <c r="C80"/>
      <c r="D80"/>
      <c r="E80">
        <f>SUM(E73:E78)</f>
        <v>1.112E-2</v>
      </c>
      <c r="H80"/>
      <c r="I80"/>
      <c r="J80"/>
      <c r="K80"/>
      <c r="L80">
        <f>SUM(L73:L78)</f>
        <v>0.13602</v>
      </c>
      <c r="N80"/>
      <c r="O80"/>
      <c r="P80"/>
      <c r="Q80"/>
      <c r="R80">
        <f>SUM(R73:R78)</f>
        <v>7.1999999999999998E-3</v>
      </c>
    </row>
    <row r="81" spans="1:18" x14ac:dyDescent="0.25">
      <c r="A81" t="s">
        <v>84</v>
      </c>
      <c r="B81" s="12"/>
      <c r="C81" s="12"/>
      <c r="D81" s="12"/>
      <c r="E81" s="12"/>
      <c r="H81" t="s">
        <v>85</v>
      </c>
      <c r="I81" s="12"/>
      <c r="J81" s="12"/>
      <c r="K81" s="12"/>
      <c r="L81" s="12"/>
      <c r="N81" t="s">
        <v>86</v>
      </c>
      <c r="O81" s="12"/>
      <c r="P81" s="12"/>
      <c r="Q81" s="12"/>
      <c r="R81" s="12"/>
    </row>
    <row r="82" spans="1:18" x14ac:dyDescent="0.25">
      <c r="A82" t="s">
        <v>71</v>
      </c>
      <c r="B82" t="s">
        <v>72</v>
      </c>
      <c r="C82" t="s">
        <v>73</v>
      </c>
      <c r="D82" t="s">
        <v>7</v>
      </c>
      <c r="E82" t="s">
        <v>74</v>
      </c>
      <c r="H82" t="s">
        <v>71</v>
      </c>
      <c r="I82" t="s">
        <v>72</v>
      </c>
      <c r="J82" t="s">
        <v>73</v>
      </c>
      <c r="K82" t="s">
        <v>7</v>
      </c>
      <c r="L82" t="s">
        <v>74</v>
      </c>
      <c r="N82" t="s">
        <v>71</v>
      </c>
      <c r="O82" t="s">
        <v>72</v>
      </c>
      <c r="P82" t="s">
        <v>73</v>
      </c>
      <c r="Q82" t="s">
        <v>7</v>
      </c>
      <c r="R82" t="s">
        <v>74</v>
      </c>
    </row>
    <row r="83" spans="1:18" x14ac:dyDescent="0.25">
      <c r="A83" s="8">
        <v>0.1</v>
      </c>
      <c r="B83">
        <f>A84</f>
        <v>0.1</v>
      </c>
      <c r="C83">
        <v>0.8</v>
      </c>
      <c r="D83">
        <v>0</v>
      </c>
      <c r="E83">
        <f t="shared" ref="E83:E88" si="40">((A84+B83)/2)*C83*D83</f>
        <v>0</v>
      </c>
      <c r="I83">
        <f>H85</f>
        <v>0</v>
      </c>
      <c r="J83"/>
      <c r="K83"/>
      <c r="L83">
        <f t="shared" ref="L83:L88" si="41">((H84+I83)/2)*J83*K83</f>
        <v>0</v>
      </c>
      <c r="O83">
        <f>N85</f>
        <v>0</v>
      </c>
      <c r="P83"/>
      <c r="Q83"/>
      <c r="R83">
        <f t="shared" ref="R83:R88" si="42">((N84+O83)/2)*P83*Q83</f>
        <v>0</v>
      </c>
    </row>
    <row r="84" spans="1:18" x14ac:dyDescent="0.25">
      <c r="A84">
        <v>0.1</v>
      </c>
      <c r="B84">
        <f>A85</f>
        <v>0.16</v>
      </c>
      <c r="C84">
        <f>C83</f>
        <v>0.8</v>
      </c>
      <c r="D84">
        <v>4.3999999999999997E-2</v>
      </c>
      <c r="E84">
        <f t="shared" si="40"/>
        <v>5.6319999999999999E-3</v>
      </c>
      <c r="H84"/>
      <c r="I84">
        <f>H86</f>
        <v>0</v>
      </c>
      <c r="J84">
        <f>J83</f>
        <v>0</v>
      </c>
      <c r="K84"/>
      <c r="L84">
        <f t="shared" si="41"/>
        <v>0</v>
      </c>
      <c r="N84"/>
      <c r="O84">
        <f>N86</f>
        <v>0</v>
      </c>
      <c r="P84">
        <f>P83</f>
        <v>0</v>
      </c>
      <c r="Q84"/>
      <c r="R84">
        <f t="shared" si="42"/>
        <v>0</v>
      </c>
    </row>
    <row r="85" spans="1:18" x14ac:dyDescent="0.25">
      <c r="A85">
        <v>0.16</v>
      </c>
      <c r="B85">
        <f>A86</f>
        <v>0.15</v>
      </c>
      <c r="C85">
        <f t="shared" ref="C85:C87" si="43">C84</f>
        <v>0.8</v>
      </c>
      <c r="D85">
        <v>0.151</v>
      </c>
      <c r="E85">
        <f t="shared" si="40"/>
        <v>1.8119999999999997E-2</v>
      </c>
      <c r="H85"/>
      <c r="I85">
        <f>H87</f>
        <v>0</v>
      </c>
      <c r="J85">
        <f t="shared" ref="J85:J87" si="44">J84</f>
        <v>0</v>
      </c>
      <c r="K85"/>
      <c r="L85">
        <f t="shared" si="41"/>
        <v>0</v>
      </c>
      <c r="N85"/>
      <c r="O85">
        <f>N87</f>
        <v>0</v>
      </c>
      <c r="P85">
        <f t="shared" ref="P85:P87" si="45">P84</f>
        <v>0</v>
      </c>
      <c r="Q85"/>
      <c r="R85">
        <f t="shared" si="42"/>
        <v>0</v>
      </c>
    </row>
    <row r="86" spans="1:18" x14ac:dyDescent="0.25">
      <c r="A86">
        <v>0.15</v>
      </c>
      <c r="B86">
        <f>A87</f>
        <v>0.1</v>
      </c>
      <c r="C86">
        <f t="shared" si="43"/>
        <v>0.8</v>
      </c>
      <c r="D86">
        <v>2.1000000000000001E-2</v>
      </c>
      <c r="E86">
        <f t="shared" si="40"/>
        <v>1.6800000000000005E-3</v>
      </c>
      <c r="H86"/>
      <c r="I86">
        <f>H88</f>
        <v>0</v>
      </c>
      <c r="J86">
        <f t="shared" si="44"/>
        <v>0</v>
      </c>
      <c r="K86"/>
      <c r="L86">
        <f t="shared" si="41"/>
        <v>0</v>
      </c>
      <c r="N86"/>
      <c r="O86">
        <f>N88</f>
        <v>0</v>
      </c>
      <c r="P86">
        <f t="shared" si="45"/>
        <v>0</v>
      </c>
      <c r="Q86"/>
      <c r="R86">
        <f t="shared" si="42"/>
        <v>0</v>
      </c>
    </row>
    <row r="87" spans="1:18" x14ac:dyDescent="0.25">
      <c r="A87">
        <v>0.1</v>
      </c>
      <c r="B87">
        <f>A88</f>
        <v>0.1</v>
      </c>
      <c r="C87">
        <f t="shared" si="43"/>
        <v>0.8</v>
      </c>
      <c r="D87">
        <v>3.0000000000000001E-3</v>
      </c>
      <c r="E87">
        <f t="shared" si="40"/>
        <v>2.4000000000000006E-4</v>
      </c>
      <c r="H87"/>
      <c r="I87">
        <f>H89</f>
        <v>0</v>
      </c>
      <c r="J87">
        <f t="shared" si="44"/>
        <v>0</v>
      </c>
      <c r="K87"/>
      <c r="L87">
        <f t="shared" si="41"/>
        <v>0</v>
      </c>
      <c r="N87"/>
      <c r="O87">
        <f>N89</f>
        <v>0</v>
      </c>
      <c r="P87">
        <f t="shared" si="45"/>
        <v>0</v>
      </c>
      <c r="Q87"/>
      <c r="R87">
        <f t="shared" si="42"/>
        <v>0</v>
      </c>
    </row>
    <row r="88" spans="1:18" x14ac:dyDescent="0.25">
      <c r="A88">
        <v>0.1</v>
      </c>
      <c r="B88"/>
      <c r="C88"/>
      <c r="D88"/>
      <c r="E88">
        <f t="shared" si="40"/>
        <v>0</v>
      </c>
      <c r="H88"/>
      <c r="I88"/>
      <c r="J88"/>
      <c r="K88"/>
      <c r="L88">
        <f t="shared" si="41"/>
        <v>0</v>
      </c>
      <c r="N88"/>
      <c r="O88"/>
      <c r="P88"/>
      <c r="Q88"/>
      <c r="R88">
        <f t="shared" si="42"/>
        <v>0</v>
      </c>
    </row>
    <row r="89" spans="1:18" x14ac:dyDescent="0.25">
      <c r="A89"/>
      <c r="B89"/>
      <c r="C89"/>
      <c r="D89"/>
      <c r="E89"/>
      <c r="H89"/>
      <c r="I89"/>
      <c r="J89"/>
      <c r="K89"/>
      <c r="L89"/>
      <c r="N89"/>
      <c r="O89"/>
      <c r="P89"/>
      <c r="Q89"/>
      <c r="R89"/>
    </row>
    <row r="90" spans="1:18" x14ac:dyDescent="0.25">
      <c r="A90"/>
      <c r="B90"/>
      <c r="C90"/>
      <c r="D90"/>
      <c r="E90">
        <f>SUM(E83:E88)</f>
        <v>2.5671999999999997E-2</v>
      </c>
      <c r="H90"/>
      <c r="I90"/>
      <c r="J90"/>
      <c r="K90" t="s">
        <v>92</v>
      </c>
      <c r="L90">
        <f>SUM(L83:L88)</f>
        <v>0</v>
      </c>
      <c r="N90"/>
      <c r="O90"/>
      <c r="P90"/>
      <c r="Q90"/>
      <c r="R90">
        <f>SUM(R83:R88)</f>
        <v>0</v>
      </c>
    </row>
    <row r="91" spans="1:18" x14ac:dyDescent="0.25">
      <c r="A91" s="12"/>
      <c r="B91" s="12"/>
      <c r="C91" s="12"/>
      <c r="D91" s="12"/>
      <c r="E91" s="12"/>
      <c r="H91" s="12"/>
      <c r="I91" s="12"/>
      <c r="J91" s="12"/>
      <c r="K91" s="12"/>
      <c r="L91" s="12"/>
      <c r="N91" s="12"/>
      <c r="O91" s="12"/>
      <c r="P91" s="12"/>
      <c r="Q91" s="12"/>
      <c r="R91" s="12"/>
    </row>
    <row r="92" spans="1:18" x14ac:dyDescent="0.25">
      <c r="A92" t="s">
        <v>87</v>
      </c>
      <c r="B92" s="12"/>
      <c r="C92" s="12"/>
      <c r="D92" s="12"/>
      <c r="E92" s="12"/>
      <c r="H92" t="s">
        <v>88</v>
      </c>
      <c r="I92" s="12"/>
      <c r="J92" s="12"/>
      <c r="K92" s="12"/>
      <c r="L92" s="12"/>
      <c r="N92" s="12"/>
      <c r="O92" s="12"/>
      <c r="P92" s="12"/>
      <c r="Q92" s="12"/>
      <c r="R92" s="12"/>
    </row>
    <row r="93" spans="1:18" x14ac:dyDescent="0.25">
      <c r="A93" t="s">
        <v>71</v>
      </c>
      <c r="B93" t="s">
        <v>72</v>
      </c>
      <c r="C93" t="s">
        <v>73</v>
      </c>
      <c r="D93" t="s">
        <v>7</v>
      </c>
      <c r="E93" t="s">
        <v>74</v>
      </c>
      <c r="H93" t="s">
        <v>71</v>
      </c>
      <c r="I93" t="s">
        <v>72</v>
      </c>
      <c r="J93" t="s">
        <v>73</v>
      </c>
      <c r="K93" t="s">
        <v>7</v>
      </c>
      <c r="L93" t="s">
        <v>74</v>
      </c>
      <c r="N93" t="s">
        <v>89</v>
      </c>
      <c r="O93" t="s">
        <v>72</v>
      </c>
      <c r="P93" t="s">
        <v>73</v>
      </c>
      <c r="Q93" t="s">
        <v>7</v>
      </c>
      <c r="R93" t="s">
        <v>74</v>
      </c>
    </row>
    <row r="94" spans="1:18" x14ac:dyDescent="0.25">
      <c r="A94" s="8">
        <v>0</v>
      </c>
      <c r="B94">
        <f>A95</f>
        <v>0.1</v>
      </c>
      <c r="C94">
        <v>1.2</v>
      </c>
      <c r="D94">
        <v>0.17499999999999999</v>
      </c>
      <c r="E94">
        <f t="shared" ref="E94:E99" si="46">((A95+B94)/2)*C94*D94</f>
        <v>2.0999999999999998E-2</v>
      </c>
      <c r="H94" s="8">
        <v>0.05</v>
      </c>
      <c r="I94">
        <f>H95</f>
        <v>0.2</v>
      </c>
      <c r="J94">
        <v>1.4</v>
      </c>
      <c r="K94">
        <v>1E-3</v>
      </c>
      <c r="L94">
        <f t="shared" ref="L94:L99" si="47">((H95+I94)/2)*J94*K94</f>
        <v>2.7999999999999998E-4</v>
      </c>
      <c r="N94" t="s">
        <v>71</v>
      </c>
      <c r="O94">
        <f>N96</f>
        <v>0</v>
      </c>
      <c r="P94"/>
      <c r="Q94"/>
      <c r="R94">
        <f t="shared" ref="R94:R99" si="48">((N95+O94)/2)*P94*Q94</f>
        <v>0</v>
      </c>
    </row>
    <row r="95" spans="1:18" x14ac:dyDescent="0.25">
      <c r="A95">
        <v>0.1</v>
      </c>
      <c r="B95">
        <f>A96</f>
        <v>0.2</v>
      </c>
      <c r="C95">
        <f>C94</f>
        <v>1.2</v>
      </c>
      <c r="D95">
        <v>0.23699999999999999</v>
      </c>
      <c r="E95">
        <f t="shared" si="46"/>
        <v>5.6879999999999993E-2</v>
      </c>
      <c r="H95">
        <v>0.2</v>
      </c>
      <c r="I95">
        <f>H96</f>
        <v>0.2</v>
      </c>
      <c r="J95">
        <f>J94</f>
        <v>1.4</v>
      </c>
      <c r="K95">
        <v>4.0000000000000001E-3</v>
      </c>
      <c r="L95">
        <f t="shared" si="47"/>
        <v>1.1199999999999999E-3</v>
      </c>
      <c r="N95"/>
      <c r="O95">
        <f>N97</f>
        <v>0</v>
      </c>
      <c r="P95">
        <f>P94</f>
        <v>0</v>
      </c>
      <c r="Q95"/>
      <c r="R95">
        <f t="shared" si="48"/>
        <v>0</v>
      </c>
    </row>
    <row r="96" spans="1:18" x14ac:dyDescent="0.25">
      <c r="A96">
        <v>0.2</v>
      </c>
      <c r="B96">
        <f>A97</f>
        <v>0.25</v>
      </c>
      <c r="C96">
        <f t="shared" ref="C96:C98" si="49">C95</f>
        <v>1.2</v>
      </c>
      <c r="D96">
        <v>0.217</v>
      </c>
      <c r="E96">
        <f t="shared" si="46"/>
        <v>6.5099999999999991E-2</v>
      </c>
      <c r="H96">
        <v>0.2</v>
      </c>
      <c r="I96">
        <f>H97</f>
        <v>0.1</v>
      </c>
      <c r="J96">
        <f t="shared" ref="J96:J98" si="50">J95</f>
        <v>1.4</v>
      </c>
      <c r="K96">
        <v>2E-3</v>
      </c>
      <c r="L96">
        <f t="shared" si="47"/>
        <v>2.7999999999999998E-4</v>
      </c>
      <c r="N96"/>
      <c r="O96">
        <f>N98</f>
        <v>0</v>
      </c>
      <c r="P96">
        <f t="shared" ref="P96:P98" si="51">P95</f>
        <v>0</v>
      </c>
      <c r="Q96"/>
      <c r="R96">
        <f t="shared" si="48"/>
        <v>0</v>
      </c>
    </row>
    <row r="97" spans="1:18" x14ac:dyDescent="0.25">
      <c r="A97">
        <v>0.25</v>
      </c>
      <c r="B97">
        <f>A98</f>
        <v>0.2</v>
      </c>
      <c r="C97">
        <f t="shared" si="49"/>
        <v>1.2</v>
      </c>
      <c r="D97">
        <v>0.25700000000000001</v>
      </c>
      <c r="E97">
        <f t="shared" si="46"/>
        <v>6.1679999999999999E-2</v>
      </c>
      <c r="H97">
        <v>0.1</v>
      </c>
      <c r="I97">
        <f>H98</f>
        <v>0.1</v>
      </c>
      <c r="J97">
        <f t="shared" si="50"/>
        <v>1.4</v>
      </c>
      <c r="K97">
        <v>1E-3</v>
      </c>
      <c r="L97">
        <f t="shared" si="47"/>
        <v>1.3999999999999999E-4</v>
      </c>
      <c r="N97"/>
      <c r="O97">
        <f>N99</f>
        <v>0</v>
      </c>
      <c r="P97">
        <f t="shared" si="51"/>
        <v>0</v>
      </c>
      <c r="Q97"/>
      <c r="R97">
        <f t="shared" si="48"/>
        <v>0</v>
      </c>
    </row>
    <row r="98" spans="1:18" x14ac:dyDescent="0.25">
      <c r="A98">
        <v>0.2</v>
      </c>
      <c r="B98">
        <f>A99</f>
        <v>0.05</v>
      </c>
      <c r="C98">
        <f t="shared" si="49"/>
        <v>1.2</v>
      </c>
      <c r="D98">
        <v>0.20899999999999999</v>
      </c>
      <c r="E98">
        <f t="shared" si="46"/>
        <v>1.2539999999999999E-2</v>
      </c>
      <c r="H98">
        <v>0.1</v>
      </c>
      <c r="I98">
        <f>H99</f>
        <v>0.05</v>
      </c>
      <c r="J98">
        <f t="shared" si="50"/>
        <v>1.4</v>
      </c>
      <c r="K98">
        <v>0</v>
      </c>
      <c r="L98">
        <f t="shared" si="47"/>
        <v>0</v>
      </c>
      <c r="N98"/>
      <c r="O98">
        <f>N100</f>
        <v>0</v>
      </c>
      <c r="P98">
        <f t="shared" si="51"/>
        <v>0</v>
      </c>
      <c r="Q98"/>
      <c r="R98">
        <f t="shared" si="48"/>
        <v>0</v>
      </c>
    </row>
    <row r="99" spans="1:18" x14ac:dyDescent="0.25">
      <c r="A99">
        <v>0.05</v>
      </c>
      <c r="B99"/>
      <c r="C99"/>
      <c r="D99"/>
      <c r="E99">
        <f t="shared" si="46"/>
        <v>0</v>
      </c>
      <c r="H99">
        <v>0.05</v>
      </c>
      <c r="I99"/>
      <c r="J99"/>
      <c r="K99"/>
      <c r="L99">
        <f t="shared" si="47"/>
        <v>0</v>
      </c>
      <c r="N99"/>
      <c r="O99"/>
      <c r="P99"/>
      <c r="Q99"/>
      <c r="R99">
        <f t="shared" si="48"/>
        <v>0</v>
      </c>
    </row>
    <row r="100" spans="1:18" x14ac:dyDescent="0.25">
      <c r="A100"/>
      <c r="B100"/>
      <c r="C100"/>
      <c r="D100"/>
      <c r="E100"/>
      <c r="H100"/>
      <c r="I100"/>
      <c r="J100"/>
      <c r="K100"/>
      <c r="L100"/>
      <c r="N100"/>
      <c r="O100"/>
      <c r="P100"/>
      <c r="Q100"/>
      <c r="R100"/>
    </row>
    <row r="101" spans="1:18" x14ac:dyDescent="0.25">
      <c r="A101"/>
      <c r="B101"/>
      <c r="C101"/>
      <c r="D101"/>
      <c r="E101">
        <f>SUM(E94:E99)</f>
        <v>0.2172</v>
      </c>
      <c r="H101"/>
      <c r="I101"/>
      <c r="J101"/>
      <c r="K101"/>
      <c r="L101">
        <f>SUM(L94:L99)</f>
        <v>1.8199999999999996E-3</v>
      </c>
      <c r="N101"/>
      <c r="O101"/>
      <c r="P101"/>
      <c r="Q101"/>
      <c r="R101">
        <f>SUM(R94:R99)</f>
        <v>0</v>
      </c>
    </row>
    <row r="102" spans="1:18" x14ac:dyDescent="0.25">
      <c r="A102" s="12"/>
      <c r="B102" s="12"/>
      <c r="C102" s="12"/>
      <c r="D102" s="12"/>
      <c r="E102" s="12"/>
      <c r="H102" s="12"/>
      <c r="I102" s="12"/>
      <c r="J102" s="12"/>
      <c r="K102" s="12"/>
      <c r="L102" s="12"/>
      <c r="N102" s="12"/>
      <c r="O102" s="12"/>
      <c r="P102" s="12"/>
      <c r="Q102" s="12"/>
      <c r="R102" s="12"/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90" zoomScaleNormal="90" workbookViewId="0">
      <selection activeCell="Q65" sqref="Q65"/>
    </sheetView>
  </sheetViews>
  <sheetFormatPr defaultColWidth="8.85546875"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43"/>
  <sheetViews>
    <sheetView tabSelected="1" topLeftCell="A17" workbookViewId="0">
      <selection activeCell="M37" sqref="M37"/>
    </sheetView>
  </sheetViews>
  <sheetFormatPr defaultColWidth="9" defaultRowHeight="15" x14ac:dyDescent="0.25"/>
  <cols>
    <col min="6" max="7" width="9" style="4"/>
    <col min="18" max="18" width="12.140625" style="1" bestFit="1" customWidth="1"/>
    <col min="19" max="19" width="7.7109375" style="2" bestFit="1" customWidth="1"/>
    <col min="20" max="20" width="5.140625" style="2" bestFit="1" customWidth="1"/>
  </cols>
  <sheetData>
    <row r="1" spans="1:20" x14ac:dyDescent="0.25">
      <c r="A1" s="1" t="s">
        <v>0</v>
      </c>
      <c r="B1" s="2" t="s">
        <v>17</v>
      </c>
      <c r="C1" s="2" t="s">
        <v>1</v>
      </c>
      <c r="D1" s="2" t="s">
        <v>17</v>
      </c>
      <c r="E1" s="2" t="s">
        <v>1</v>
      </c>
      <c r="F1" s="3" t="s">
        <v>17</v>
      </c>
      <c r="G1" s="3" t="s">
        <v>1</v>
      </c>
    </row>
    <row r="3" spans="1:20" x14ac:dyDescent="0.25">
      <c r="A3" s="1" t="s">
        <v>46</v>
      </c>
      <c r="B3" s="2"/>
      <c r="C3" s="2"/>
      <c r="D3" s="10">
        <f>B3</f>
        <v>0</v>
      </c>
      <c r="E3" s="10">
        <f>C3-B3</f>
        <v>0</v>
      </c>
      <c r="F3" s="4" t="e">
        <f>D3/C3</f>
        <v>#DIV/0!</v>
      </c>
      <c r="G3" s="4" t="e">
        <f>E3/C3</f>
        <v>#DIV/0!</v>
      </c>
      <c r="S3" s="1"/>
      <c r="T3" s="1"/>
    </row>
    <row r="4" spans="1:20" x14ac:dyDescent="0.25">
      <c r="A4" s="1" t="s">
        <v>52</v>
      </c>
      <c r="B4" s="1"/>
      <c r="C4" s="1"/>
      <c r="D4" s="10">
        <f t="shared" ref="D4:D16" si="0">B4</f>
        <v>0</v>
      </c>
      <c r="E4" s="10">
        <f t="shared" ref="E4:E16" si="1">C4-B4</f>
        <v>0</v>
      </c>
      <c r="F4" s="4" t="e">
        <f t="shared" ref="F4:F16" si="2">D4/C4</f>
        <v>#DIV/0!</v>
      </c>
      <c r="G4" s="4" t="e">
        <f t="shared" ref="G4:G16" si="3">E4/C4</f>
        <v>#DIV/0!</v>
      </c>
    </row>
    <row r="5" spans="1:20" x14ac:dyDescent="0.25">
      <c r="A5" s="1" t="s">
        <v>47</v>
      </c>
      <c r="B5" s="2"/>
      <c r="C5" s="2"/>
      <c r="D5" s="10">
        <f t="shared" si="0"/>
        <v>0</v>
      </c>
      <c r="E5" s="10">
        <f t="shared" si="1"/>
        <v>0</v>
      </c>
      <c r="F5" s="4" t="e">
        <f t="shared" si="2"/>
        <v>#DIV/0!</v>
      </c>
      <c r="G5" s="4" t="e">
        <f t="shared" si="3"/>
        <v>#DIV/0!</v>
      </c>
      <c r="S5" s="1"/>
      <c r="T5" s="1"/>
    </row>
    <row r="6" spans="1:20" x14ac:dyDescent="0.25">
      <c r="A6" s="1" t="s">
        <v>53</v>
      </c>
      <c r="B6" s="1"/>
      <c r="C6" s="1"/>
      <c r="D6" s="10">
        <f t="shared" si="0"/>
        <v>0</v>
      </c>
      <c r="E6" s="10">
        <f t="shared" si="1"/>
        <v>0</v>
      </c>
      <c r="F6" s="4" t="e">
        <f t="shared" si="2"/>
        <v>#DIV/0!</v>
      </c>
      <c r="G6" s="4" t="e">
        <f t="shared" si="3"/>
        <v>#DIV/0!</v>
      </c>
    </row>
    <row r="7" spans="1:20" x14ac:dyDescent="0.25">
      <c r="A7" s="1" t="s">
        <v>48</v>
      </c>
      <c r="B7" s="2"/>
      <c r="C7" s="2"/>
      <c r="D7" s="10">
        <f t="shared" si="0"/>
        <v>0</v>
      </c>
      <c r="E7" s="10">
        <f t="shared" si="1"/>
        <v>0</v>
      </c>
      <c r="F7" s="4" t="e">
        <f t="shared" si="2"/>
        <v>#DIV/0!</v>
      </c>
      <c r="G7" s="4" t="e">
        <f t="shared" si="3"/>
        <v>#DIV/0!</v>
      </c>
      <c r="S7" s="1"/>
      <c r="T7" s="1"/>
    </row>
    <row r="8" spans="1:20" x14ac:dyDescent="0.25">
      <c r="A8" s="1" t="s">
        <v>54</v>
      </c>
      <c r="B8" s="1"/>
      <c r="C8" s="1"/>
      <c r="D8" s="10">
        <f t="shared" si="0"/>
        <v>0</v>
      </c>
      <c r="E8" s="10">
        <f t="shared" si="1"/>
        <v>0</v>
      </c>
      <c r="F8" s="4" t="e">
        <f t="shared" si="2"/>
        <v>#DIV/0!</v>
      </c>
      <c r="G8" s="4" t="e">
        <f t="shared" si="3"/>
        <v>#DIV/0!</v>
      </c>
    </row>
    <row r="9" spans="1:20" x14ac:dyDescent="0.25">
      <c r="A9" s="1" t="s">
        <v>49</v>
      </c>
      <c r="B9" s="2"/>
      <c r="C9" s="2"/>
      <c r="D9" s="10">
        <f t="shared" si="0"/>
        <v>0</v>
      </c>
      <c r="E9" s="10">
        <f t="shared" si="1"/>
        <v>0</v>
      </c>
      <c r="F9" s="4" t="e">
        <f t="shared" si="2"/>
        <v>#DIV/0!</v>
      </c>
      <c r="G9" s="4" t="e">
        <f t="shared" si="3"/>
        <v>#DIV/0!</v>
      </c>
      <c r="S9" s="1"/>
      <c r="T9" s="1"/>
    </row>
    <row r="10" spans="1:20" x14ac:dyDescent="0.25">
      <c r="A10" s="1" t="s">
        <v>55</v>
      </c>
      <c r="B10" s="1"/>
      <c r="C10" s="1"/>
      <c r="D10" s="10">
        <f t="shared" si="0"/>
        <v>0</v>
      </c>
      <c r="E10" s="10">
        <f t="shared" si="1"/>
        <v>0</v>
      </c>
      <c r="F10" s="4" t="e">
        <f t="shared" si="2"/>
        <v>#DIV/0!</v>
      </c>
      <c r="G10" s="4" t="e">
        <f t="shared" si="3"/>
        <v>#DIV/0!</v>
      </c>
    </row>
    <row r="11" spans="1:20" x14ac:dyDescent="0.25">
      <c r="A11" s="1" t="s">
        <v>50</v>
      </c>
      <c r="B11" s="2"/>
      <c r="C11" s="2"/>
      <c r="D11" s="10"/>
      <c r="E11" s="10"/>
      <c r="S11" s="1"/>
      <c r="T11" s="1"/>
    </row>
    <row r="12" spans="1:20" x14ac:dyDescent="0.25">
      <c r="A12" s="1" t="s">
        <v>56</v>
      </c>
      <c r="B12" s="1"/>
      <c r="C12" s="1"/>
      <c r="D12" s="10"/>
      <c r="E12" s="10"/>
    </row>
    <row r="13" spans="1:20" x14ac:dyDescent="0.25">
      <c r="A13" s="1" t="s">
        <v>51</v>
      </c>
      <c r="B13" s="2"/>
      <c r="C13" s="2"/>
      <c r="D13" s="10">
        <f t="shared" si="0"/>
        <v>0</v>
      </c>
      <c r="E13" s="10">
        <f t="shared" si="1"/>
        <v>0</v>
      </c>
      <c r="F13" s="4" t="e">
        <f t="shared" si="2"/>
        <v>#DIV/0!</v>
      </c>
      <c r="G13" s="4" t="e">
        <f t="shared" si="3"/>
        <v>#DIV/0!</v>
      </c>
      <c r="S13" s="1"/>
      <c r="T13" s="1"/>
    </row>
    <row r="14" spans="1:20" x14ac:dyDescent="0.25">
      <c r="A14" s="1" t="s">
        <v>57</v>
      </c>
      <c r="B14" s="1"/>
      <c r="C14" s="1"/>
      <c r="D14" s="10">
        <f t="shared" si="0"/>
        <v>0</v>
      </c>
      <c r="E14" s="10">
        <f t="shared" si="1"/>
        <v>0</v>
      </c>
      <c r="F14" s="4" t="e">
        <f t="shared" si="2"/>
        <v>#DIV/0!</v>
      </c>
      <c r="G14" s="4" t="e">
        <f t="shared" si="3"/>
        <v>#DIV/0!</v>
      </c>
    </row>
    <row r="15" spans="1:20" x14ac:dyDescent="0.25">
      <c r="A15" s="1" t="s">
        <v>70</v>
      </c>
      <c r="B15" s="2"/>
      <c r="C15" s="2"/>
      <c r="D15" s="10">
        <f t="shared" si="0"/>
        <v>0</v>
      </c>
      <c r="E15" s="10">
        <f t="shared" si="1"/>
        <v>0</v>
      </c>
      <c r="F15" s="4" t="e">
        <f t="shared" si="2"/>
        <v>#DIV/0!</v>
      </c>
      <c r="G15" s="4" t="e">
        <f t="shared" si="3"/>
        <v>#DIV/0!</v>
      </c>
      <c r="S15" s="1"/>
      <c r="T15" s="1"/>
    </row>
    <row r="16" spans="1:20" x14ac:dyDescent="0.25">
      <c r="A16" s="1" t="s">
        <v>58</v>
      </c>
      <c r="B16" s="1"/>
      <c r="C16" s="1"/>
      <c r="D16" s="10">
        <f t="shared" si="0"/>
        <v>0</v>
      </c>
      <c r="E16" s="10">
        <f t="shared" si="1"/>
        <v>0</v>
      </c>
      <c r="F16" s="4" t="e">
        <f t="shared" si="2"/>
        <v>#DIV/0!</v>
      </c>
      <c r="G16" s="4" t="e">
        <f t="shared" si="3"/>
        <v>#DIV/0!</v>
      </c>
    </row>
    <row r="17" spans="1:20" x14ac:dyDescent="0.25">
      <c r="S17" s="1"/>
      <c r="T17" s="1"/>
    </row>
    <row r="18" spans="1:20" x14ac:dyDescent="0.25">
      <c r="F18" s="4" t="e">
        <f>AVERAGE(F3:F16)</f>
        <v>#DIV/0!</v>
      </c>
      <c r="G18" s="4" t="e">
        <f>AVERAGE(G3:G16)</f>
        <v>#DIV/0!</v>
      </c>
    </row>
    <row r="20" spans="1:20" x14ac:dyDescent="0.25">
      <c r="A20" s="1" t="s">
        <v>0</v>
      </c>
      <c r="B20" s="2" t="s">
        <v>17</v>
      </c>
      <c r="C20" s="2" t="s">
        <v>1</v>
      </c>
      <c r="D20" s="2" t="s">
        <v>17</v>
      </c>
      <c r="E20" s="2" t="s">
        <v>1</v>
      </c>
      <c r="F20" s="3" t="s">
        <v>120</v>
      </c>
      <c r="G20" s="3" t="s">
        <v>119</v>
      </c>
    </row>
    <row r="21" spans="1:20" x14ac:dyDescent="0.25">
      <c r="A21" t="s">
        <v>46</v>
      </c>
      <c r="B21">
        <v>1.2999999999999999E-2</v>
      </c>
      <c r="C21">
        <v>0.36699999999999999</v>
      </c>
      <c r="D21" s="10">
        <f t="shared" ref="D21:D43" si="4">B21</f>
        <v>1.2999999999999999E-2</v>
      </c>
      <c r="E21" s="10">
        <f t="shared" ref="E21:E43" si="5">C21-B21</f>
        <v>0.35399999999999998</v>
      </c>
      <c r="F21" s="4">
        <f t="shared" ref="F21:F43" si="6">D21/C21</f>
        <v>3.5422343324250677E-2</v>
      </c>
      <c r="G21" s="4">
        <f t="shared" ref="G21:G43" si="7">E21/C21</f>
        <v>0.96457765667574924</v>
      </c>
      <c r="T21" s="5"/>
    </row>
    <row r="22" spans="1:20" x14ac:dyDescent="0.25">
      <c r="A22" t="s">
        <v>96</v>
      </c>
      <c r="B22">
        <v>6.5000000000000002E-2</v>
      </c>
      <c r="C22">
        <v>0.247</v>
      </c>
      <c r="D22" s="10">
        <f t="shared" si="4"/>
        <v>6.5000000000000002E-2</v>
      </c>
      <c r="E22" s="10">
        <f t="shared" si="5"/>
        <v>0.182</v>
      </c>
      <c r="F22" s="4">
        <f t="shared" si="6"/>
        <v>0.26315789473684209</v>
      </c>
      <c r="G22" s="4">
        <f t="shared" si="7"/>
        <v>0.73684210526315785</v>
      </c>
    </row>
    <row r="23" spans="1:20" x14ac:dyDescent="0.25">
      <c r="A23" t="s">
        <v>47</v>
      </c>
      <c r="B23">
        <v>0.45</v>
      </c>
      <c r="C23">
        <v>0.76200000000000001</v>
      </c>
      <c r="D23" s="10">
        <f t="shared" si="4"/>
        <v>0.45</v>
      </c>
      <c r="E23" s="10">
        <f t="shared" si="5"/>
        <v>0.312</v>
      </c>
      <c r="F23" s="4">
        <f t="shared" si="6"/>
        <v>0.59055118110236227</v>
      </c>
      <c r="G23" s="4">
        <f t="shared" si="7"/>
        <v>0.40944881889763779</v>
      </c>
    </row>
    <row r="24" spans="1:20" x14ac:dyDescent="0.25">
      <c r="A24" t="s">
        <v>53</v>
      </c>
      <c r="B24">
        <v>0.152</v>
      </c>
      <c r="C24">
        <v>0.30599999999999999</v>
      </c>
      <c r="D24" s="10">
        <f t="shared" si="4"/>
        <v>0.152</v>
      </c>
      <c r="E24" s="10">
        <f t="shared" si="5"/>
        <v>0.154</v>
      </c>
      <c r="F24" s="4">
        <f t="shared" si="6"/>
        <v>0.49673202614379086</v>
      </c>
      <c r="G24" s="4">
        <f t="shared" si="7"/>
        <v>0.50326797385620914</v>
      </c>
    </row>
    <row r="25" spans="1:20" x14ac:dyDescent="0.25">
      <c r="A25" s="1" t="s">
        <v>48</v>
      </c>
      <c r="B25">
        <v>5.0000000000000001E-3</v>
      </c>
      <c r="C25">
        <v>3.5799999999999998E-2</v>
      </c>
      <c r="D25" s="10">
        <f t="shared" si="4"/>
        <v>5.0000000000000001E-3</v>
      </c>
      <c r="E25" s="10">
        <f t="shared" si="5"/>
        <v>3.0799999999999998E-2</v>
      </c>
      <c r="F25" s="4">
        <f t="shared" si="6"/>
        <v>0.13966480446927376</v>
      </c>
      <c r="G25" s="4">
        <f t="shared" si="7"/>
        <v>0.86033519553072624</v>
      </c>
    </row>
    <row r="26" spans="1:20" x14ac:dyDescent="0.25">
      <c r="A26" s="1" t="s">
        <v>54</v>
      </c>
      <c r="B26">
        <v>6.0000000000000001E-3</v>
      </c>
      <c r="C26">
        <v>1.9699999999999999E-2</v>
      </c>
      <c r="D26" s="10">
        <f t="shared" si="4"/>
        <v>6.0000000000000001E-3</v>
      </c>
      <c r="E26" s="10">
        <f t="shared" si="5"/>
        <v>1.3699999999999999E-2</v>
      </c>
      <c r="F26" s="4">
        <f t="shared" si="6"/>
        <v>0.30456852791878175</v>
      </c>
      <c r="G26" s="4">
        <f t="shared" si="7"/>
        <v>0.69543147208121825</v>
      </c>
    </row>
    <row r="27" spans="1:20" x14ac:dyDescent="0.25">
      <c r="A27" s="1" t="s">
        <v>49</v>
      </c>
      <c r="B27">
        <v>6.0000000000000001E-3</v>
      </c>
      <c r="C27">
        <v>3.5099999999999999E-2</v>
      </c>
      <c r="D27" s="10">
        <f t="shared" si="4"/>
        <v>6.0000000000000001E-3</v>
      </c>
      <c r="E27" s="10">
        <f t="shared" si="5"/>
        <v>2.9100000000000001E-2</v>
      </c>
      <c r="F27" s="4">
        <f t="shared" si="6"/>
        <v>0.17094017094017094</v>
      </c>
      <c r="G27" s="4">
        <f t="shared" si="7"/>
        <v>0.82905982905982911</v>
      </c>
    </row>
    <row r="28" spans="1:20" x14ac:dyDescent="0.25">
      <c r="A28" s="1" t="s">
        <v>55</v>
      </c>
      <c r="B28">
        <v>7.0000000000000001E-3</v>
      </c>
      <c r="C28">
        <v>2.47E-2</v>
      </c>
      <c r="D28" s="10">
        <f t="shared" si="4"/>
        <v>7.0000000000000001E-3</v>
      </c>
      <c r="E28" s="10">
        <f t="shared" si="5"/>
        <v>1.77E-2</v>
      </c>
      <c r="F28" s="4">
        <f t="shared" si="6"/>
        <v>0.2834008097165992</v>
      </c>
      <c r="G28" s="4">
        <f t="shared" si="7"/>
        <v>0.7165991902834008</v>
      </c>
    </row>
    <row r="29" spans="1:20" x14ac:dyDescent="0.25">
      <c r="A29" s="1" t="s">
        <v>50</v>
      </c>
      <c r="B29">
        <v>4.0000000000000001E-3</v>
      </c>
      <c r="C29">
        <v>4.41E-2</v>
      </c>
      <c r="D29" s="10">
        <f t="shared" si="4"/>
        <v>4.0000000000000001E-3</v>
      </c>
      <c r="E29" s="10">
        <f t="shared" si="5"/>
        <v>4.0099999999999997E-2</v>
      </c>
      <c r="F29" s="4">
        <f t="shared" si="6"/>
        <v>9.0702947845804988E-2</v>
      </c>
      <c r="G29" s="4">
        <f t="shared" si="7"/>
        <v>0.90929705215419498</v>
      </c>
    </row>
    <row r="30" spans="1:20" x14ac:dyDescent="0.25">
      <c r="A30" s="1" t="s">
        <v>56</v>
      </c>
      <c r="B30">
        <v>6.0000000000000001E-3</v>
      </c>
      <c r="C30">
        <v>7.0300000000000001E-2</v>
      </c>
      <c r="D30" s="10">
        <f t="shared" si="4"/>
        <v>6.0000000000000001E-3</v>
      </c>
      <c r="E30" s="10">
        <f t="shared" si="5"/>
        <v>6.4299999999999996E-2</v>
      </c>
      <c r="F30" s="4">
        <f t="shared" si="6"/>
        <v>8.5348506401137975E-2</v>
      </c>
      <c r="G30" s="4">
        <f t="shared" si="7"/>
        <v>0.914651493598862</v>
      </c>
    </row>
    <row r="31" spans="1:20" x14ac:dyDescent="0.25">
      <c r="A31" s="1" t="s">
        <v>51</v>
      </c>
      <c r="B31">
        <v>8.0000000000000002E-3</v>
      </c>
      <c r="C31">
        <v>4.53E-2</v>
      </c>
      <c r="D31" s="10">
        <f t="shared" si="4"/>
        <v>8.0000000000000002E-3</v>
      </c>
      <c r="E31" s="10">
        <f t="shared" si="5"/>
        <v>3.73E-2</v>
      </c>
      <c r="F31" s="4">
        <f t="shared" si="6"/>
        <v>0.17660044150110377</v>
      </c>
      <c r="G31" s="4">
        <f t="shared" si="7"/>
        <v>0.82339955849889623</v>
      </c>
      <c r="S31" s="6"/>
      <c r="T31" s="6"/>
    </row>
    <row r="32" spans="1:20" x14ac:dyDescent="0.25">
      <c r="A32" s="1" t="s">
        <v>57</v>
      </c>
      <c r="B32">
        <v>1.7999999999999999E-2</v>
      </c>
      <c r="C32">
        <v>5.7599999999999998E-2</v>
      </c>
      <c r="D32" s="10">
        <f t="shared" si="4"/>
        <v>1.7999999999999999E-2</v>
      </c>
      <c r="E32" s="10">
        <f t="shared" si="5"/>
        <v>3.9599999999999996E-2</v>
      </c>
      <c r="F32" s="4">
        <f t="shared" si="6"/>
        <v>0.3125</v>
      </c>
      <c r="G32" s="4">
        <f t="shared" si="7"/>
        <v>0.6875</v>
      </c>
    </row>
    <row r="33" spans="1:7" x14ac:dyDescent="0.25">
      <c r="A33" s="1" t="s">
        <v>70</v>
      </c>
      <c r="B33">
        <v>6.0000000000000001E-3</v>
      </c>
      <c r="C33">
        <v>4.5400000000000003E-2</v>
      </c>
      <c r="D33" s="10">
        <f t="shared" si="4"/>
        <v>6.0000000000000001E-3</v>
      </c>
      <c r="E33" s="10">
        <f t="shared" si="5"/>
        <v>3.9400000000000004E-2</v>
      </c>
      <c r="F33" s="4">
        <f t="shared" si="6"/>
        <v>0.13215859030837004</v>
      </c>
      <c r="G33" s="4">
        <f t="shared" si="7"/>
        <v>0.86784140969163004</v>
      </c>
    </row>
    <row r="34" spans="1:7" x14ac:dyDescent="0.25">
      <c r="A34" s="1" t="s">
        <v>58</v>
      </c>
      <c r="B34">
        <v>8.0000000000000002E-3</v>
      </c>
      <c r="C34">
        <v>5.96E-2</v>
      </c>
      <c r="D34" s="10">
        <f t="shared" si="4"/>
        <v>8.0000000000000002E-3</v>
      </c>
      <c r="E34" s="10">
        <f t="shared" si="5"/>
        <v>5.16E-2</v>
      </c>
      <c r="F34" s="4">
        <f t="shared" si="6"/>
        <v>0.13422818791946309</v>
      </c>
      <c r="G34" s="4">
        <f t="shared" si="7"/>
        <v>0.86577181208053688</v>
      </c>
    </row>
    <row r="35" spans="1:7" x14ac:dyDescent="0.25">
      <c r="A35" s="1" t="s">
        <v>97</v>
      </c>
      <c r="B35">
        <v>8.9999999999999993E-3</v>
      </c>
      <c r="C35">
        <v>4.2900000000000001E-2</v>
      </c>
      <c r="D35" s="10">
        <f t="shared" si="4"/>
        <v>8.9999999999999993E-3</v>
      </c>
      <c r="E35" s="10">
        <f t="shared" si="5"/>
        <v>3.39E-2</v>
      </c>
      <c r="F35" s="4">
        <f t="shared" si="6"/>
        <v>0.20979020979020976</v>
      </c>
      <c r="G35" s="4">
        <f t="shared" si="7"/>
        <v>0.79020979020979021</v>
      </c>
    </row>
    <row r="36" spans="1:7" x14ac:dyDescent="0.25">
      <c r="A36" s="1" t="s">
        <v>98</v>
      </c>
      <c r="B36">
        <v>0.02</v>
      </c>
      <c r="C36">
        <v>0.1239</v>
      </c>
      <c r="D36" s="10">
        <f t="shared" si="4"/>
        <v>0.02</v>
      </c>
      <c r="E36" s="10">
        <f t="shared" si="5"/>
        <v>0.10389999999999999</v>
      </c>
      <c r="F36" s="4">
        <f t="shared" si="6"/>
        <v>0.16142050040355127</v>
      </c>
      <c r="G36" s="4">
        <f t="shared" si="7"/>
        <v>0.83857949959644873</v>
      </c>
    </row>
    <row r="37" spans="1:7" x14ac:dyDescent="0.25">
      <c r="A37" s="1" t="s">
        <v>99</v>
      </c>
      <c r="B37">
        <v>9.7000000000000003E-3</v>
      </c>
      <c r="C37">
        <v>5.5100000000000003E-2</v>
      </c>
      <c r="D37" s="10">
        <f t="shared" si="4"/>
        <v>9.7000000000000003E-3</v>
      </c>
      <c r="E37" s="10">
        <f t="shared" si="5"/>
        <v>4.5400000000000003E-2</v>
      </c>
      <c r="F37" s="4">
        <f t="shared" si="6"/>
        <v>0.17604355716878403</v>
      </c>
      <c r="G37" s="4">
        <f t="shared" si="7"/>
        <v>0.82395644283121594</v>
      </c>
    </row>
    <row r="38" spans="1:7" x14ac:dyDescent="0.25">
      <c r="A38" s="1" t="s">
        <v>100</v>
      </c>
      <c r="B38">
        <v>7.0000000000000001E-3</v>
      </c>
      <c r="C38">
        <v>4.36E-2</v>
      </c>
      <c r="D38" s="10">
        <f t="shared" si="4"/>
        <v>7.0000000000000001E-3</v>
      </c>
      <c r="E38" s="10">
        <f t="shared" si="5"/>
        <v>3.6600000000000001E-2</v>
      </c>
      <c r="F38" s="4">
        <f t="shared" si="6"/>
        <v>0.16055045871559634</v>
      </c>
      <c r="G38" s="4">
        <f t="shared" si="7"/>
        <v>0.83944954128440363</v>
      </c>
    </row>
    <row r="39" spans="1:7" x14ac:dyDescent="0.25">
      <c r="A39" s="1" t="s">
        <v>101</v>
      </c>
      <c r="B39">
        <v>1.67E-2</v>
      </c>
      <c r="C39">
        <v>8.6599999999999996E-2</v>
      </c>
      <c r="D39" s="10">
        <f t="shared" si="4"/>
        <v>1.67E-2</v>
      </c>
      <c r="E39" s="10">
        <f t="shared" si="5"/>
        <v>6.989999999999999E-2</v>
      </c>
      <c r="F39" s="4">
        <f t="shared" si="6"/>
        <v>0.19284064665127021</v>
      </c>
      <c r="G39" s="4">
        <f t="shared" si="7"/>
        <v>0.80715935334872968</v>
      </c>
    </row>
    <row r="40" spans="1:7" x14ac:dyDescent="0.25">
      <c r="A40" s="1" t="s">
        <v>102</v>
      </c>
      <c r="B40">
        <v>6.3E-2</v>
      </c>
      <c r="C40">
        <v>0.22900000000000001</v>
      </c>
      <c r="D40" s="10">
        <f t="shared" si="4"/>
        <v>6.3E-2</v>
      </c>
      <c r="E40" s="10">
        <f t="shared" si="5"/>
        <v>0.16600000000000001</v>
      </c>
      <c r="F40" s="4">
        <f t="shared" si="6"/>
        <v>0.27510917030567683</v>
      </c>
      <c r="G40" s="4">
        <f t="shared" si="7"/>
        <v>0.72489082969432317</v>
      </c>
    </row>
    <row r="41" spans="1:7" x14ac:dyDescent="0.25">
      <c r="A41" s="1" t="s">
        <v>103</v>
      </c>
      <c r="B41">
        <v>1.9099999999999999E-2</v>
      </c>
      <c r="C41">
        <v>7.9699999999999993E-2</v>
      </c>
      <c r="D41" s="10">
        <f t="shared" si="4"/>
        <v>1.9099999999999999E-2</v>
      </c>
      <c r="E41" s="10">
        <f t="shared" si="5"/>
        <v>6.0599999999999994E-2</v>
      </c>
      <c r="F41" s="4">
        <f t="shared" si="6"/>
        <v>0.23964868255959851</v>
      </c>
      <c r="G41" s="4">
        <f t="shared" si="7"/>
        <v>0.76035131744040152</v>
      </c>
    </row>
    <row r="42" spans="1:7" x14ac:dyDescent="0.25">
      <c r="A42" s="1" t="s">
        <v>104</v>
      </c>
      <c r="B42">
        <v>0.03</v>
      </c>
      <c r="C42">
        <v>5.79E-2</v>
      </c>
      <c r="D42" s="10">
        <f t="shared" si="4"/>
        <v>0.03</v>
      </c>
      <c r="E42" s="10">
        <f t="shared" si="5"/>
        <v>2.7900000000000001E-2</v>
      </c>
      <c r="F42" s="4">
        <f t="shared" si="6"/>
        <v>0.51813471502590669</v>
      </c>
      <c r="G42" s="4">
        <f t="shared" si="7"/>
        <v>0.48186528497409331</v>
      </c>
    </row>
    <row r="43" spans="1:7" x14ac:dyDescent="0.25">
      <c r="A43" s="1" t="s">
        <v>105</v>
      </c>
      <c r="B43">
        <v>7.9000000000000008E-3</v>
      </c>
      <c r="C43">
        <v>1.2699999999999999E-2</v>
      </c>
      <c r="D43" s="10">
        <f t="shared" si="4"/>
        <v>7.9000000000000008E-3</v>
      </c>
      <c r="E43" s="10">
        <f t="shared" si="5"/>
        <v>4.7999999999999987E-3</v>
      </c>
      <c r="F43" s="4">
        <f t="shared" si="6"/>
        <v>0.62204724409448831</v>
      </c>
      <c r="G43" s="4">
        <f t="shared" si="7"/>
        <v>0.37795275590551175</v>
      </c>
    </row>
  </sheetData>
  <sortState xmlns:xlrd2="http://schemas.microsoft.com/office/spreadsheetml/2017/richdata2" ref="R2:T32">
    <sortCondition ref="R1:R32"/>
  </sortState>
  <phoneticPr fontId="4" type="noConversion"/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27"/>
  <sheetViews>
    <sheetView topLeftCell="J1" zoomScaleNormal="100" workbookViewId="0">
      <selection activeCell="K1" sqref="K1:R1048576"/>
    </sheetView>
  </sheetViews>
  <sheetFormatPr defaultColWidth="9.140625" defaultRowHeight="15" x14ac:dyDescent="0.25"/>
  <cols>
    <col min="1" max="1" width="12.42578125" style="8" bestFit="1" customWidth="1"/>
    <col min="2" max="2" width="14.5703125" style="8" bestFit="1" customWidth="1"/>
    <col min="3" max="5" width="9.5703125" style="8" bestFit="1" customWidth="1"/>
    <col min="6" max="6" width="11.7109375" style="8" bestFit="1" customWidth="1"/>
    <col min="7" max="7" width="9.5703125" style="8" bestFit="1" customWidth="1"/>
    <col min="8" max="8" width="11" style="8" bestFit="1" customWidth="1"/>
    <col min="9" max="10" width="9.140625" style="8"/>
    <col min="11" max="11" width="12.42578125" style="8" bestFit="1" customWidth="1"/>
    <col min="12" max="12" width="14.5703125" style="8" bestFit="1" customWidth="1"/>
    <col min="13" max="13" width="10" style="8" bestFit="1" customWidth="1"/>
    <col min="14" max="14" width="9.42578125" style="8" bestFit="1" customWidth="1"/>
    <col min="15" max="15" width="10.42578125" style="8" customWidth="1"/>
    <col min="16" max="16" width="9.42578125" style="8" bestFit="1" customWidth="1"/>
    <col min="17" max="17" width="9.7109375" style="8" bestFit="1" customWidth="1"/>
    <col min="18" max="18" width="12.7109375" style="8" bestFit="1" customWidth="1"/>
    <col min="19" max="16384" width="9.140625" style="8"/>
  </cols>
  <sheetData>
    <row r="1" spans="1:18" x14ac:dyDescent="0.25">
      <c r="A1" s="8" t="s">
        <v>0</v>
      </c>
      <c r="B1" s="8" t="s">
        <v>19</v>
      </c>
      <c r="C1" s="8" t="s">
        <v>22</v>
      </c>
      <c r="D1" s="8" t="s">
        <v>23</v>
      </c>
      <c r="E1" s="8" t="s">
        <v>24</v>
      </c>
      <c r="F1" s="8" t="s">
        <v>25</v>
      </c>
      <c r="G1" s="8" t="s">
        <v>26</v>
      </c>
      <c r="H1" s="8" t="s">
        <v>27</v>
      </c>
      <c r="I1" s="15"/>
      <c r="K1" s="8" t="s">
        <v>0</v>
      </c>
      <c r="L1" s="8" t="s">
        <v>19</v>
      </c>
      <c r="M1" s="8" t="s">
        <v>29</v>
      </c>
      <c r="N1" s="8" t="s">
        <v>30</v>
      </c>
      <c r="O1" s="8" t="s">
        <v>31</v>
      </c>
      <c r="P1" s="8" t="s">
        <v>32</v>
      </c>
      <c r="Q1" s="8" t="s">
        <v>33</v>
      </c>
      <c r="R1" s="8" t="s">
        <v>34</v>
      </c>
    </row>
    <row r="2" spans="1:18" x14ac:dyDescent="0.25">
      <c r="A2" s="8">
        <v>11</v>
      </c>
      <c r="B2" s="22" t="s">
        <v>69</v>
      </c>
      <c r="C2" s="7">
        <v>4.1328445190399998</v>
      </c>
      <c r="D2" s="7">
        <v>0.19402271712000002</v>
      </c>
      <c r="E2" s="7">
        <v>8.0930855721599979</v>
      </c>
      <c r="F2" s="7">
        <v>0.11262956256000002</v>
      </c>
      <c r="G2" s="7">
        <v>0.40875071040000005</v>
      </c>
      <c r="H2" s="7">
        <v>22.84720128</v>
      </c>
      <c r="K2" s="8">
        <v>2</v>
      </c>
      <c r="L2" s="8" t="s">
        <v>69</v>
      </c>
      <c r="M2" s="7">
        <v>13.526321244013682</v>
      </c>
      <c r="N2" s="7">
        <v>0.28096357782212095</v>
      </c>
      <c r="O2" s="7">
        <v>20.835190411060431</v>
      </c>
      <c r="P2" s="7">
        <v>2.1422876536488031</v>
      </c>
      <c r="Q2" s="7">
        <v>3.6343998292474349</v>
      </c>
      <c r="R2" s="7">
        <v>40.451122919042199</v>
      </c>
    </row>
    <row r="3" spans="1:18" x14ac:dyDescent="0.25">
      <c r="A3" s="8">
        <v>4</v>
      </c>
      <c r="B3" s="8" t="s">
        <v>69</v>
      </c>
      <c r="C3" s="7">
        <v>5.0995667232000006</v>
      </c>
      <c r="D3" s="7">
        <v>0.26327829600000002</v>
      </c>
      <c r="E3" s="7">
        <v>6.4355925167999999</v>
      </c>
      <c r="F3" s="7">
        <v>5.2655659199999996E-2</v>
      </c>
      <c r="G3" s="7">
        <v>0.31325654880000003</v>
      </c>
      <c r="H3" s="7">
        <v>103.5263808</v>
      </c>
      <c r="K3" s="8">
        <v>6</v>
      </c>
      <c r="L3" s="8" t="s">
        <v>69</v>
      </c>
      <c r="M3" s="7">
        <v>17.645428096901021</v>
      </c>
      <c r="N3" s="7">
        <v>0.12641932007400558</v>
      </c>
      <c r="O3" s="7">
        <v>19.809004460453281</v>
      </c>
      <c r="P3" s="7">
        <v>7.5851592044403324E-2</v>
      </c>
      <c r="Q3" s="7">
        <v>0.40905679995374655</v>
      </c>
      <c r="R3" s="7">
        <v>116.48637349676225</v>
      </c>
    </row>
    <row r="4" spans="1:18" x14ac:dyDescent="0.25">
      <c r="A4" s="8">
        <v>4</v>
      </c>
      <c r="B4" s="16" t="s">
        <v>61</v>
      </c>
      <c r="C4" s="7">
        <v>6.9826758912000004</v>
      </c>
      <c r="D4" s="7">
        <v>0.72289972800000002</v>
      </c>
      <c r="E4" s="7">
        <v>10.975581302399998</v>
      </c>
      <c r="F4" s="7">
        <v>0.124945632</v>
      </c>
      <c r="G4" s="7">
        <v>0.44087958720000003</v>
      </c>
      <c r="H4" s="7">
        <v>2165.7242874050212</v>
      </c>
      <c r="K4" s="8">
        <v>11</v>
      </c>
      <c r="L4" s="22" t="s">
        <v>69</v>
      </c>
      <c r="M4" s="7">
        <v>39.861540499999997</v>
      </c>
      <c r="N4" s="7">
        <v>1.8713610833333332</v>
      </c>
      <c r="O4" s="7">
        <v>78.05830991666663</v>
      </c>
      <c r="P4" s="7">
        <v>1.0863190833333334</v>
      </c>
      <c r="Q4" s="7">
        <v>3.9424258333333335</v>
      </c>
      <c r="R4" s="7">
        <v>220.36266666666668</v>
      </c>
    </row>
    <row r="5" spans="1:18" x14ac:dyDescent="0.25">
      <c r="A5" s="8">
        <v>2</v>
      </c>
      <c r="B5" s="8" t="s">
        <v>69</v>
      </c>
      <c r="C5" s="7">
        <v>7.5920535878399997</v>
      </c>
      <c r="D5" s="7">
        <v>0.15769923696000002</v>
      </c>
      <c r="E5" s="7">
        <v>11.694375673919996</v>
      </c>
      <c r="F5" s="7">
        <v>1.2024232142400002</v>
      </c>
      <c r="G5" s="7">
        <v>2.0399159361600003</v>
      </c>
      <c r="H5" s="7">
        <v>22.704406272000003</v>
      </c>
      <c r="K5" s="8">
        <v>7</v>
      </c>
      <c r="L5" s="8" t="s">
        <v>69</v>
      </c>
      <c r="M5" s="7">
        <v>99.020503229967076</v>
      </c>
      <c r="N5" s="7">
        <v>2.5532346981339189</v>
      </c>
      <c r="O5" s="7">
        <v>111.22184242590562</v>
      </c>
      <c r="P5" s="7">
        <v>0.28471322173435787</v>
      </c>
      <c r="Q5" s="7">
        <v>2.0848355268935235</v>
      </c>
      <c r="R5" s="7">
        <v>624.53222832052711</v>
      </c>
    </row>
    <row r="6" spans="1:18" x14ac:dyDescent="0.25">
      <c r="A6" s="8">
        <v>8</v>
      </c>
      <c r="B6" s="16" t="s">
        <v>61</v>
      </c>
      <c r="C6" s="7">
        <v>9.7618237344000018</v>
      </c>
      <c r="D6" s="7">
        <v>0.21865485599999998</v>
      </c>
      <c r="E6" s="7">
        <v>22.821319684800009</v>
      </c>
      <c r="F6" s="7">
        <v>8.1214660800000005E-2</v>
      </c>
      <c r="G6" s="7">
        <v>0.38286911519999994</v>
      </c>
      <c r="H6" s="7">
        <v>1090.0018941025105</v>
      </c>
      <c r="K6" s="8">
        <v>10</v>
      </c>
      <c r="L6" s="22" t="s">
        <v>69</v>
      </c>
      <c r="M6" s="7">
        <v>129.10417153357236</v>
      </c>
      <c r="N6" s="7">
        <v>6.1197237222946548</v>
      </c>
      <c r="O6" s="7">
        <v>71.706762765645379</v>
      </c>
      <c r="P6" s="7">
        <v>0.67996930247718379</v>
      </c>
      <c r="Q6" s="7">
        <v>4.3598031747066495</v>
      </c>
      <c r="R6" s="7">
        <v>1159.947633637549</v>
      </c>
    </row>
    <row r="7" spans="1:18" x14ac:dyDescent="0.25">
      <c r="A7" s="8">
        <v>3</v>
      </c>
      <c r="B7" s="8" t="s">
        <v>69</v>
      </c>
      <c r="C7" s="7">
        <v>10.751571633600001</v>
      </c>
      <c r="D7" s="7">
        <v>1.4556166128000005</v>
      </c>
      <c r="E7" s="7">
        <v>21.153295497599998</v>
      </c>
      <c r="F7" s="7">
        <v>0.28737495360000004</v>
      </c>
      <c r="G7" s="7">
        <v>2.2365268128000002</v>
      </c>
      <c r="H7" s="7">
        <v>604.73685888000011</v>
      </c>
      <c r="K7" s="8">
        <v>4</v>
      </c>
      <c r="L7" s="8" t="s">
        <v>69</v>
      </c>
      <c r="M7" s="7">
        <v>106.24097340000002</v>
      </c>
      <c r="N7" s="7">
        <v>5.4849645000000002</v>
      </c>
      <c r="O7" s="7">
        <v>134.07484409999998</v>
      </c>
      <c r="P7" s="7">
        <v>1.0969928999999998</v>
      </c>
      <c r="Q7" s="7">
        <v>6.526178100000001</v>
      </c>
      <c r="R7" s="7">
        <v>2156.7995999999998</v>
      </c>
    </row>
    <row r="8" spans="1:18" x14ac:dyDescent="0.25">
      <c r="A8" s="8">
        <v>6</v>
      </c>
      <c r="B8" s="8" t="s">
        <v>69</v>
      </c>
      <c r="C8" s="7">
        <v>12.207812974560001</v>
      </c>
      <c r="D8" s="7">
        <v>8.746194240000002E-2</v>
      </c>
      <c r="E8" s="7">
        <v>13.70466164592</v>
      </c>
      <c r="F8" s="7">
        <v>5.2477165440000001E-2</v>
      </c>
      <c r="G8" s="7">
        <v>0.28300185648000004</v>
      </c>
      <c r="H8" s="7">
        <v>80.589932640000001</v>
      </c>
      <c r="K8" s="8">
        <v>12</v>
      </c>
      <c r="L8" s="22" t="s">
        <v>69</v>
      </c>
      <c r="M8" s="7">
        <v>84.670041388962247</v>
      </c>
      <c r="N8" s="7">
        <v>19.089717920517558</v>
      </c>
      <c r="O8" s="7">
        <v>430.75234246501185</v>
      </c>
      <c r="P8" s="7">
        <v>19.284510960522841</v>
      </c>
      <c r="Q8" s="7">
        <v>37.595056721019276</v>
      </c>
      <c r="R8" s="7">
        <v>2941.3749040797466</v>
      </c>
    </row>
    <row r="9" spans="1:18" x14ac:dyDescent="0.25">
      <c r="A9" s="8">
        <v>3</v>
      </c>
      <c r="B9" s="16" t="s">
        <v>61</v>
      </c>
      <c r="C9" s="7">
        <v>50.986742544000009</v>
      </c>
      <c r="D9" s="7">
        <v>1.6376802480000003</v>
      </c>
      <c r="E9" s="7">
        <v>84.391849728000011</v>
      </c>
      <c r="F9" s="7">
        <v>0.25435360800000006</v>
      </c>
      <c r="G9" s="7">
        <v>0.87908176800000004</v>
      </c>
      <c r="H9" s="7">
        <v>5759.398657487448</v>
      </c>
      <c r="K9" s="8">
        <v>3</v>
      </c>
      <c r="L9" s="8" t="s">
        <v>69</v>
      </c>
      <c r="M9" s="7">
        <v>52.994733998422724</v>
      </c>
      <c r="N9" s="7">
        <v>7.1747664274447978</v>
      </c>
      <c r="O9" s="7">
        <v>104.26506061514195</v>
      </c>
      <c r="P9" s="7">
        <v>1.4164774921135648</v>
      </c>
      <c r="Q9" s="7">
        <v>11.023890047318611</v>
      </c>
      <c r="R9" s="7">
        <v>2980.7613312302851</v>
      </c>
    </row>
    <row r="10" spans="1:18" x14ac:dyDescent="0.25">
      <c r="A10" s="8">
        <v>7</v>
      </c>
      <c r="B10" s="8" t="s">
        <v>69</v>
      </c>
      <c r="C10" s="7">
        <v>57.732914203200004</v>
      </c>
      <c r="D10" s="7">
        <v>1.4886379583999998</v>
      </c>
      <c r="E10" s="7">
        <v>64.846783008000003</v>
      </c>
      <c r="F10" s="7">
        <v>0.1659991968</v>
      </c>
      <c r="G10" s="7">
        <v>1.2155425056</v>
      </c>
      <c r="H10" s="7">
        <v>364.1272704000001</v>
      </c>
      <c r="K10" s="8">
        <v>5</v>
      </c>
      <c r="L10" s="8" t="s">
        <v>69</v>
      </c>
      <c r="M10" s="7">
        <v>475.82922031088094</v>
      </c>
      <c r="N10" s="7">
        <v>4.4845015803108819</v>
      </c>
      <c r="O10" s="7">
        <v>558.70820440414525</v>
      </c>
      <c r="P10" s="7">
        <v>1.3824403367875651</v>
      </c>
      <c r="Q10" s="7">
        <v>14.869663134715029</v>
      </c>
      <c r="R10" s="7">
        <v>3277.3951398963736</v>
      </c>
    </row>
    <row r="11" spans="1:18" x14ac:dyDescent="0.25">
      <c r="A11" s="8">
        <v>11</v>
      </c>
      <c r="B11" s="16" t="s">
        <v>61</v>
      </c>
      <c r="C11" s="7">
        <v>64.773600566400006</v>
      </c>
      <c r="D11" s="7">
        <v>0.61758840960000005</v>
      </c>
      <c r="E11" s="7">
        <v>138.3844271904</v>
      </c>
      <c r="F11" s="7">
        <v>0.34092308159999996</v>
      </c>
      <c r="G11" s="7">
        <v>1.4225952672</v>
      </c>
      <c r="H11" s="7">
        <v>1577.8848384</v>
      </c>
      <c r="K11" s="8">
        <v>2</v>
      </c>
      <c r="L11" s="16" t="s">
        <v>61</v>
      </c>
      <c r="M11" s="7">
        <v>143.5060827708096</v>
      </c>
      <c r="N11" s="7">
        <v>5.5047872462941845</v>
      </c>
      <c r="O11" s="7">
        <v>195.87311430444703</v>
      </c>
      <c r="P11" s="7">
        <v>7.2315922576966942</v>
      </c>
      <c r="Q11" s="7">
        <v>14.591979364310145</v>
      </c>
      <c r="R11" s="7">
        <v>4428.3167187691588</v>
      </c>
    </row>
    <row r="12" spans="1:18" x14ac:dyDescent="0.25">
      <c r="A12" s="8">
        <v>2</v>
      </c>
      <c r="B12" s="16" t="s">
        <v>61</v>
      </c>
      <c r="C12" s="7">
        <v>80.547094137599998</v>
      </c>
      <c r="D12" s="7">
        <v>3.0897269855999996</v>
      </c>
      <c r="E12" s="7">
        <v>109.93966159680002</v>
      </c>
      <c r="F12" s="7">
        <v>4.0589481024000005</v>
      </c>
      <c r="G12" s="7">
        <v>8.1901861775999993</v>
      </c>
      <c r="H12" s="7">
        <v>2485.5256079107535</v>
      </c>
      <c r="K12" s="8">
        <v>9</v>
      </c>
      <c r="L12" s="22" t="s">
        <v>69</v>
      </c>
      <c r="M12" s="7">
        <v>5136.4964919090062</v>
      </c>
      <c r="N12" s="7">
        <v>47.224032129455907</v>
      </c>
      <c r="O12" s="7">
        <v>6277.9183543621029</v>
      </c>
      <c r="P12" s="7">
        <v>13.212263836772978</v>
      </c>
      <c r="Q12" s="7">
        <v>81.039578681988729</v>
      </c>
      <c r="R12" s="7">
        <v>7391.018878986868</v>
      </c>
    </row>
    <row r="13" spans="1:18" x14ac:dyDescent="0.25">
      <c r="A13" s="8">
        <v>1</v>
      </c>
      <c r="B13" s="8" t="s">
        <v>69</v>
      </c>
      <c r="C13" s="7">
        <v>90.244660118399992</v>
      </c>
      <c r="D13" s="7">
        <v>63.893626329599989</v>
      </c>
      <c r="E13" s="7">
        <v>2271.6829437696006</v>
      </c>
      <c r="F13" s="7">
        <v>13.531611945600002</v>
      </c>
      <c r="G13" s="7">
        <v>373.28935510080004</v>
      </c>
      <c r="H13" s="7">
        <v>17804.752560000001</v>
      </c>
      <c r="K13" s="8">
        <v>7</v>
      </c>
      <c r="L13" s="16" t="s">
        <v>61</v>
      </c>
      <c r="M13" s="7">
        <v>172.35711857025251</v>
      </c>
      <c r="N13" s="7">
        <v>0.92302189626783748</v>
      </c>
      <c r="O13" s="7">
        <v>331.65416613062564</v>
      </c>
      <c r="P13" s="7">
        <v>0.35359545279912186</v>
      </c>
      <c r="Q13" s="7">
        <v>2.7369206476399563</v>
      </c>
      <c r="R13" s="7">
        <v>8743.4511964873764</v>
      </c>
    </row>
    <row r="14" spans="1:18" x14ac:dyDescent="0.25">
      <c r="A14" s="8">
        <v>7</v>
      </c>
      <c r="B14" s="16" t="s">
        <v>61</v>
      </c>
      <c r="C14" s="7">
        <v>100.49109441120001</v>
      </c>
      <c r="D14" s="7">
        <v>0.53815868639999997</v>
      </c>
      <c r="E14" s="7">
        <v>193.36764502079998</v>
      </c>
      <c r="F14" s="7">
        <v>0.20616029280000001</v>
      </c>
      <c r="G14" s="7">
        <v>1.5957342144</v>
      </c>
      <c r="H14" s="7">
        <v>5097.7817856000001</v>
      </c>
      <c r="K14" s="8">
        <v>8</v>
      </c>
      <c r="L14" s="16" t="s">
        <v>61</v>
      </c>
      <c r="M14" s="7">
        <v>91.884636054216898</v>
      </c>
      <c r="N14" s="7">
        <v>2.0581217620481929</v>
      </c>
      <c r="O14" s="7">
        <v>214.80910847891576</v>
      </c>
      <c r="P14" s="7">
        <v>0.76444522590361441</v>
      </c>
      <c r="Q14" s="7">
        <v>3.6038132078313243</v>
      </c>
      <c r="R14" s="7">
        <v>10259.806985151641</v>
      </c>
    </row>
    <row r="15" spans="1:18" x14ac:dyDescent="0.25">
      <c r="A15" s="8">
        <v>5</v>
      </c>
      <c r="B15" s="8" t="s">
        <v>69</v>
      </c>
      <c r="C15" s="7">
        <v>176.32327587840004</v>
      </c>
      <c r="D15" s="7">
        <v>1.6617769056000005</v>
      </c>
      <c r="E15" s="7">
        <v>207.03491222400004</v>
      </c>
      <c r="F15" s="7">
        <v>0.51227709120000009</v>
      </c>
      <c r="G15" s="7">
        <v>5.5101023712000012</v>
      </c>
      <c r="H15" s="7">
        <v>1214.4715430400001</v>
      </c>
      <c r="K15" s="8">
        <v>1</v>
      </c>
      <c r="L15" s="8" t="s">
        <v>69</v>
      </c>
      <c r="M15" s="7">
        <v>57.718903575521892</v>
      </c>
      <c r="N15" s="7">
        <v>40.865244019647967</v>
      </c>
      <c r="O15" s="7">
        <v>1452.9286122144906</v>
      </c>
      <c r="P15" s="7">
        <v>8.6545819340974219</v>
      </c>
      <c r="Q15" s="7">
        <v>238.74933170077776</v>
      </c>
      <c r="R15" s="7">
        <v>11387.607808022924</v>
      </c>
    </row>
    <row r="16" spans="1:18" x14ac:dyDescent="0.25">
      <c r="A16" s="8">
        <v>10</v>
      </c>
      <c r="B16" s="22" t="s">
        <v>69</v>
      </c>
      <c r="C16" s="7">
        <v>253.4986228896</v>
      </c>
      <c r="D16" s="7">
        <v>12.016199923199999</v>
      </c>
      <c r="E16" s="7">
        <v>140.79766282560001</v>
      </c>
      <c r="F16" s="7">
        <v>1.3351333248000001</v>
      </c>
      <c r="G16" s="7">
        <v>8.5605607295999988</v>
      </c>
      <c r="H16" s="7">
        <v>2277.5803776000002</v>
      </c>
      <c r="K16" s="8">
        <v>11</v>
      </c>
      <c r="L16" s="16" t="s">
        <v>61</v>
      </c>
      <c r="M16" s="7">
        <v>624.74537583333336</v>
      </c>
      <c r="N16" s="7">
        <v>5.9566783333333335</v>
      </c>
      <c r="O16" s="7">
        <v>1334.7263425000001</v>
      </c>
      <c r="P16" s="7">
        <v>3.2882241666666658</v>
      </c>
      <c r="Q16" s="7">
        <v>13.721019166666666</v>
      </c>
      <c r="R16" s="7">
        <v>15218.796666666665</v>
      </c>
    </row>
    <row r="17" spans="1:18" x14ac:dyDescent="0.25">
      <c r="A17" s="8">
        <v>5</v>
      </c>
      <c r="B17" s="16" t="s">
        <v>61</v>
      </c>
      <c r="C17" s="7">
        <v>388.19715393600001</v>
      </c>
      <c r="D17" s="7">
        <v>1.7849376000000004E-2</v>
      </c>
      <c r="E17" s="7">
        <v>491.49149284800001</v>
      </c>
      <c r="F17" s="7">
        <v>0.52655659200000005</v>
      </c>
      <c r="G17" s="7">
        <v>6.2740556639999996</v>
      </c>
      <c r="H17" s="7">
        <v>11970.981501025108</v>
      </c>
      <c r="K17" s="8">
        <v>3</v>
      </c>
      <c r="L17" s="16" t="s">
        <v>61</v>
      </c>
      <c r="M17" s="7">
        <v>251.31477988958997</v>
      </c>
      <c r="N17" s="7">
        <v>8.0721621056782364</v>
      </c>
      <c r="O17" s="7">
        <v>415.96929085173514</v>
      </c>
      <c r="P17" s="7">
        <v>1.2537145504731864</v>
      </c>
      <c r="Q17" s="7">
        <v>4.3330134463722398</v>
      </c>
      <c r="R17" s="7">
        <v>28388.203161905796</v>
      </c>
    </row>
    <row r="18" spans="1:18" x14ac:dyDescent="0.25">
      <c r="A18" s="8">
        <v>12</v>
      </c>
      <c r="B18" s="22" t="s">
        <v>69</v>
      </c>
      <c r="C18" s="7">
        <v>615.63925774080008</v>
      </c>
      <c r="D18" s="7">
        <v>138.80210258879998</v>
      </c>
      <c r="E18" s="7">
        <v>3132.0175121568</v>
      </c>
      <c r="F18" s="7">
        <v>140.21845057439998</v>
      </c>
      <c r="G18" s="7">
        <v>273.35516122080003</v>
      </c>
      <c r="H18" s="7">
        <v>21386.854582560001</v>
      </c>
      <c r="K18" s="8">
        <v>9</v>
      </c>
      <c r="L18" s="16" t="s">
        <v>61</v>
      </c>
      <c r="M18" s="7">
        <v>2941.560106590056</v>
      </c>
      <c r="N18" s="7">
        <v>3.8459461069418386</v>
      </c>
      <c r="O18" s="7">
        <v>3776.7975657129446</v>
      </c>
      <c r="P18" s="7">
        <v>3.8067017589118191</v>
      </c>
      <c r="Q18" s="7">
        <v>21.623635764540342</v>
      </c>
      <c r="R18" s="7">
        <v>30191.98508311962</v>
      </c>
    </row>
    <row r="19" spans="1:18" x14ac:dyDescent="0.25">
      <c r="A19" s="8">
        <v>6</v>
      </c>
      <c r="B19" s="16" t="s">
        <v>61</v>
      </c>
      <c r="C19" s="7">
        <v>671.08298947200012</v>
      </c>
      <c r="D19" s="7">
        <v>10.281240576000002</v>
      </c>
      <c r="E19" s="7">
        <v>709.10216035199994</v>
      </c>
      <c r="F19" s="7">
        <v>3.2485864320000011</v>
      </c>
      <c r="G19" s="7">
        <v>10.281240576000002</v>
      </c>
      <c r="H19" s="7">
        <v>21949.908329148479</v>
      </c>
      <c r="K19" s="8">
        <v>6</v>
      </c>
      <c r="L19" s="16" t="s">
        <v>61</v>
      </c>
      <c r="M19" s="7">
        <v>969.99738302497701</v>
      </c>
      <c r="N19" s="7">
        <v>14.860720074005551</v>
      </c>
      <c r="O19" s="7">
        <v>1024.9510874653097</v>
      </c>
      <c r="P19" s="7">
        <v>4.6955747456059207</v>
      </c>
      <c r="Q19" s="7">
        <v>14.860720074005551</v>
      </c>
      <c r="R19" s="7">
        <v>31726.856396202125</v>
      </c>
    </row>
    <row r="20" spans="1:18" x14ac:dyDescent="0.25">
      <c r="A20" s="8">
        <v>1</v>
      </c>
      <c r="B20" s="16" t="s">
        <v>61</v>
      </c>
      <c r="C20" s="7">
        <v>932.0944147199998</v>
      </c>
      <c r="D20" s="7">
        <v>398.21957856</v>
      </c>
      <c r="E20" s="7">
        <v>3102.0430550400006</v>
      </c>
      <c r="F20" s="7">
        <v>116.19943776000004</v>
      </c>
      <c r="G20" s="7">
        <v>441.05808095999993</v>
      </c>
      <c r="H20" s="7">
        <v>143984.96640594982</v>
      </c>
      <c r="K20" s="8">
        <v>5</v>
      </c>
      <c r="L20" s="16" t="s">
        <v>61</v>
      </c>
      <c r="M20" s="7">
        <v>1047.5959465025908</v>
      </c>
      <c r="N20" s="7">
        <v>4.8168652849740944E-2</v>
      </c>
      <c r="O20" s="7">
        <v>1326.3479405440416</v>
      </c>
      <c r="P20" s="7">
        <v>1.4209752590673574</v>
      </c>
      <c r="Q20" s="7">
        <v>16.931281476683939</v>
      </c>
      <c r="R20" s="7">
        <v>32305.109836531483</v>
      </c>
    </row>
    <row r="21" spans="1:18" x14ac:dyDescent="0.25">
      <c r="A21" s="8">
        <v>9</v>
      </c>
      <c r="B21" s="16" t="s">
        <v>61</v>
      </c>
      <c r="C21" s="7">
        <v>1003.42498356</v>
      </c>
      <c r="D21" s="7">
        <v>1.3119291359999998</v>
      </c>
      <c r="E21" s="7">
        <v>1288.3411856159996</v>
      </c>
      <c r="F21" s="7">
        <v>1.2985421039999998</v>
      </c>
      <c r="G21" s="7">
        <v>7.3762546320000011</v>
      </c>
      <c r="H21" s="7">
        <v>10299.089951553766</v>
      </c>
      <c r="K21" s="8">
        <v>10</v>
      </c>
      <c r="L21" s="16" t="s">
        <v>61</v>
      </c>
      <c r="M21" s="7">
        <v>811.5179091101694</v>
      </c>
      <c r="N21" s="7">
        <v>7.2324007627118636</v>
      </c>
      <c r="O21" s="7">
        <v>1611.2418052118649</v>
      </c>
      <c r="P21" s="7">
        <v>3.9470945338983059</v>
      </c>
      <c r="Q21" s="7">
        <v>20.468166864406783</v>
      </c>
      <c r="R21" s="7">
        <v>32805.791694915264</v>
      </c>
    </row>
    <row r="22" spans="1:18" x14ac:dyDescent="0.25">
      <c r="A22" s="8">
        <v>10</v>
      </c>
      <c r="B22" s="16" t="s">
        <v>61</v>
      </c>
      <c r="C22" s="7">
        <v>1593.4316448959999</v>
      </c>
      <c r="D22" s="7">
        <v>14.200963545600001</v>
      </c>
      <c r="E22" s="7">
        <v>3163.7055093696008</v>
      </c>
      <c r="F22" s="7">
        <v>7.7501990592000016</v>
      </c>
      <c r="G22" s="7">
        <v>40.189655001600009</v>
      </c>
      <c r="H22" s="7">
        <v>64414.828108800015</v>
      </c>
      <c r="K22" s="8">
        <v>4</v>
      </c>
      <c r="L22" s="16" t="s">
        <v>61</v>
      </c>
      <c r="M22" s="7">
        <v>145.47241440000002</v>
      </c>
      <c r="N22" s="7">
        <v>15.060411000000002</v>
      </c>
      <c r="O22" s="7">
        <v>228.65794379999997</v>
      </c>
      <c r="P22" s="7">
        <v>2.6030340000000005</v>
      </c>
      <c r="Q22" s="7">
        <v>9.1849913999999995</v>
      </c>
      <c r="R22" s="7">
        <v>45119.255987604607</v>
      </c>
    </row>
    <row r="23" spans="1:18" x14ac:dyDescent="0.25">
      <c r="A23" s="8">
        <v>9</v>
      </c>
      <c r="B23" s="22" t="s">
        <v>69</v>
      </c>
      <c r="C23" s="7">
        <v>1752.1616833200001</v>
      </c>
      <c r="D23" s="7">
        <v>16.109061840000003</v>
      </c>
      <c r="E23" s="7">
        <v>2141.5235090400006</v>
      </c>
      <c r="F23" s="7">
        <v>4.5069674399999986</v>
      </c>
      <c r="G23" s="7">
        <v>27.644221079999998</v>
      </c>
      <c r="H23" s="7">
        <v>2521.2243600000002</v>
      </c>
      <c r="K23" s="8">
        <v>12</v>
      </c>
      <c r="L23" s="16" t="s">
        <v>61</v>
      </c>
      <c r="M23" s="7">
        <v>533.86794684446795</v>
      </c>
      <c r="N23" s="7">
        <v>66.554902383152893</v>
      </c>
      <c r="O23" s="7">
        <v>1764.7169286638498</v>
      </c>
      <c r="P23" s="7">
        <v>9.4057912133614998</v>
      </c>
      <c r="Q23" s="7">
        <v>15.120702330340634</v>
      </c>
      <c r="R23" s="7">
        <v>64768.992659096904</v>
      </c>
    </row>
    <row r="24" spans="1:18" x14ac:dyDescent="0.25">
      <c r="A24" s="8">
        <v>12</v>
      </c>
      <c r="B24" s="16" t="s">
        <v>61</v>
      </c>
      <c r="C24" s="7">
        <v>3881.775196224</v>
      </c>
      <c r="D24" s="7">
        <v>483.92335742399996</v>
      </c>
      <c r="E24" s="7">
        <v>12831.327376991998</v>
      </c>
      <c r="F24" s="7">
        <v>68.389884144000007</v>
      </c>
      <c r="G24" s="7">
        <v>109.94323147199998</v>
      </c>
      <c r="H24" s="7">
        <v>470937.93638399994</v>
      </c>
      <c r="K24" s="8">
        <v>1</v>
      </c>
      <c r="L24" s="16" t="s">
        <v>61</v>
      </c>
      <c r="M24" s="7">
        <v>596.1512578796561</v>
      </c>
      <c r="N24" s="7">
        <v>254.6942658616455</v>
      </c>
      <c r="O24" s="7">
        <v>1984.0123919361445</v>
      </c>
      <c r="P24" s="7">
        <v>74.319124641833824</v>
      </c>
      <c r="Q24" s="7">
        <v>282.09302148997131</v>
      </c>
      <c r="R24" s="7">
        <v>92090.261976789436</v>
      </c>
    </row>
    <row r="25" spans="1:18" x14ac:dyDescent="0.25">
      <c r="C25" s="8" t="s">
        <v>60</v>
      </c>
      <c r="D25" s="8" t="s">
        <v>60</v>
      </c>
      <c r="E25" s="8" t="s">
        <v>60</v>
      </c>
      <c r="F25" s="8" t="s">
        <v>60</v>
      </c>
      <c r="G25" s="8" t="s">
        <v>60</v>
      </c>
      <c r="H25" s="8" t="s">
        <v>60</v>
      </c>
      <c r="M25" s="8" t="s">
        <v>59</v>
      </c>
      <c r="N25" s="8" t="s">
        <v>59</v>
      </c>
      <c r="O25" s="8" t="s">
        <v>59</v>
      </c>
      <c r="P25" s="8" t="s">
        <v>59</v>
      </c>
      <c r="Q25" s="8" t="s">
        <v>59</v>
      </c>
      <c r="R25" s="8" t="s">
        <v>59</v>
      </c>
    </row>
    <row r="26" spans="1:18" x14ac:dyDescent="0.25">
      <c r="B26" s="22"/>
      <c r="C26" s="7"/>
      <c r="D26" s="7"/>
      <c r="E26" s="7"/>
      <c r="F26" s="7"/>
      <c r="G26" s="7"/>
      <c r="H26" s="7"/>
      <c r="L26" s="22"/>
      <c r="M26" s="7"/>
      <c r="N26" s="7"/>
      <c r="O26" s="7"/>
      <c r="P26" s="7"/>
      <c r="Q26" s="7"/>
      <c r="R26" s="7"/>
    </row>
    <row r="27" spans="1:18" x14ac:dyDescent="0.25">
      <c r="B27" s="16"/>
      <c r="C27" s="18"/>
      <c r="D27" s="18"/>
      <c r="E27" s="18"/>
      <c r="F27" s="18"/>
      <c r="G27" s="18"/>
      <c r="H27" s="18"/>
      <c r="L27" s="16"/>
      <c r="M27" s="9"/>
      <c r="N27" s="9"/>
      <c r="O27" s="9"/>
      <c r="P27" s="9"/>
      <c r="Q27" s="9"/>
      <c r="R27" s="9"/>
    </row>
  </sheetData>
  <sortState xmlns:xlrd2="http://schemas.microsoft.com/office/spreadsheetml/2017/richdata2" ref="K2:R43">
    <sortCondition ref="R2:R43"/>
  </sortState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Master</vt:lpstr>
      <vt:lpstr>Table</vt:lpstr>
      <vt:lpstr>Flow Calc</vt:lpstr>
      <vt:lpstr>Graphics</vt:lpstr>
      <vt:lpstr>OP-TP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Peel</dc:creator>
  <cp:lastModifiedBy>Sara Peel</cp:lastModifiedBy>
  <cp:lastPrinted>2024-11-22T20:35:31Z</cp:lastPrinted>
  <dcterms:created xsi:type="dcterms:W3CDTF">2016-05-23T20:41:40Z</dcterms:created>
  <dcterms:modified xsi:type="dcterms:W3CDTF">2024-12-27T15:56:39Z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044bd30-2ed7-4c9d-9d12-46200872a97b_Enabled">
    <vt:lpwstr>true</vt:lpwstr>
  </property>
  <property fmtid="{D5CDD505-2E9C-101B-9397-08002B2CF9AE}" pid="3" name="MSIP_Label_4044bd30-2ed7-4c9d-9d12-46200872a97b_SetDate">
    <vt:lpwstr>2023-11-01T12:11:02Z</vt:lpwstr>
  </property>
  <property fmtid="{D5CDD505-2E9C-101B-9397-08002B2CF9AE}" pid="4" name="MSIP_Label_4044bd30-2ed7-4c9d-9d12-46200872a97b_Method">
    <vt:lpwstr>Standard</vt:lpwstr>
  </property>
  <property fmtid="{D5CDD505-2E9C-101B-9397-08002B2CF9AE}" pid="5" name="MSIP_Label_4044bd30-2ed7-4c9d-9d12-46200872a97b_Name">
    <vt:lpwstr>defa4170-0d19-0005-0004-bc88714345d2</vt:lpwstr>
  </property>
  <property fmtid="{D5CDD505-2E9C-101B-9397-08002B2CF9AE}" pid="6" name="MSIP_Label_4044bd30-2ed7-4c9d-9d12-46200872a97b_SiteId">
    <vt:lpwstr>4130bd39-7c53-419c-b1e5-8758d6d63f21</vt:lpwstr>
  </property>
  <property fmtid="{D5CDD505-2E9C-101B-9397-08002B2CF9AE}" pid="7" name="MSIP_Label_4044bd30-2ed7-4c9d-9d12-46200872a97b_ActionId">
    <vt:lpwstr>e91e3420-672d-49e8-ba54-030094adb8cb</vt:lpwstr>
  </property>
  <property fmtid="{D5CDD505-2E9C-101B-9397-08002B2CF9AE}" pid="8" name="MSIP_Label_4044bd30-2ed7-4c9d-9d12-46200872a97b_ContentBits">
    <vt:lpwstr>0</vt:lpwstr>
  </property>
</Properties>
</file>