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els\Dropbox\Arion Consultants\Projects\Oliver Lake\Data\Current Data\"/>
    </mc:Choice>
  </mc:AlternateContent>
  <xr:revisionPtr revIDLastSave="0" documentId="13_ncr:1_{62645C77-7311-4AEE-86F1-29E225FF5596}" xr6:coauthVersionLast="47" xr6:coauthVersionMax="47" xr10:uidLastSave="{00000000-0000-0000-0000-000000000000}"/>
  <bookViews>
    <workbookView xWindow="37200" yWindow="465" windowWidth="19665" windowHeight="14400" tabRatio="771" activeTab="2" xr2:uid="{E14FC377-7BFD-4FB3-8C1C-003EF0600391}"/>
  </bookViews>
  <sheets>
    <sheet name="Base data" sheetId="2" r:id="rId1"/>
    <sheet name="Vollenweiders" sheetId="4" r:id="rId2"/>
    <sheet name="Indiana Lakes Summary 19-22" sheetId="3" r:id="rId3"/>
    <sheet name="ITSI" sheetId="5" r:id="rId4"/>
    <sheet name="Carlsons" sheetId="1" r:id="rId5"/>
    <sheet name="CALC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C9" i="6"/>
  <c r="B9" i="6"/>
  <c r="D6" i="6"/>
  <c r="C6" i="6"/>
  <c r="B6" i="6"/>
  <c r="D10" i="1" l="1"/>
  <c r="F10" i="1"/>
  <c r="D11" i="1"/>
  <c r="F11" i="1"/>
  <c r="D12" i="1"/>
  <c r="F12" i="1"/>
  <c r="B12" i="1"/>
  <c r="B11" i="1"/>
  <c r="N36" i="2"/>
  <c r="N35" i="2"/>
  <c r="N34" i="2"/>
  <c r="N33" i="2"/>
  <c r="N32" i="2"/>
  <c r="I37" i="2"/>
  <c r="I36" i="2"/>
  <c r="I35" i="2"/>
  <c r="I34" i="2"/>
  <c r="I33" i="2"/>
  <c r="D33" i="2"/>
  <c r="D34" i="2"/>
  <c r="D35" i="2"/>
  <c r="D36" i="2"/>
  <c r="D32" i="2"/>
  <c r="M21" i="2"/>
  <c r="M22" i="2" s="1"/>
  <c r="H27" i="2"/>
  <c r="H28" i="2" s="1"/>
  <c r="C25" i="2"/>
  <c r="C26" i="2" s="1"/>
  <c r="B10" i="1" l="1"/>
</calcChain>
</file>

<file path=xl/sharedStrings.xml><?xml version="1.0" encoding="utf-8"?>
<sst xmlns="http://schemas.openxmlformats.org/spreadsheetml/2006/main" count="245" uniqueCount="104">
  <si>
    <t>Median</t>
  </si>
  <si>
    <t>Secchi</t>
  </si>
  <si>
    <t>Ammonia</t>
  </si>
  <si>
    <t>Total N</t>
  </si>
  <si>
    <t>Dissolved P</t>
  </si>
  <si>
    <t>Total P</t>
  </si>
  <si>
    <t>Chl a</t>
  </si>
  <si>
    <t>Carlsons</t>
  </si>
  <si>
    <t>Chlor a</t>
  </si>
  <si>
    <t>TP</t>
  </si>
  <si>
    <t>Notes:</t>
  </si>
  <si>
    <t>Enter Secchi in feet as calculate is set to convert to meters</t>
  </si>
  <si>
    <t>TP for Carlson should be epi only.</t>
  </si>
  <si>
    <t>feet</t>
  </si>
  <si>
    <t>SRP</t>
  </si>
  <si>
    <t>Nitrate</t>
  </si>
  <si>
    <t>TKN</t>
  </si>
  <si>
    <t>Plankton</t>
  </si>
  <si>
    <t>Diatoms</t>
  </si>
  <si>
    <t>Plankton (#/L)</t>
  </si>
  <si>
    <t>Plankton (Cells/mL)</t>
  </si>
  <si>
    <t>% Water Column Oxic</t>
  </si>
  <si>
    <t>Secchi Disk (ft)</t>
  </si>
  <si>
    <t>NO3 epi (mg/L)</t>
  </si>
  <si>
    <t>NO3 hypo (mg/L)</t>
  </si>
  <si>
    <t>NH4 epi (mg/L)</t>
  </si>
  <si>
    <t>NH4 hypo (mg/L)</t>
  </si>
  <si>
    <t>ON epi (mg/L)</t>
  </si>
  <si>
    <t>ON hypo (mg/L)</t>
  </si>
  <si>
    <t>OP hypo (mg/L)</t>
  </si>
  <si>
    <t>TP hypo (mg/L)</t>
  </si>
  <si>
    <r>
      <t xml:space="preserve">Chl </t>
    </r>
    <r>
      <rPr>
        <b/>
        <i/>
        <sz val="11"/>
        <color rgb="FF000000"/>
        <rFont val="Corbel"/>
        <family val="2"/>
      </rPr>
      <t>a</t>
    </r>
    <r>
      <rPr>
        <b/>
        <sz val="11"/>
        <color rgb="FF000000"/>
        <rFont val="Corbel"/>
        <family val="2"/>
      </rPr>
      <t xml:space="preserve"> (mg/L)</t>
    </r>
  </si>
  <si>
    <t>Max</t>
  </si>
  <si>
    <t>Min</t>
  </si>
  <si>
    <t>TP epi (mg/L)</t>
  </si>
  <si>
    <t>Total Phosphorus (mg/L)</t>
  </si>
  <si>
    <t>Total Nitrogen (mg/L)</t>
  </si>
  <si>
    <r>
      <t xml:space="preserve">Chlorophyll </t>
    </r>
    <r>
      <rPr>
        <b/>
        <i/>
        <sz val="11"/>
        <color theme="1"/>
        <rFont val="Corbel"/>
        <family val="2"/>
      </rPr>
      <t>a</t>
    </r>
    <r>
      <rPr>
        <b/>
        <sz val="11"/>
        <color theme="1"/>
        <rFont val="Corbel"/>
        <family val="2"/>
      </rPr>
      <t xml:space="preserve"> (μg/L)</t>
    </r>
  </si>
  <si>
    <t>Oligotrophic</t>
  </si>
  <si>
    <t>Mesotrophic</t>
  </si>
  <si>
    <t>Eutrophic</t>
  </si>
  <si>
    <t>Hypereutrophic</t>
  </si>
  <si>
    <t>&gt;0.750</t>
  </si>
  <si>
    <t>-</t>
  </si>
  <si>
    <t>Year</t>
  </si>
  <si>
    <t>Average</t>
  </si>
  <si>
    <t>Olin</t>
  </si>
  <si>
    <t xml:space="preserve">Oliver </t>
  </si>
  <si>
    <t>Martin</t>
  </si>
  <si>
    <t>DO (% Saturation) - 3m</t>
  </si>
  <si>
    <t>Oliver</t>
  </si>
  <si>
    <t>Aphanizomenon (Aph.)</t>
  </si>
  <si>
    <t>Microcystis</t>
  </si>
  <si>
    <t>Taxa</t>
  </si>
  <si>
    <t>FunctionalGroup</t>
  </si>
  <si>
    <t>Cellcount</t>
  </si>
  <si>
    <t>Aphanocapsa-Aphanothece</t>
  </si>
  <si>
    <t>Merismopedia</t>
  </si>
  <si>
    <t>Planktolyngbya</t>
  </si>
  <si>
    <t>Cryptomonas</t>
  </si>
  <si>
    <t>Peridinales</t>
  </si>
  <si>
    <t>Rhodomonas</t>
  </si>
  <si>
    <t>Centrics</t>
  </si>
  <si>
    <t>Dinobryon</t>
  </si>
  <si>
    <t>Mallomonas</t>
  </si>
  <si>
    <t>Pennate Diatoms</t>
  </si>
  <si>
    <t>Protozoan</t>
  </si>
  <si>
    <t>Chlorophytes</t>
  </si>
  <si>
    <t>Crucigenia-Crucigniella</t>
  </si>
  <si>
    <t>Quadrigula-Elakatothrix</t>
  </si>
  <si>
    <t>Dolichospermum</t>
  </si>
  <si>
    <t>Raphidiopsis</t>
  </si>
  <si>
    <t>Pseudanabaena</t>
  </si>
  <si>
    <t>Chroococcus</t>
  </si>
  <si>
    <t>Gomphosphaeria-Snowella</t>
  </si>
  <si>
    <t>Ceratium</t>
  </si>
  <si>
    <t>Chrysophyta</t>
  </si>
  <si>
    <t>Desmodesmus-Scenedesmus</t>
  </si>
  <si>
    <t>Oocystis</t>
  </si>
  <si>
    <t>Blue Green algae</t>
  </si>
  <si>
    <t>Cryptophytes and Dinoflagellates</t>
  </si>
  <si>
    <t>Green algae</t>
  </si>
  <si>
    <t>Unclassified (size)</t>
  </si>
  <si>
    <t>Unclassified (identity)</t>
  </si>
  <si>
    <t>BG dom</t>
  </si>
  <si>
    <t>OLIN</t>
  </si>
  <si>
    <t>OLIVER</t>
  </si>
  <si>
    <t>MARTIN</t>
  </si>
  <si>
    <t>BG Dom</t>
  </si>
  <si>
    <t>OP  epi (mg/L)</t>
  </si>
  <si>
    <t>Olin Lake</t>
  </si>
  <si>
    <t>Oliver Lake</t>
  </si>
  <si>
    <t>Martin Lake</t>
  </si>
  <si>
    <t>meso</t>
  </si>
  <si>
    <t>eu</t>
  </si>
  <si>
    <t>Parameter</t>
  </si>
  <si>
    <t>Percent anoxic</t>
  </si>
  <si>
    <t>Mean total phosphorus (mg/L)</t>
  </si>
  <si>
    <t>Mean orthophosphorus (mg/L)</t>
  </si>
  <si>
    <t>Hypolimnetic ammonia-nitrogen (mg/L)</t>
  </si>
  <si>
    <r>
      <t>Total N:Total P</t>
    </r>
    <r>
      <rPr>
        <vertAlign val="superscript"/>
        <sz val="11"/>
        <color theme="1"/>
        <rFont val="Corbel"/>
        <family val="2"/>
      </rPr>
      <t>1</t>
    </r>
  </si>
  <si>
    <t>Secchi disk transparency (ft)</t>
  </si>
  <si>
    <r>
      <t xml:space="preserve">Chlorophyll </t>
    </r>
    <r>
      <rPr>
        <i/>
        <sz val="11"/>
        <color theme="1"/>
        <rFont val="Corbel"/>
        <family val="2"/>
      </rPr>
      <t>a</t>
    </r>
    <r>
      <rPr>
        <sz val="11"/>
        <color theme="1"/>
        <rFont val="Corbel"/>
        <family val="2"/>
      </rPr>
      <t xml:space="preserve"> (mg/L)</t>
    </r>
  </si>
  <si>
    <r>
      <t>Sediment phosphorus release factor</t>
    </r>
    <r>
      <rPr>
        <vertAlign val="superscript"/>
        <sz val="11"/>
        <color theme="1"/>
        <rFont val="Corbe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</si>
</sst>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"/>
    <numFmt numFmtId="166" formatCode="#,##0.0"/>
  </numFmts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orbel"/>
      <family val="2"/>
    </font>
    <font>
      <sz val="11"/>
      <color theme="1"/>
      <name val="Corbel"/>
      <family val="2"/>
    </font>
    <font>
      <b/>
      <sz val="11"/>
      <color rgb="FF000000"/>
      <name val="Corbe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orbel"/>
      <family val="2"/>
    </font>
    <font>
      <b/>
      <sz val="11"/>
      <color theme="1"/>
      <name val="Corbel"/>
      <family val="2"/>
    </font>
    <font>
      <b/>
      <i/>
      <sz val="11"/>
      <color theme="1"/>
      <name val="Corbel"/>
      <family val="2"/>
    </font>
    <font>
      <vertAlign val="superscript"/>
      <sz val="11"/>
      <color theme="1"/>
      <name val="Corbel"/>
      <family val="2"/>
    </font>
    <font>
      <i/>
      <sz val="11"/>
      <color theme="1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/>
    <xf numFmtId="164" fontId="6" fillId="0" borderId="0" xfId="0" applyNumberFormat="1" applyFont="1" applyAlignment="1">
      <alignment horizontal="center" vertical="center"/>
    </xf>
    <xf numFmtId="9" fontId="0" fillId="0" borderId="0" xfId="2" applyFont="1"/>
    <xf numFmtId="165" fontId="5" fillId="0" borderId="0" xfId="0" applyNumberFormat="1" applyFont="1" applyAlignment="1">
      <alignment horizontal="center"/>
    </xf>
    <xf numFmtId="166" fontId="0" fillId="0" borderId="0" xfId="0" applyNumberFormat="1"/>
    <xf numFmtId="166" fontId="0" fillId="0" borderId="0" xfId="2" applyNumberFormat="1" applyFont="1"/>
    <xf numFmtId="165" fontId="0" fillId="0" borderId="0" xfId="0" applyNumberFormat="1"/>
    <xf numFmtId="165" fontId="9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6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166" fontId="0" fillId="0" borderId="0" xfId="0" applyNumberFormat="1" applyFill="1"/>
    <xf numFmtId="0" fontId="7" fillId="0" borderId="0" xfId="0" applyFont="1" applyFill="1" applyBorder="1" applyAlignment="1">
      <alignment horizontal="center" vertical="center" wrapText="1"/>
    </xf>
    <xf numFmtId="37" fontId="0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9" fontId="0" fillId="0" borderId="0" xfId="2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0" fontId="3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Indiana Trophic State Index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ITSI!$B$1</c:f>
              <c:strCache>
                <c:ptCount val="1"/>
                <c:pt idx="0">
                  <c:v>Olin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ITSI!$A$2:$A$8</c:f>
              <c:numCache>
                <c:formatCode>General</c:formatCode>
                <c:ptCount val="7"/>
                <c:pt idx="0">
                  <c:v>1989</c:v>
                </c:pt>
                <c:pt idx="1">
                  <c:v>1990</c:v>
                </c:pt>
                <c:pt idx="2">
                  <c:v>1993</c:v>
                </c:pt>
                <c:pt idx="3">
                  <c:v>2000</c:v>
                </c:pt>
                <c:pt idx="4">
                  <c:v>2003</c:v>
                </c:pt>
                <c:pt idx="5">
                  <c:v>2008</c:v>
                </c:pt>
                <c:pt idx="6">
                  <c:v>2024</c:v>
                </c:pt>
              </c:numCache>
            </c:numRef>
          </c:cat>
          <c:val>
            <c:numRef>
              <c:f>ITSI!$B$2:$B$8</c:f>
              <c:numCache>
                <c:formatCode>General</c:formatCode>
                <c:ptCount val="7"/>
                <c:pt idx="0">
                  <c:v>22</c:v>
                </c:pt>
                <c:pt idx="2">
                  <c:v>19</c:v>
                </c:pt>
                <c:pt idx="3">
                  <c:v>26</c:v>
                </c:pt>
                <c:pt idx="4">
                  <c:v>18</c:v>
                </c:pt>
                <c:pt idx="5">
                  <c:v>23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1-4E3B-B98F-AD87B83D48DC}"/>
            </c:ext>
          </c:extLst>
        </c:ser>
        <c:ser>
          <c:idx val="0"/>
          <c:order val="1"/>
          <c:tx>
            <c:strRef>
              <c:f>ITSI!$C$1</c:f>
              <c:strCache>
                <c:ptCount val="1"/>
                <c:pt idx="0">
                  <c:v>Oliver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ITSI!$C$2:$C$8</c:f>
              <c:numCache>
                <c:formatCode>General</c:formatCode>
                <c:ptCount val="7"/>
                <c:pt idx="0">
                  <c:v>20</c:v>
                </c:pt>
                <c:pt idx="2">
                  <c:v>22</c:v>
                </c:pt>
                <c:pt idx="3">
                  <c:v>3</c:v>
                </c:pt>
                <c:pt idx="4">
                  <c:v>15</c:v>
                </c:pt>
                <c:pt idx="5">
                  <c:v>13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8-495B-AD67-81613BA696BC}"/>
            </c:ext>
          </c:extLst>
        </c:ser>
        <c:ser>
          <c:idx val="2"/>
          <c:order val="2"/>
          <c:tx>
            <c:strRef>
              <c:f>ITSI!$D$1</c:f>
              <c:strCache>
                <c:ptCount val="1"/>
                <c:pt idx="0">
                  <c:v>Martin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ITSI!$D$2:$D$8</c:f>
              <c:numCache>
                <c:formatCode>General</c:formatCode>
                <c:ptCount val="7"/>
                <c:pt idx="0">
                  <c:v>32</c:v>
                </c:pt>
                <c:pt idx="1">
                  <c:v>31</c:v>
                </c:pt>
                <c:pt idx="2">
                  <c:v>14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8-495B-AD67-81613BA69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9025343"/>
        <c:axId val="1879029663"/>
      </c:barChart>
      <c:catAx>
        <c:axId val="187902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029663"/>
        <c:crosses val="autoZero"/>
        <c:auto val="1"/>
        <c:lblAlgn val="ctr"/>
        <c:lblOffset val="100"/>
        <c:noMultiLvlLbl val="0"/>
      </c:catAx>
      <c:valAx>
        <c:axId val="187902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02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547687</xdr:colOff>
      <xdr:row>0</xdr:row>
      <xdr:rowOff>128587</xdr:rowOff>
    </xdr:from>
    <xdr:to>
      <xdr:col>12</xdr:col>
      <xdr:colOff>242887</xdr:colOff>
      <xdr:row>16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95749A-0A7A-7E0C-C23D-E25F52860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0405-12AD-49D0-ADD0-98B298E27CF4}">
  <dimension ref="A1:AD47"/>
  <sheetViews>
    <sheetView zoomScale="90" zoomScaleNormal="90" workbookViewId="0">
      <pane ySplit="1" topLeftCell="A23" activePane="bottomLeft" state="frozen"/>
      <selection pane="bottomLeft" activeCell="C35" sqref="C35"/>
    </sheetView>
  </sheetViews>
  <sheetFormatPr defaultRowHeight="15" x14ac:dyDescent="0.25"/>
  <cols>
    <col min="1" max="1" width="25.85546875" bestFit="1" customWidth="1"/>
    <col min="2" max="2" width="10.7109375" customWidth="1"/>
    <col min="3" max="3" width="8.7109375" style="18" bestFit="1" customWidth="1"/>
    <col min="4" max="4" width="12" style="18" bestFit="1" customWidth="1"/>
    <col min="5" max="5" width="6.28515625" customWidth="1"/>
    <col min="6" max="6" width="27.42578125" bestFit="1" customWidth="1"/>
    <col min="7" max="7" width="8.5703125" customWidth="1"/>
    <col min="8" max="8" width="8.7109375" style="18" bestFit="1" customWidth="1"/>
    <col min="9" max="9" width="12" style="18" bestFit="1" customWidth="1"/>
    <col min="10" max="10" width="4.5703125" style="18" customWidth="1"/>
    <col min="11" max="11" width="27.42578125" bestFit="1" customWidth="1"/>
    <col min="12" max="12" width="7.5703125" customWidth="1"/>
    <col min="13" max="13" width="8.7109375" style="18" bestFit="1" customWidth="1"/>
    <col min="14" max="14" width="12" style="18" bestFit="1" customWidth="1"/>
    <col min="16" max="16" width="9.5703125" bestFit="1" customWidth="1"/>
    <col min="17" max="17" width="9.140625" customWidth="1"/>
    <col min="18" max="18" width="8.28515625" bestFit="1" customWidth="1"/>
    <col min="19" max="19" width="8.28515625" customWidth="1"/>
    <col min="20" max="20" width="8.28515625" bestFit="1" customWidth="1"/>
    <col min="22" max="22" width="7.7109375" bestFit="1" customWidth="1"/>
  </cols>
  <sheetData>
    <row r="1" spans="1:30" s="30" customFormat="1" x14ac:dyDescent="0.25">
      <c r="A1" s="46" t="s">
        <v>46</v>
      </c>
      <c r="C1" s="33"/>
      <c r="D1" s="31"/>
      <c r="F1" s="30" t="s">
        <v>50</v>
      </c>
      <c r="H1" s="33"/>
      <c r="K1" s="30" t="s">
        <v>48</v>
      </c>
      <c r="M1" s="33"/>
    </row>
    <row r="2" spans="1:30" x14ac:dyDescent="0.25">
      <c r="D2"/>
      <c r="I2"/>
      <c r="J2"/>
      <c r="N2"/>
    </row>
    <row r="3" spans="1:30" x14ac:dyDescent="0.25">
      <c r="A3" t="s">
        <v>53</v>
      </c>
      <c r="B3" t="s">
        <v>54</v>
      </c>
      <c r="C3" s="18" t="s">
        <v>55</v>
      </c>
      <c r="D3"/>
      <c r="F3" t="s">
        <v>53</v>
      </c>
      <c r="G3" t="s">
        <v>54</v>
      </c>
      <c r="H3" s="18" t="s">
        <v>55</v>
      </c>
      <c r="I3"/>
      <c r="J3"/>
      <c r="K3" t="s">
        <v>53</v>
      </c>
      <c r="L3" t="s">
        <v>54</v>
      </c>
      <c r="M3" s="18" t="s">
        <v>55</v>
      </c>
      <c r="N3"/>
      <c r="S3" s="20"/>
      <c r="X3" s="20"/>
    </row>
    <row r="4" spans="1:30" x14ac:dyDescent="0.25">
      <c r="A4" t="s">
        <v>51</v>
      </c>
      <c r="B4" t="s">
        <v>79</v>
      </c>
      <c r="C4" s="18">
        <v>193.45141860403442</v>
      </c>
      <c r="D4"/>
      <c r="F4" t="s">
        <v>56</v>
      </c>
      <c r="G4" t="s">
        <v>79</v>
      </c>
      <c r="H4" s="18">
        <v>6759.8053071136455</v>
      </c>
      <c r="I4"/>
      <c r="J4"/>
      <c r="K4" t="s">
        <v>56</v>
      </c>
      <c r="L4" t="s">
        <v>79</v>
      </c>
      <c r="M4" s="18">
        <v>8383.7746165501212</v>
      </c>
      <c r="N4"/>
      <c r="S4" s="20"/>
      <c r="X4" s="20"/>
    </row>
    <row r="5" spans="1:30" x14ac:dyDescent="0.25">
      <c r="A5" t="s">
        <v>56</v>
      </c>
      <c r="B5" t="s">
        <v>79</v>
      </c>
      <c r="C5" s="18">
        <v>7805.8853257191568</v>
      </c>
      <c r="D5"/>
      <c r="F5" t="s">
        <v>73</v>
      </c>
      <c r="G5" t="s">
        <v>79</v>
      </c>
      <c r="H5" s="18">
        <v>47.504400626873739</v>
      </c>
      <c r="I5"/>
      <c r="J5"/>
      <c r="K5" t="s">
        <v>57</v>
      </c>
      <c r="L5" t="s">
        <v>79</v>
      </c>
      <c r="M5" s="18">
        <v>618.15849707281996</v>
      </c>
      <c r="N5"/>
      <c r="S5" s="20"/>
      <c r="X5" s="20"/>
    </row>
    <row r="6" spans="1:30" x14ac:dyDescent="0.25">
      <c r="A6" t="s">
        <v>70</v>
      </c>
      <c r="B6" t="s">
        <v>79</v>
      </c>
      <c r="C6" s="18">
        <v>45.120724426122294</v>
      </c>
      <c r="D6"/>
      <c r="F6" t="s">
        <v>74</v>
      </c>
      <c r="G6" t="s">
        <v>79</v>
      </c>
      <c r="H6" s="18">
        <v>20.561606241482664</v>
      </c>
      <c r="I6"/>
      <c r="J6"/>
      <c r="K6" t="s">
        <v>51</v>
      </c>
      <c r="L6" t="s">
        <v>79</v>
      </c>
      <c r="M6" s="18">
        <v>1051.393771870961</v>
      </c>
      <c r="N6"/>
      <c r="S6" s="20"/>
      <c r="X6" s="20"/>
    </row>
    <row r="7" spans="1:30" x14ac:dyDescent="0.25">
      <c r="A7" t="s">
        <v>57</v>
      </c>
      <c r="B7" t="s">
        <v>79</v>
      </c>
      <c r="C7" s="18">
        <v>412.53233761026092</v>
      </c>
      <c r="D7"/>
      <c r="F7" t="s">
        <v>57</v>
      </c>
      <c r="G7" t="s">
        <v>79</v>
      </c>
      <c r="H7" s="18">
        <v>68.066006868356396</v>
      </c>
      <c r="I7"/>
      <c r="J7"/>
      <c r="K7" t="s">
        <v>70</v>
      </c>
      <c r="L7" t="s">
        <v>79</v>
      </c>
      <c r="M7" s="18">
        <v>32.195755055876042</v>
      </c>
      <c r="N7"/>
      <c r="S7" s="20"/>
      <c r="X7" s="20"/>
    </row>
    <row r="8" spans="1:30" x14ac:dyDescent="0.25">
      <c r="A8" t="s">
        <v>52</v>
      </c>
      <c r="B8" t="s">
        <v>79</v>
      </c>
      <c r="C8" s="18">
        <v>51.566542201282616</v>
      </c>
      <c r="D8"/>
      <c r="F8" t="s">
        <v>58</v>
      </c>
      <c r="G8" t="s">
        <v>79</v>
      </c>
      <c r="H8" s="18">
        <v>19.823433747551444</v>
      </c>
      <c r="I8"/>
      <c r="J8"/>
      <c r="K8" t="s">
        <v>52</v>
      </c>
      <c r="L8" t="s">
        <v>79</v>
      </c>
      <c r="M8" s="18">
        <v>23.610220374309097</v>
      </c>
      <c r="N8"/>
    </row>
    <row r="9" spans="1:30" x14ac:dyDescent="0.25">
      <c r="A9" t="s">
        <v>58</v>
      </c>
      <c r="B9" t="s">
        <v>79</v>
      </c>
      <c r="C9" s="18">
        <v>86.789707145043522</v>
      </c>
      <c r="D9"/>
      <c r="F9" t="s">
        <v>70</v>
      </c>
      <c r="G9" t="s">
        <v>79</v>
      </c>
      <c r="H9" s="18">
        <v>199.23487427091823</v>
      </c>
      <c r="I9"/>
      <c r="J9"/>
      <c r="K9" t="s">
        <v>72</v>
      </c>
      <c r="L9" t="s">
        <v>79</v>
      </c>
      <c r="M9" s="18">
        <v>117.97037607086907</v>
      </c>
      <c r="N9"/>
    </row>
    <row r="10" spans="1:30" x14ac:dyDescent="0.25">
      <c r="A10" t="s">
        <v>72</v>
      </c>
      <c r="B10" t="s">
        <v>79</v>
      </c>
      <c r="C10" s="18">
        <v>9.621929535623984</v>
      </c>
      <c r="D10"/>
      <c r="F10" t="s">
        <v>52</v>
      </c>
      <c r="G10" t="s">
        <v>79</v>
      </c>
      <c r="H10" s="18">
        <v>338.91199253202461</v>
      </c>
      <c r="I10"/>
      <c r="J10"/>
      <c r="K10" t="s">
        <v>76</v>
      </c>
      <c r="L10" t="s">
        <v>80</v>
      </c>
      <c r="M10" s="18">
        <v>62.245126441360348</v>
      </c>
      <c r="N10"/>
    </row>
    <row r="11" spans="1:30" x14ac:dyDescent="0.25">
      <c r="A11" t="s">
        <v>71</v>
      </c>
      <c r="B11" t="s">
        <v>79</v>
      </c>
      <c r="C11" s="18">
        <v>16.396571797367937</v>
      </c>
      <c r="D11"/>
      <c r="F11" t="s">
        <v>72</v>
      </c>
      <c r="G11" t="s">
        <v>79</v>
      </c>
      <c r="H11" s="18">
        <v>3.4254885176515759</v>
      </c>
      <c r="I11"/>
      <c r="J11"/>
      <c r="K11" t="s">
        <v>64</v>
      </c>
      <c r="L11" t="s">
        <v>80</v>
      </c>
      <c r="M11" s="18">
        <v>2.1463836703917361</v>
      </c>
      <c r="N11"/>
    </row>
    <row r="12" spans="1:30" x14ac:dyDescent="0.25">
      <c r="A12" t="s">
        <v>62</v>
      </c>
      <c r="B12" t="s">
        <v>80</v>
      </c>
      <c r="C12" s="18">
        <v>54.789451088862783</v>
      </c>
      <c r="D12"/>
      <c r="F12" t="s">
        <v>75</v>
      </c>
      <c r="G12" t="s">
        <v>80</v>
      </c>
      <c r="H12" s="18">
        <v>0.7090209048787125</v>
      </c>
      <c r="I12"/>
      <c r="J12"/>
      <c r="K12" t="s">
        <v>59</v>
      </c>
      <c r="L12" t="s">
        <v>18</v>
      </c>
      <c r="M12" s="18">
        <v>8.5855346815669442</v>
      </c>
      <c r="N12"/>
      <c r="O12" s="8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x14ac:dyDescent="0.25">
      <c r="A13" t="s">
        <v>63</v>
      </c>
      <c r="B13" t="s">
        <v>80</v>
      </c>
      <c r="C13" s="18">
        <v>8.0572722189504091</v>
      </c>
      <c r="D13"/>
      <c r="F13" t="s">
        <v>59</v>
      </c>
      <c r="G13" t="s">
        <v>80</v>
      </c>
      <c r="H13" s="18">
        <v>19.852585336603951</v>
      </c>
      <c r="I13"/>
      <c r="J13"/>
      <c r="K13" t="s">
        <v>61</v>
      </c>
      <c r="L13" t="s">
        <v>18</v>
      </c>
      <c r="M13" s="18">
        <v>12.878302022350416</v>
      </c>
      <c r="N13"/>
      <c r="O13" s="14"/>
      <c r="P13" s="15"/>
      <c r="AD13" s="9"/>
    </row>
    <row r="14" spans="1:30" x14ac:dyDescent="0.25">
      <c r="A14" t="s">
        <v>64</v>
      </c>
      <c r="B14" t="s">
        <v>80</v>
      </c>
      <c r="C14" s="18">
        <v>12.891635550320654</v>
      </c>
      <c r="D14"/>
      <c r="F14" t="s">
        <v>60</v>
      </c>
      <c r="G14" t="s">
        <v>80</v>
      </c>
      <c r="H14" s="18">
        <v>2.83608361951485</v>
      </c>
      <c r="I14"/>
      <c r="J14"/>
      <c r="K14" t="s">
        <v>67</v>
      </c>
      <c r="L14" t="s">
        <v>81</v>
      </c>
      <c r="M14" s="18">
        <v>927.93057674947943</v>
      </c>
      <c r="N14"/>
      <c r="O14" s="14"/>
      <c r="P14" s="15"/>
      <c r="AD14" s="9"/>
    </row>
    <row r="15" spans="1:30" x14ac:dyDescent="0.25">
      <c r="A15" t="s">
        <v>65</v>
      </c>
      <c r="B15" t="s">
        <v>80</v>
      </c>
      <c r="C15" s="18">
        <v>22.560362213061147</v>
      </c>
      <c r="D15"/>
      <c r="F15" t="s">
        <v>61</v>
      </c>
      <c r="G15" t="s">
        <v>80</v>
      </c>
      <c r="H15" s="18">
        <v>1.418041809757425</v>
      </c>
      <c r="I15"/>
      <c r="J15"/>
      <c r="K15" t="s">
        <v>68</v>
      </c>
      <c r="L15" t="s">
        <v>81</v>
      </c>
      <c r="M15" s="18">
        <v>57.952359100576878</v>
      </c>
      <c r="N15"/>
      <c r="O15" s="14"/>
      <c r="P15" s="15"/>
      <c r="V15" s="17"/>
    </row>
    <row r="16" spans="1:30" x14ac:dyDescent="0.25">
      <c r="A16" t="s">
        <v>59</v>
      </c>
      <c r="B16" t="s">
        <v>18</v>
      </c>
      <c r="C16" s="18">
        <v>11.280181106530573</v>
      </c>
      <c r="D16"/>
      <c r="F16" t="s">
        <v>62</v>
      </c>
      <c r="G16" t="s">
        <v>18</v>
      </c>
      <c r="H16" s="18">
        <v>40.414191578086616</v>
      </c>
      <c r="I16"/>
      <c r="J16"/>
      <c r="K16" t="s">
        <v>77</v>
      </c>
      <c r="L16" t="s">
        <v>81</v>
      </c>
      <c r="M16" s="18">
        <v>25.756604044700833</v>
      </c>
      <c r="N16"/>
    </row>
    <row r="17" spans="1:21" x14ac:dyDescent="0.25">
      <c r="A17" t="s">
        <v>60</v>
      </c>
      <c r="B17" t="s">
        <v>18</v>
      </c>
      <c r="C17" s="18">
        <v>4.8343633313702457</v>
      </c>
      <c r="D17"/>
      <c r="F17" t="s">
        <v>76</v>
      </c>
      <c r="G17" t="s">
        <v>18</v>
      </c>
      <c r="H17" s="18">
        <v>21.270627146361377</v>
      </c>
      <c r="I17"/>
      <c r="J17"/>
      <c r="K17" t="s">
        <v>78</v>
      </c>
      <c r="L17" t="s">
        <v>81</v>
      </c>
      <c r="M17" s="18">
        <v>145.95408958663805</v>
      </c>
      <c r="N17"/>
      <c r="Q17" s="8"/>
      <c r="R17" s="14"/>
      <c r="S17" s="14"/>
      <c r="T17" s="14"/>
      <c r="U17" s="14"/>
    </row>
    <row r="18" spans="1:21" x14ac:dyDescent="0.25">
      <c r="A18" t="s">
        <v>61</v>
      </c>
      <c r="B18" t="s">
        <v>18</v>
      </c>
      <c r="C18" s="18">
        <v>4.8343633313702457</v>
      </c>
      <c r="D18"/>
      <c r="F18" t="s">
        <v>64</v>
      </c>
      <c r="G18" t="s">
        <v>18</v>
      </c>
      <c r="H18" s="18">
        <v>9.9262926683019757</v>
      </c>
      <c r="I18"/>
      <c r="J18"/>
      <c r="K18" t="s">
        <v>69</v>
      </c>
      <c r="L18" t="s">
        <v>81</v>
      </c>
      <c r="M18" s="18">
        <v>8.5855346815669442</v>
      </c>
      <c r="N18"/>
      <c r="Q18" s="7"/>
      <c r="R18" s="15"/>
      <c r="S18" s="15"/>
      <c r="T18" s="15"/>
      <c r="U18" s="15"/>
    </row>
    <row r="19" spans="1:21" x14ac:dyDescent="0.25">
      <c r="A19" t="s">
        <v>67</v>
      </c>
      <c r="B19" t="s">
        <v>81</v>
      </c>
      <c r="C19" s="18">
        <v>1368.1248227777794</v>
      </c>
      <c r="D19"/>
      <c r="F19" t="s">
        <v>65</v>
      </c>
      <c r="G19" t="s">
        <v>18</v>
      </c>
      <c r="H19" s="18">
        <v>4.9631463341509878</v>
      </c>
      <c r="I19"/>
      <c r="J19"/>
      <c r="K19" t="s">
        <v>82</v>
      </c>
      <c r="M19" s="18">
        <v>124.4902528827207</v>
      </c>
      <c r="N19"/>
      <c r="Q19" s="7"/>
      <c r="R19" s="17"/>
      <c r="S19" s="17"/>
      <c r="T19" s="17"/>
      <c r="U19" s="17"/>
    </row>
    <row r="20" spans="1:21" x14ac:dyDescent="0.25">
      <c r="A20" t="s">
        <v>68</v>
      </c>
      <c r="B20" t="s">
        <v>81</v>
      </c>
      <c r="C20" s="18">
        <v>9.6687266627404913</v>
      </c>
      <c r="D20"/>
      <c r="F20" t="s">
        <v>66</v>
      </c>
      <c r="G20" t="s">
        <v>18</v>
      </c>
      <c r="H20" s="18">
        <v>0</v>
      </c>
      <c r="I20"/>
      <c r="J20"/>
      <c r="K20" t="s">
        <v>83</v>
      </c>
      <c r="M20" s="18">
        <v>85.855346815669449</v>
      </c>
      <c r="N20"/>
      <c r="Q20" s="7"/>
      <c r="R20" s="17"/>
      <c r="S20" s="17"/>
      <c r="T20" s="17"/>
      <c r="U20" s="17"/>
    </row>
    <row r="21" spans="1:21" x14ac:dyDescent="0.25">
      <c r="A21" t="s">
        <v>69</v>
      </c>
      <c r="B21" t="s">
        <v>81</v>
      </c>
      <c r="C21" s="18">
        <v>8.0572722189504091</v>
      </c>
      <c r="D21"/>
      <c r="F21" t="s">
        <v>67</v>
      </c>
      <c r="G21" t="s">
        <v>81</v>
      </c>
      <c r="H21" s="18">
        <v>1122.7838334357377</v>
      </c>
      <c r="I21"/>
      <c r="J21"/>
      <c r="M21" s="18">
        <f>SUM(M4:M20)</f>
        <v>11689.483347671974</v>
      </c>
      <c r="N21"/>
      <c r="Q21" s="7"/>
      <c r="R21" s="17"/>
      <c r="S21" s="17"/>
      <c r="T21" s="17"/>
      <c r="U21" s="17"/>
    </row>
    <row r="22" spans="1:21" x14ac:dyDescent="0.25">
      <c r="A22" t="s">
        <v>83</v>
      </c>
      <c r="C22" s="18">
        <v>182.09435214827926</v>
      </c>
      <c r="D22"/>
      <c r="F22" t="s">
        <v>68</v>
      </c>
      <c r="G22" t="s">
        <v>81</v>
      </c>
      <c r="H22" s="18">
        <v>29.778878004905927</v>
      </c>
      <c r="I22"/>
      <c r="J22"/>
      <c r="M22" s="19">
        <f>SUM(M4:M9)/M21</f>
        <v>0.87489779768853004</v>
      </c>
      <c r="N22"/>
      <c r="Q22" s="7"/>
      <c r="R22" s="17"/>
      <c r="S22" s="17"/>
      <c r="T22" s="17"/>
      <c r="U22" s="17"/>
    </row>
    <row r="23" spans="1:21" x14ac:dyDescent="0.25">
      <c r="A23" t="s">
        <v>82</v>
      </c>
      <c r="C23" s="18">
        <v>251.38689323125277</v>
      </c>
      <c r="D23"/>
      <c r="F23" t="s">
        <v>77</v>
      </c>
      <c r="G23" t="s">
        <v>81</v>
      </c>
      <c r="H23" s="18">
        <v>29.778878004905927</v>
      </c>
      <c r="I23"/>
      <c r="J23"/>
      <c r="N23"/>
      <c r="Q23" s="7"/>
      <c r="R23" s="17"/>
      <c r="S23" s="17"/>
      <c r="T23" s="17"/>
      <c r="U23" s="17"/>
    </row>
    <row r="24" spans="1:21" x14ac:dyDescent="0.25">
      <c r="D24"/>
      <c r="F24" t="s">
        <v>78</v>
      </c>
      <c r="G24" t="s">
        <v>81</v>
      </c>
      <c r="H24" s="18">
        <v>8.5082508585445495</v>
      </c>
      <c r="I24"/>
      <c r="J24"/>
      <c r="N24"/>
      <c r="Q24" s="7"/>
      <c r="R24" s="17"/>
      <c r="S24" s="17"/>
      <c r="T24" s="17"/>
      <c r="U24" s="17"/>
    </row>
    <row r="25" spans="1:21" x14ac:dyDescent="0.25">
      <c r="C25" s="18">
        <f>SUM(C4:C23)</f>
        <v>10559.944252918363</v>
      </c>
      <c r="D25"/>
      <c r="F25" t="s">
        <v>82</v>
      </c>
      <c r="H25" s="18">
        <v>167.32893355137617</v>
      </c>
      <c r="I25"/>
      <c r="J25"/>
      <c r="N25"/>
      <c r="Q25" s="7"/>
      <c r="R25" s="17"/>
      <c r="S25" s="17"/>
      <c r="T25" s="17"/>
      <c r="U25" s="17"/>
    </row>
    <row r="26" spans="1:21" x14ac:dyDescent="0.25">
      <c r="B26" t="s">
        <v>84</v>
      </c>
      <c r="C26" s="16">
        <f>SUM(C4:C11)/C25</f>
        <v>0.81642140815812336</v>
      </c>
      <c r="D26"/>
      <c r="F26" t="s">
        <v>83</v>
      </c>
      <c r="H26" s="18">
        <v>147.4763482147722</v>
      </c>
      <c r="I26"/>
      <c r="J26"/>
      <c r="N26"/>
      <c r="Q26" s="7"/>
      <c r="R26" s="17"/>
      <c r="S26" s="17"/>
      <c r="T26" s="17"/>
      <c r="U26" s="17"/>
    </row>
    <row r="27" spans="1:21" x14ac:dyDescent="0.25">
      <c r="H27" s="18">
        <f>SUM(H4:H26)</f>
        <v>9064.3782213864033</v>
      </c>
      <c r="Q27" s="7"/>
      <c r="R27" s="17"/>
      <c r="S27" s="17"/>
      <c r="T27" s="17"/>
      <c r="U27" s="17"/>
    </row>
    <row r="28" spans="1:21" x14ac:dyDescent="0.25">
      <c r="D28" s="16"/>
      <c r="H28" s="19">
        <f>SUM(H4:H11)/H27</f>
        <v>0.82270762845307444</v>
      </c>
      <c r="I28" s="16"/>
      <c r="J28" s="16"/>
      <c r="Q28" s="7"/>
      <c r="R28" s="17"/>
      <c r="S28" s="17"/>
      <c r="T28" s="17"/>
      <c r="U28" s="17"/>
    </row>
    <row r="29" spans="1:21" x14ac:dyDescent="0.25">
      <c r="B29" t="s">
        <v>85</v>
      </c>
      <c r="C29"/>
      <c r="D29"/>
      <c r="L29" t="s">
        <v>87</v>
      </c>
      <c r="M29"/>
      <c r="N29"/>
      <c r="Q29" s="7"/>
      <c r="R29" s="9"/>
      <c r="S29" s="9"/>
      <c r="T29" s="9"/>
    </row>
    <row r="30" spans="1:21" x14ac:dyDescent="0.25">
      <c r="C30"/>
      <c r="D30" t="s">
        <v>45</v>
      </c>
      <c r="G30" t="s">
        <v>86</v>
      </c>
      <c r="H30"/>
      <c r="I30"/>
      <c r="J30"/>
      <c r="M30"/>
      <c r="N30" t="s">
        <v>45</v>
      </c>
    </row>
    <row r="31" spans="1:21" x14ac:dyDescent="0.25">
      <c r="A31" t="s">
        <v>1</v>
      </c>
      <c r="B31" s="1">
        <v>4.0999999999999996</v>
      </c>
      <c r="C31" s="1" t="s">
        <v>13</v>
      </c>
      <c r="D31"/>
      <c r="H31"/>
      <c r="I31" t="s">
        <v>45</v>
      </c>
      <c r="J31"/>
      <c r="K31" t="s">
        <v>1</v>
      </c>
      <c r="L31">
        <v>3.1</v>
      </c>
      <c r="M31"/>
      <c r="N31"/>
    </row>
    <row r="32" spans="1:21" x14ac:dyDescent="0.25">
      <c r="A32" t="s">
        <v>9</v>
      </c>
      <c r="B32" s="17">
        <v>3.2099999999999997E-2</v>
      </c>
      <c r="C32" s="17">
        <v>7.7899999999999997E-2</v>
      </c>
      <c r="D32" s="20">
        <f>AVERAGE(B32:C32)</f>
        <v>5.4999999999999993E-2</v>
      </c>
      <c r="F32" t="s">
        <v>1</v>
      </c>
      <c r="G32">
        <v>4.8</v>
      </c>
      <c r="H32"/>
      <c r="I32"/>
      <c r="J32"/>
      <c r="K32" t="s">
        <v>9</v>
      </c>
      <c r="L32" s="17">
        <v>4.1399999999999999E-2</v>
      </c>
      <c r="M32" s="17">
        <v>0.1827</v>
      </c>
      <c r="N32" s="20">
        <f>AVERAGE(L32:M32)</f>
        <v>0.11205</v>
      </c>
    </row>
    <row r="33" spans="1:14" x14ac:dyDescent="0.25">
      <c r="A33" t="s">
        <v>14</v>
      </c>
      <c r="B33" s="17">
        <v>4.0000000000000001E-3</v>
      </c>
      <c r="C33" s="17">
        <v>1.8200000000000001E-2</v>
      </c>
      <c r="D33" s="20">
        <f t="shared" ref="D33:D36" si="0">AVERAGE(B33:C33)</f>
        <v>1.11E-2</v>
      </c>
      <c r="F33" t="s">
        <v>9</v>
      </c>
      <c r="G33" s="17">
        <v>2.7699999999999999E-2</v>
      </c>
      <c r="H33" s="17">
        <v>7.8399999999999997E-2</v>
      </c>
      <c r="I33" s="20">
        <f>AVERAGE(G33:H33)</f>
        <v>5.305E-2</v>
      </c>
      <c r="J33" s="20"/>
      <c r="K33" t="s">
        <v>14</v>
      </c>
      <c r="L33" s="17">
        <v>4.3E-3</v>
      </c>
      <c r="M33" s="17">
        <v>2.3699999999999999E-2</v>
      </c>
      <c r="N33" s="20">
        <f t="shared" ref="N33:N36" si="1">AVERAGE(L33:M33)</f>
        <v>1.3999999999999999E-2</v>
      </c>
    </row>
    <row r="34" spans="1:14" x14ac:dyDescent="0.25">
      <c r="A34" t="s">
        <v>15</v>
      </c>
      <c r="B34" s="17">
        <v>1.2087000000000001</v>
      </c>
      <c r="C34" s="17">
        <v>0.14460000000000001</v>
      </c>
      <c r="D34" s="20">
        <f t="shared" si="0"/>
        <v>0.67665000000000008</v>
      </c>
      <c r="F34" t="s">
        <v>14</v>
      </c>
      <c r="G34" s="17">
        <v>4.1000000000000003E-3</v>
      </c>
      <c r="H34" s="17">
        <v>1.7100000000000001E-2</v>
      </c>
      <c r="I34" s="20">
        <f t="shared" ref="I34:I37" si="2">AVERAGE(G34:H34)</f>
        <v>1.06E-2</v>
      </c>
      <c r="J34" s="20"/>
      <c r="K34" t="s">
        <v>15</v>
      </c>
      <c r="L34" s="17">
        <v>3.6667000000000001</v>
      </c>
      <c r="M34" s="17">
        <v>0.28050000000000003</v>
      </c>
      <c r="N34" s="20">
        <f t="shared" si="1"/>
        <v>1.9736</v>
      </c>
    </row>
    <row r="35" spans="1:14" x14ac:dyDescent="0.25">
      <c r="A35" t="s">
        <v>2</v>
      </c>
      <c r="B35" s="17">
        <v>2.7400000000000001E-2</v>
      </c>
      <c r="C35" s="17">
        <v>1.1009</v>
      </c>
      <c r="D35" s="20">
        <f t="shared" si="0"/>
        <v>0.56415000000000004</v>
      </c>
      <c r="F35" t="s">
        <v>15</v>
      </c>
      <c r="G35" s="17">
        <v>0.43219999999999997</v>
      </c>
      <c r="H35" s="17">
        <v>0.13200000000000001</v>
      </c>
      <c r="I35" s="20">
        <f t="shared" si="2"/>
        <v>0.28210000000000002</v>
      </c>
      <c r="J35" s="20"/>
      <c r="K35" t="s">
        <v>2</v>
      </c>
      <c r="L35" s="17">
        <v>4.1700000000000001E-2</v>
      </c>
      <c r="M35" s="17">
        <v>1.9839</v>
      </c>
      <c r="N35" s="20">
        <f t="shared" si="1"/>
        <v>1.0127999999999999</v>
      </c>
    </row>
    <row r="36" spans="1:14" x14ac:dyDescent="0.25">
      <c r="A36" t="s">
        <v>16</v>
      </c>
      <c r="B36" s="17">
        <v>1.3038000000000001</v>
      </c>
      <c r="C36" s="17">
        <v>1.4239999999999999</v>
      </c>
      <c r="D36" s="20">
        <f t="shared" si="0"/>
        <v>1.3639000000000001</v>
      </c>
      <c r="F36" t="s">
        <v>2</v>
      </c>
      <c r="G36" s="17">
        <v>9.01E-2</v>
      </c>
      <c r="H36" s="17">
        <v>1.1323000000000001</v>
      </c>
      <c r="I36" s="20">
        <f t="shared" si="2"/>
        <v>0.61120000000000008</v>
      </c>
      <c r="J36" s="20"/>
      <c r="K36" t="s">
        <v>16</v>
      </c>
      <c r="L36" s="17">
        <v>3.9239999999999999</v>
      </c>
      <c r="M36" s="17">
        <v>2.8578999999999999</v>
      </c>
      <c r="N36" s="20">
        <f t="shared" si="1"/>
        <v>3.3909500000000001</v>
      </c>
    </row>
    <row r="37" spans="1:14" x14ac:dyDescent="0.25">
      <c r="A37" t="s">
        <v>17</v>
      </c>
      <c r="B37" s="1"/>
      <c r="C37" s="1"/>
      <c r="D37"/>
      <c r="F37" t="s">
        <v>16</v>
      </c>
      <c r="G37" s="17">
        <v>0.80049999999999999</v>
      </c>
      <c r="H37" s="17">
        <v>1.1816</v>
      </c>
      <c r="I37" s="20">
        <f t="shared" si="2"/>
        <v>0.99104999999999999</v>
      </c>
      <c r="J37" s="20"/>
      <c r="K37" t="s">
        <v>17</v>
      </c>
      <c r="M37"/>
      <c r="N37"/>
    </row>
    <row r="38" spans="1:14" x14ac:dyDescent="0.25">
      <c r="A38" t="s">
        <v>6</v>
      </c>
      <c r="B38" s="1"/>
      <c r="C38" s="1">
        <v>3.613</v>
      </c>
      <c r="D38"/>
      <c r="F38" t="s">
        <v>17</v>
      </c>
      <c r="H38"/>
      <c r="I38"/>
      <c r="J38"/>
      <c r="K38" t="s">
        <v>6</v>
      </c>
      <c r="M38"/>
      <c r="N38">
        <v>6.8</v>
      </c>
    </row>
    <row r="39" spans="1:14" x14ac:dyDescent="0.25">
      <c r="F39" t="s">
        <v>6</v>
      </c>
      <c r="H39"/>
      <c r="I39">
        <v>3.2040000000000002</v>
      </c>
      <c r="J39"/>
    </row>
    <row r="44" spans="1:14" ht="60" x14ac:dyDescent="0.25">
      <c r="A44" s="36"/>
      <c r="B44" s="34" t="s">
        <v>21</v>
      </c>
      <c r="C44" s="34" t="s">
        <v>20</v>
      </c>
      <c r="D44" s="43" t="s">
        <v>84</v>
      </c>
      <c r="E44" s="36" t="s">
        <v>49</v>
      </c>
      <c r="F44" s="36"/>
    </row>
    <row r="45" spans="1:14" x14ac:dyDescent="0.25">
      <c r="A45" s="36" t="s">
        <v>46</v>
      </c>
      <c r="B45" s="42">
        <v>0.625</v>
      </c>
      <c r="C45" s="44">
        <v>10559.944252918363</v>
      </c>
      <c r="D45" s="37">
        <v>82</v>
      </c>
      <c r="E45" s="36">
        <v>124.8</v>
      </c>
      <c r="F45" s="36"/>
    </row>
    <row r="46" spans="1:14" x14ac:dyDescent="0.25">
      <c r="A46" s="36" t="s">
        <v>50</v>
      </c>
      <c r="B46" s="42">
        <v>0.5357142857142857</v>
      </c>
      <c r="C46" s="44">
        <v>9064.3782213864033</v>
      </c>
      <c r="D46" s="38">
        <v>82</v>
      </c>
      <c r="E46" s="36">
        <v>118.3</v>
      </c>
      <c r="F46" s="36"/>
    </row>
    <row r="47" spans="1:14" x14ac:dyDescent="0.25">
      <c r="A47" s="36" t="s">
        <v>48</v>
      </c>
      <c r="B47" s="42">
        <v>0.75</v>
      </c>
      <c r="C47" s="44">
        <v>11689.483347671974</v>
      </c>
      <c r="D47" s="38">
        <v>87</v>
      </c>
      <c r="E47" s="36">
        <v>81.099999999999994</v>
      </c>
      <c r="F47" s="36"/>
    </row>
  </sheetData>
  <sortState xmlns:xlrd2="http://schemas.microsoft.com/office/spreadsheetml/2017/richdata2" ref="K4:M20">
    <sortCondition ref="L4:L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45E1-FF03-429F-A140-1422E5EF9172}">
  <dimension ref="A1:D11"/>
  <sheetViews>
    <sheetView workbookViewId="0">
      <selection activeCell="A6" sqref="A6:D8"/>
    </sheetView>
  </sheetViews>
  <sheetFormatPr defaultColWidth="45" defaultRowHeight="15" x14ac:dyDescent="0.25"/>
  <cols>
    <col min="1" max="1" width="14.85546875" bestFit="1" customWidth="1"/>
    <col min="2" max="2" width="24" bestFit="1" customWidth="1"/>
    <col min="3" max="3" width="21.7109375" bestFit="1" customWidth="1"/>
    <col min="4" max="4" width="19.7109375" bestFit="1" customWidth="1"/>
  </cols>
  <sheetData>
    <row r="1" spans="1:4" x14ac:dyDescent="0.25">
      <c r="A1" s="10"/>
      <c r="B1" s="11" t="s">
        <v>35</v>
      </c>
      <c r="C1" s="11" t="s">
        <v>36</v>
      </c>
      <c r="D1" s="11" t="s">
        <v>37</v>
      </c>
    </row>
    <row r="2" spans="1:4" x14ac:dyDescent="0.25">
      <c r="A2" s="10" t="s">
        <v>38</v>
      </c>
      <c r="B2" s="12">
        <v>8.0000000000000002E-3</v>
      </c>
      <c r="C2" s="12">
        <v>0.66100000000000003</v>
      </c>
      <c r="D2" s="12">
        <v>1.7</v>
      </c>
    </row>
    <row r="3" spans="1:4" x14ac:dyDescent="0.25">
      <c r="A3" s="10" t="s">
        <v>39</v>
      </c>
      <c r="B3" s="12">
        <v>2.7E-2</v>
      </c>
      <c r="C3" s="12">
        <v>0.753</v>
      </c>
      <c r="D3" s="12">
        <v>4.7</v>
      </c>
    </row>
    <row r="4" spans="1:4" x14ac:dyDescent="0.25">
      <c r="A4" s="10" t="s">
        <v>40</v>
      </c>
      <c r="B4" s="12">
        <v>8.4000000000000005E-2</v>
      </c>
      <c r="C4" s="12">
        <v>1.875</v>
      </c>
      <c r="D4" s="12">
        <v>14.3</v>
      </c>
    </row>
    <row r="5" spans="1:4" x14ac:dyDescent="0.25">
      <c r="A5" s="10" t="s">
        <v>41</v>
      </c>
      <c r="B5" s="12" t="s">
        <v>42</v>
      </c>
      <c r="C5" s="12" t="s">
        <v>43</v>
      </c>
      <c r="D5" s="12" t="s">
        <v>43</v>
      </c>
    </row>
    <row r="6" spans="1:4" x14ac:dyDescent="0.25">
      <c r="A6" s="13" t="s">
        <v>90</v>
      </c>
      <c r="B6" s="17">
        <v>5.5E-2</v>
      </c>
      <c r="C6" s="7">
        <v>1.3640000000000001</v>
      </c>
      <c r="D6" s="3">
        <v>3.6</v>
      </c>
    </row>
    <row r="7" spans="1:4" x14ac:dyDescent="0.25">
      <c r="A7" s="13" t="s">
        <v>91</v>
      </c>
      <c r="B7" s="17">
        <v>5.2999999999999999E-2</v>
      </c>
      <c r="C7" s="7">
        <v>0.99099999999999999</v>
      </c>
      <c r="D7" s="1">
        <v>3.2</v>
      </c>
    </row>
    <row r="8" spans="1:4" x14ac:dyDescent="0.25">
      <c r="A8" s="3" t="s">
        <v>92</v>
      </c>
      <c r="B8" s="17">
        <v>0.112</v>
      </c>
      <c r="C8" s="17">
        <v>3.391</v>
      </c>
      <c r="D8" s="1">
        <v>6.8</v>
      </c>
    </row>
    <row r="9" spans="1:4" x14ac:dyDescent="0.25">
      <c r="A9" s="3"/>
      <c r="B9" s="3"/>
      <c r="C9" s="1"/>
      <c r="D9" s="1"/>
    </row>
    <row r="11" spans="1:4" x14ac:dyDescent="0.25">
      <c r="B11" s="3" t="s">
        <v>5</v>
      </c>
      <c r="C11" s="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F3EA-8C80-43B9-82CE-709D300D4FFF}">
  <dimension ref="A1:Y11"/>
  <sheetViews>
    <sheetView tabSelected="1" zoomScale="90" zoomScaleNormal="90" workbookViewId="0">
      <selection activeCell="M5" sqref="M5:M7"/>
    </sheetView>
  </sheetViews>
  <sheetFormatPr defaultRowHeight="15" x14ac:dyDescent="0.25"/>
  <cols>
    <col min="15" max="15" width="11.140625" style="37" bestFit="1" customWidth="1"/>
    <col min="16" max="16" width="18.85546875" style="37" bestFit="1" customWidth="1"/>
    <col min="17" max="17" width="9.140625" style="37"/>
    <col min="18" max="24" width="9.140625" style="30"/>
  </cols>
  <sheetData>
    <row r="1" spans="1:25" s="6" customFormat="1" ht="45" x14ac:dyDescent="0.25">
      <c r="A1" s="8"/>
      <c r="B1" s="7" t="s">
        <v>22</v>
      </c>
      <c r="C1" s="7" t="s">
        <v>23</v>
      </c>
      <c r="D1" s="7" t="s">
        <v>24</v>
      </c>
      <c r="E1" s="7" t="s">
        <v>25</v>
      </c>
      <c r="F1" s="7" t="s">
        <v>26</v>
      </c>
      <c r="G1" s="7" t="s">
        <v>27</v>
      </c>
      <c r="H1" s="7" t="s">
        <v>28</v>
      </c>
      <c r="I1" s="7" t="s">
        <v>89</v>
      </c>
      <c r="J1" s="7" t="s">
        <v>29</v>
      </c>
      <c r="K1" s="7" t="s">
        <v>34</v>
      </c>
      <c r="L1" s="7" t="s">
        <v>30</v>
      </c>
      <c r="M1" s="7" t="s">
        <v>31</v>
      </c>
      <c r="O1" s="34" t="s">
        <v>20</v>
      </c>
      <c r="P1" s="34" t="s">
        <v>19</v>
      </c>
      <c r="Q1" s="28" t="s">
        <v>88</v>
      </c>
      <c r="R1" s="28"/>
      <c r="S1" s="28"/>
      <c r="T1" s="29"/>
      <c r="U1" s="29"/>
      <c r="V1" s="29"/>
      <c r="W1" s="29"/>
      <c r="X1" s="29"/>
      <c r="Y1" s="7"/>
    </row>
    <row r="2" spans="1:25" x14ac:dyDescent="0.25">
      <c r="A2" s="8" t="s">
        <v>32</v>
      </c>
      <c r="B2" s="15">
        <v>19.850000000000001</v>
      </c>
      <c r="C2" s="22">
        <v>8.9774999999999991</v>
      </c>
      <c r="D2" s="22">
        <v>2.573</v>
      </c>
      <c r="E2" s="22">
        <v>1.798</v>
      </c>
      <c r="F2" s="22">
        <v>215.7</v>
      </c>
      <c r="G2" s="22">
        <v>8.4112999999999989</v>
      </c>
      <c r="H2" s="22">
        <v>8.2475000000000005</v>
      </c>
      <c r="I2" s="1">
        <v>0.24399999999999999</v>
      </c>
      <c r="J2" s="22">
        <v>8.2840000000000007</v>
      </c>
      <c r="K2" s="22">
        <v>1.0757000000000001</v>
      </c>
      <c r="L2" s="22">
        <v>6.25</v>
      </c>
      <c r="M2" s="1">
        <v>285.77</v>
      </c>
      <c r="O2" s="35">
        <v>5342303</v>
      </c>
      <c r="P2" s="35">
        <v>1357374542</v>
      </c>
      <c r="Q2" s="37">
        <v>100</v>
      </c>
    </row>
    <row r="3" spans="1:25" x14ac:dyDescent="0.25">
      <c r="A3" s="8" t="s">
        <v>33</v>
      </c>
      <c r="B3" s="15">
        <v>0.49</v>
      </c>
      <c r="C3" s="22">
        <v>5.0000000000000001E-3</v>
      </c>
      <c r="D3" s="22">
        <v>5.0000000000000001E-3</v>
      </c>
      <c r="E3" s="22">
        <v>5.0000000000000001E-3</v>
      </c>
      <c r="F3" s="22">
        <v>5.0000000000000001E-3</v>
      </c>
      <c r="G3" s="22">
        <v>0.03</v>
      </c>
      <c r="H3" s="22">
        <v>0.03</v>
      </c>
      <c r="I3" s="1">
        <v>2E-3</v>
      </c>
      <c r="J3" s="22">
        <v>2E-3</v>
      </c>
      <c r="K3" s="1">
        <v>5.0000000000000001E-3</v>
      </c>
      <c r="L3" s="22">
        <v>3.8999999999999998E-3</v>
      </c>
      <c r="M3" s="23">
        <v>0.35299999999999998</v>
      </c>
      <c r="O3" s="35">
        <v>27</v>
      </c>
      <c r="P3" s="35">
        <v>16295.55</v>
      </c>
      <c r="Q3" s="37">
        <v>0</v>
      </c>
    </row>
    <row r="4" spans="1:25" x14ac:dyDescent="0.25">
      <c r="A4" s="8" t="s">
        <v>0</v>
      </c>
      <c r="B4" s="24">
        <v>5.41</v>
      </c>
      <c r="C4" s="25">
        <v>2.1850000000000001E-2</v>
      </c>
      <c r="D4" s="25">
        <v>2.9149999999999999E-2</v>
      </c>
      <c r="E4" s="25">
        <v>2.1999999999999999E-2</v>
      </c>
      <c r="F4" s="25">
        <v>1.002</v>
      </c>
      <c r="G4" s="25">
        <v>0.71205000000000007</v>
      </c>
      <c r="H4" s="26">
        <v>0.65500000000000003</v>
      </c>
      <c r="I4" s="25">
        <v>0.01</v>
      </c>
      <c r="J4" s="25">
        <v>9.0299999999999991E-2</v>
      </c>
      <c r="K4" s="26">
        <v>2.8000000000000001E-2</v>
      </c>
      <c r="L4" s="25">
        <v>0.14199999999999999</v>
      </c>
      <c r="M4" s="27">
        <v>7.2457500000000001</v>
      </c>
      <c r="O4" s="35">
        <v>14803.239636502949</v>
      </c>
      <c r="P4" s="35">
        <v>1302417.9584999999</v>
      </c>
      <c r="Q4" s="37">
        <v>77</v>
      </c>
    </row>
    <row r="5" spans="1:25" x14ac:dyDescent="0.25">
      <c r="A5" s="45" t="s">
        <v>46</v>
      </c>
      <c r="B5" s="15">
        <v>4.0999999999999996</v>
      </c>
      <c r="C5" s="21">
        <v>1.2087000000000001</v>
      </c>
      <c r="D5" s="21">
        <v>0.14460000000000001</v>
      </c>
      <c r="E5" s="21">
        <v>2.7400000000000001E-2</v>
      </c>
      <c r="F5" s="21">
        <v>1.1009</v>
      </c>
      <c r="G5" s="21">
        <v>1.3038000000000001</v>
      </c>
      <c r="H5" s="21">
        <v>1.4239999999999999</v>
      </c>
      <c r="I5" s="21">
        <v>4.0000000000000001E-3</v>
      </c>
      <c r="J5" s="21">
        <v>1.8200000000000001E-2</v>
      </c>
      <c r="K5" s="21">
        <v>3.2099999999999997E-2</v>
      </c>
      <c r="L5" s="21">
        <v>7.7899999999999997E-2</v>
      </c>
      <c r="M5" s="9">
        <v>3.613</v>
      </c>
      <c r="O5" s="39">
        <v>10559.944252918363</v>
      </c>
      <c r="P5" s="39">
        <v>1848.3382470272236</v>
      </c>
      <c r="Q5" s="40">
        <v>82</v>
      </c>
      <c r="V5" s="31"/>
      <c r="W5" s="31"/>
    </row>
    <row r="6" spans="1:25" x14ac:dyDescent="0.25">
      <c r="A6" s="14" t="s">
        <v>47</v>
      </c>
      <c r="B6" s="15">
        <v>4.8</v>
      </c>
      <c r="C6" s="21">
        <v>0.43219999999999997</v>
      </c>
      <c r="D6" s="21">
        <v>0.13200000000000001</v>
      </c>
      <c r="E6" s="21">
        <v>9.01E-2</v>
      </c>
      <c r="F6" s="21">
        <v>1.1323000000000001</v>
      </c>
      <c r="G6" s="21">
        <v>0.80049999999999999</v>
      </c>
      <c r="H6" s="21">
        <v>1.1816</v>
      </c>
      <c r="I6" s="21">
        <v>4.1000000000000003E-3</v>
      </c>
      <c r="J6" s="21">
        <v>1.7100000000000001E-2</v>
      </c>
      <c r="K6" s="21">
        <v>2.7699999999999999E-2</v>
      </c>
      <c r="L6" s="21">
        <v>7.8399999999999997E-2</v>
      </c>
      <c r="M6" s="9">
        <v>3.2040000000000002</v>
      </c>
      <c r="O6" s="39">
        <v>9064.3782213864033</v>
      </c>
      <c r="P6" s="39">
        <v>1292.5451095938929</v>
      </c>
      <c r="Q6" s="41">
        <v>82</v>
      </c>
    </row>
    <row r="7" spans="1:25" x14ac:dyDescent="0.25">
      <c r="A7" s="14" t="s">
        <v>48</v>
      </c>
      <c r="B7" s="15">
        <v>3.1</v>
      </c>
      <c r="C7" s="21">
        <v>3.6667000000000001</v>
      </c>
      <c r="D7" s="21">
        <v>0.28050000000000003</v>
      </c>
      <c r="E7" s="21">
        <v>4.1700000000000001E-2</v>
      </c>
      <c r="F7" s="21">
        <v>1.9839</v>
      </c>
      <c r="G7" s="21">
        <v>3.9243999999999999</v>
      </c>
      <c r="H7" s="21">
        <v>2.8578999999999999</v>
      </c>
      <c r="I7" s="21">
        <v>4.3E-3</v>
      </c>
      <c r="J7" s="21">
        <v>2.3699999999999999E-2</v>
      </c>
      <c r="K7" s="21">
        <v>4.1399999999999999E-2</v>
      </c>
      <c r="L7" s="21">
        <v>0.1827</v>
      </c>
      <c r="M7" s="21">
        <v>6.8</v>
      </c>
      <c r="O7" s="39">
        <v>11689.483347671974</v>
      </c>
      <c r="P7" s="39">
        <v>3189.5261342021181</v>
      </c>
      <c r="Q7" s="41">
        <v>87</v>
      </c>
    </row>
    <row r="8" spans="1:25" x14ac:dyDescent="0.25">
      <c r="A8" s="5"/>
    </row>
    <row r="9" spans="1:25" x14ac:dyDescent="0.25">
      <c r="A9" s="5"/>
    </row>
    <row r="11" spans="1:25" x14ac:dyDescent="0.25">
      <c r="F11" s="7"/>
      <c r="G11" s="7"/>
      <c r="H11" s="7"/>
      <c r="I11" s="7"/>
      <c r="J11" s="7"/>
      <c r="K11" s="7"/>
      <c r="L11" s="7"/>
      <c r="M11" s="7"/>
    </row>
  </sheetData>
  <pageMargins left="0.7" right="0.7" top="0.75" bottom="0.75" header="0.3" footer="0.3"/>
  <pageSetup orientation="landscape" r:id="rId1"/>
  <headerFooter>
    <oddHeader>&amp;C&amp;"-,Bold"&amp;16 2023 Oxbow Lake Water Assessment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2F2E-F1E6-4BCC-AEB5-5AC8E1AC044E}">
  <dimension ref="A1:D8"/>
  <sheetViews>
    <sheetView workbookViewId="0">
      <selection activeCell="C21" sqref="C21"/>
    </sheetView>
  </sheetViews>
  <sheetFormatPr defaultRowHeight="15" x14ac:dyDescent="0.25"/>
  <cols>
    <col min="3" max="4" width="9.140625" style="32"/>
  </cols>
  <sheetData>
    <row r="1" spans="1:4" x14ac:dyDescent="0.25">
      <c r="A1" t="s">
        <v>44</v>
      </c>
      <c r="B1" t="s">
        <v>46</v>
      </c>
      <c r="C1" s="32" t="s">
        <v>50</v>
      </c>
      <c r="D1" s="32" t="s">
        <v>48</v>
      </c>
    </row>
    <row r="2" spans="1:4" x14ac:dyDescent="0.25">
      <c r="A2">
        <v>1989</v>
      </c>
      <c r="B2">
        <v>22</v>
      </c>
      <c r="C2" s="32">
        <v>20</v>
      </c>
      <c r="D2" s="32">
        <v>32</v>
      </c>
    </row>
    <row r="3" spans="1:4" s="32" customFormat="1" x14ac:dyDescent="0.25">
      <c r="A3" s="32">
        <v>1990</v>
      </c>
      <c r="D3" s="32">
        <v>31</v>
      </c>
    </row>
    <row r="4" spans="1:4" x14ac:dyDescent="0.25">
      <c r="A4">
        <v>1993</v>
      </c>
      <c r="B4">
        <v>19</v>
      </c>
      <c r="C4" s="32">
        <v>22</v>
      </c>
      <c r="D4" s="32">
        <v>14</v>
      </c>
    </row>
    <row r="5" spans="1:4" x14ac:dyDescent="0.25">
      <c r="A5">
        <v>2000</v>
      </c>
      <c r="B5">
        <v>26</v>
      </c>
      <c r="C5" s="32">
        <v>3</v>
      </c>
      <c r="D5" s="32">
        <v>16</v>
      </c>
    </row>
    <row r="6" spans="1:4" x14ac:dyDescent="0.25">
      <c r="A6">
        <v>2003</v>
      </c>
      <c r="B6">
        <v>18</v>
      </c>
      <c r="C6" s="32">
        <v>15</v>
      </c>
      <c r="D6" s="32">
        <v>21</v>
      </c>
    </row>
    <row r="7" spans="1:4" x14ac:dyDescent="0.25">
      <c r="A7">
        <v>2008</v>
      </c>
      <c r="B7">
        <v>23</v>
      </c>
      <c r="C7" s="32">
        <v>13</v>
      </c>
      <c r="D7" s="32">
        <v>26</v>
      </c>
    </row>
    <row r="8" spans="1:4" x14ac:dyDescent="0.25">
      <c r="A8">
        <v>2024</v>
      </c>
      <c r="B8">
        <v>30</v>
      </c>
      <c r="C8" s="32">
        <v>28</v>
      </c>
      <c r="D8" s="32">
        <v>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A7C4-56E6-4EC3-BFCF-85F4B6386E97}">
  <dimension ref="A1:M18"/>
  <sheetViews>
    <sheetView workbookViewId="0">
      <selection activeCell="G13" sqref="G13"/>
    </sheetView>
  </sheetViews>
  <sheetFormatPr defaultRowHeight="15" x14ac:dyDescent="0.25"/>
  <cols>
    <col min="1" max="1" width="11.140625" bestFit="1" customWidth="1"/>
    <col min="3" max="3" width="9.140625" style="32"/>
    <col min="5" max="5" width="9.140625" style="32"/>
  </cols>
  <sheetData>
    <row r="1" spans="1:13" x14ac:dyDescent="0.25">
      <c r="A1" s="1"/>
      <c r="B1" s="2" t="s">
        <v>46</v>
      </c>
      <c r="C1" s="2"/>
      <c r="D1" s="47" t="s">
        <v>50</v>
      </c>
      <c r="E1" s="47"/>
      <c r="F1" s="47" t="s">
        <v>48</v>
      </c>
      <c r="L1" s="1"/>
      <c r="M1" s="1"/>
    </row>
    <row r="2" spans="1:13" x14ac:dyDescent="0.25">
      <c r="A2" s="3" t="s">
        <v>1</v>
      </c>
      <c r="B2" s="1">
        <v>4.0999999999999996</v>
      </c>
      <c r="C2" s="1"/>
      <c r="D2" s="32">
        <v>4.8</v>
      </c>
      <c r="F2" s="32">
        <v>3.1</v>
      </c>
      <c r="L2" s="1"/>
      <c r="M2" s="1"/>
    </row>
    <row r="3" spans="1:13" x14ac:dyDescent="0.25">
      <c r="A3" s="3" t="s">
        <v>2</v>
      </c>
      <c r="F3" s="17"/>
      <c r="L3" s="1"/>
      <c r="M3" s="1"/>
    </row>
    <row r="4" spans="1:13" x14ac:dyDescent="0.25">
      <c r="A4" s="3" t="s">
        <v>3</v>
      </c>
      <c r="B4" s="3"/>
      <c r="C4" s="3"/>
      <c r="L4" s="1"/>
      <c r="M4" s="1"/>
    </row>
    <row r="5" spans="1:13" x14ac:dyDescent="0.25">
      <c r="A5" s="3" t="s">
        <v>4</v>
      </c>
      <c r="B5" s="3"/>
      <c r="C5" s="3"/>
      <c r="L5" s="1"/>
      <c r="M5" s="1"/>
    </row>
    <row r="6" spans="1:13" x14ac:dyDescent="0.25">
      <c r="A6" s="3" t="s">
        <v>5</v>
      </c>
      <c r="B6" s="17">
        <v>3.2099999999999997E-2</v>
      </c>
      <c r="C6" s="17"/>
      <c r="D6" s="17">
        <v>2.7699999999999999E-2</v>
      </c>
      <c r="E6" s="17"/>
      <c r="F6" s="17">
        <v>4.1399999999999999E-2</v>
      </c>
      <c r="L6" s="1"/>
      <c r="M6" s="1"/>
    </row>
    <row r="7" spans="1:13" x14ac:dyDescent="0.25">
      <c r="A7" s="3" t="s">
        <v>6</v>
      </c>
      <c r="B7" s="3">
        <v>3.6</v>
      </c>
      <c r="C7" s="3"/>
      <c r="D7">
        <v>3.2</v>
      </c>
      <c r="F7">
        <v>6.8</v>
      </c>
      <c r="L7" s="1"/>
      <c r="M7" s="1"/>
    </row>
    <row r="8" spans="1:13" x14ac:dyDescent="0.25">
      <c r="L8" s="1"/>
      <c r="M8" s="1"/>
    </row>
    <row r="9" spans="1:13" x14ac:dyDescent="0.25">
      <c r="A9" s="1" t="s">
        <v>7</v>
      </c>
      <c r="B9" s="2" t="s">
        <v>46</v>
      </c>
      <c r="C9" s="2"/>
      <c r="D9" s="47" t="s">
        <v>50</v>
      </c>
      <c r="E9" s="47"/>
      <c r="F9" s="47" t="s">
        <v>48</v>
      </c>
    </row>
    <row r="10" spans="1:13" x14ac:dyDescent="0.25">
      <c r="A10" s="1" t="s">
        <v>1</v>
      </c>
      <c r="B10" s="48">
        <f>60-14.41*LN(B2/3.096)</f>
        <v>55.952576580868126</v>
      </c>
      <c r="C10" s="48" t="s">
        <v>94</v>
      </c>
      <c r="D10" s="48">
        <f t="shared" ref="D10:F10" si="0">60-14.41*LN(D2/3.096)</f>
        <v>53.681143494894485</v>
      </c>
      <c r="E10" s="48" t="s">
        <v>94</v>
      </c>
      <c r="F10" s="48">
        <f t="shared" si="0"/>
        <v>59.981394445446242</v>
      </c>
      <c r="G10" t="s">
        <v>94</v>
      </c>
    </row>
    <row r="11" spans="1:13" x14ac:dyDescent="0.25">
      <c r="A11" s="1" t="s">
        <v>8</v>
      </c>
      <c r="B11" s="48">
        <f>9.81*LN(B7)+30.6</f>
        <v>43.165961023982852</v>
      </c>
      <c r="C11" s="48" t="s">
        <v>93</v>
      </c>
      <c r="D11" s="48">
        <f t="shared" ref="D11:F11" si="1">9.81*LN(D7)+30.6</f>
        <v>42.01050944419373</v>
      </c>
      <c r="E11" s="48" t="s">
        <v>93</v>
      </c>
      <c r="F11" s="48">
        <f t="shared" si="1"/>
        <v>49.405010825506025</v>
      </c>
      <c r="G11" t="s">
        <v>93</v>
      </c>
    </row>
    <row r="12" spans="1:13" x14ac:dyDescent="0.25">
      <c r="A12" s="1" t="s">
        <v>9</v>
      </c>
      <c r="B12" s="48">
        <f>14.42*LN(B6*1000)+4.15</f>
        <v>54.170903954560686</v>
      </c>
      <c r="C12" s="48" t="s">
        <v>94</v>
      </c>
      <c r="D12" s="48">
        <f t="shared" ref="D12:F12" si="2">14.42*LN(D6*1000)+4.15</f>
        <v>52.045055398247278</v>
      </c>
      <c r="E12" s="48" t="s">
        <v>94</v>
      </c>
      <c r="F12" s="48">
        <f t="shared" si="2"/>
        <v>57.839710301586891</v>
      </c>
      <c r="G12" t="s">
        <v>94</v>
      </c>
    </row>
    <row r="13" spans="1:13" x14ac:dyDescent="0.25">
      <c r="D13" s="32"/>
      <c r="F13" s="32"/>
    </row>
    <row r="15" spans="1:13" x14ac:dyDescent="0.25">
      <c r="A15" s="4" t="s">
        <v>10</v>
      </c>
    </row>
    <row r="16" spans="1:13" x14ac:dyDescent="0.25">
      <c r="A16" s="4" t="s">
        <v>11</v>
      </c>
    </row>
    <row r="17" spans="1:1" x14ac:dyDescent="0.25">
      <c r="A17" s="4"/>
    </row>
    <row r="18" spans="1:1" x14ac:dyDescent="0.25">
      <c r="A18" s="4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EBAB-C48C-498B-B343-EF3ECC46ED8A}">
  <dimension ref="A1:D9"/>
  <sheetViews>
    <sheetView workbookViewId="0">
      <selection activeCell="B2" sqref="B2:D9"/>
    </sheetView>
  </sheetViews>
  <sheetFormatPr defaultColWidth="40.140625" defaultRowHeight="15" x14ac:dyDescent="0.25"/>
  <cols>
    <col min="1" max="1" width="36.5703125" style="52" bestFit="1" customWidth="1"/>
    <col min="2" max="3" width="12.42578125" style="52" bestFit="1" customWidth="1"/>
    <col min="4" max="4" width="12.85546875" style="52" bestFit="1" customWidth="1"/>
    <col min="5" max="16384" width="40.140625" style="52"/>
  </cols>
  <sheetData>
    <row r="1" spans="1:4" x14ac:dyDescent="0.25">
      <c r="A1" s="49" t="s">
        <v>95</v>
      </c>
      <c r="B1" s="50" t="s">
        <v>90</v>
      </c>
      <c r="C1" s="51" t="s">
        <v>91</v>
      </c>
      <c r="D1" s="51" t="s">
        <v>92</v>
      </c>
    </row>
    <row r="2" spans="1:4" x14ac:dyDescent="0.25">
      <c r="A2" s="53" t="s">
        <v>96</v>
      </c>
      <c r="B2" s="42">
        <v>0.625</v>
      </c>
      <c r="C2" s="42">
        <v>0.5357142857142857</v>
      </c>
      <c r="D2" s="42">
        <v>0.75</v>
      </c>
    </row>
    <row r="3" spans="1:4" x14ac:dyDescent="0.25">
      <c r="A3" s="53" t="s">
        <v>97</v>
      </c>
      <c r="B3" s="54">
        <v>5.5E-2</v>
      </c>
      <c r="C3" s="54">
        <v>5.2999999999999999E-2</v>
      </c>
      <c r="D3" s="54">
        <v>0.112</v>
      </c>
    </row>
    <row r="4" spans="1:4" x14ac:dyDescent="0.25">
      <c r="A4" s="53" t="s">
        <v>98</v>
      </c>
      <c r="B4" s="54">
        <v>1.0999999999999999E-2</v>
      </c>
      <c r="C4" s="54">
        <v>1.0999999999999999E-2</v>
      </c>
      <c r="D4" s="54">
        <v>1.4E-2</v>
      </c>
    </row>
    <row r="5" spans="1:4" x14ac:dyDescent="0.25">
      <c r="A5" s="53" t="s">
        <v>99</v>
      </c>
      <c r="B5" s="54">
        <v>1.101</v>
      </c>
      <c r="C5" s="54">
        <v>1.1319999999999999</v>
      </c>
      <c r="D5" s="54">
        <v>1.194</v>
      </c>
    </row>
    <row r="6" spans="1:4" ht="17.25" x14ac:dyDescent="0.25">
      <c r="A6" s="53" t="s">
        <v>100</v>
      </c>
      <c r="B6" s="55">
        <f>'Base data'!D36/'Base data'!D32</f>
        <v>24.798181818181824</v>
      </c>
      <c r="C6" s="55">
        <f>'Base data'!I37/'Base data'!I33</f>
        <v>18.681432610744579</v>
      </c>
      <c r="D6" s="55">
        <f>'Base data'!N36/'Base data'!N32</f>
        <v>30.262829094154398</v>
      </c>
    </row>
    <row r="7" spans="1:4" x14ac:dyDescent="0.25">
      <c r="A7" s="53" t="s">
        <v>101</v>
      </c>
      <c r="B7" s="54">
        <v>4.0999999999999996</v>
      </c>
      <c r="C7" s="54">
        <v>4.3</v>
      </c>
      <c r="D7" s="54">
        <v>3.1</v>
      </c>
    </row>
    <row r="8" spans="1:4" x14ac:dyDescent="0.25">
      <c r="A8" s="53" t="s">
        <v>102</v>
      </c>
      <c r="B8" s="56">
        <v>3.613</v>
      </c>
      <c r="C8" s="56">
        <v>3.2040000000000002</v>
      </c>
      <c r="D8" s="57">
        <v>6.8</v>
      </c>
    </row>
    <row r="9" spans="1:4" ht="17.25" x14ac:dyDescent="0.25">
      <c r="A9" s="53" t="s">
        <v>103</v>
      </c>
      <c r="B9" s="55">
        <f>'Base data'!C33/'Base data'!B33</f>
        <v>4.55</v>
      </c>
      <c r="C9" s="55">
        <f>'Base data'!H34/'Base data'!G34</f>
        <v>4.1707317073170733</v>
      </c>
      <c r="D9" s="55">
        <f>'Base data'!M33/'Base data'!L33</f>
        <v>5.5116279069767442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Base data</vt:lpstr>
      <vt:lpstr>Vollenweiders</vt:lpstr>
      <vt:lpstr>Indiana Lakes Summary 19-22</vt:lpstr>
      <vt:lpstr>ITSI</vt:lpstr>
      <vt:lpstr>Carlsons</vt:lpstr>
      <vt:lpstr>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Peel, Sara</dc:creator>
  <cp:lastModifiedBy>Sara Peel</cp:lastModifiedBy>
  <dcterms:created xsi:type="dcterms:W3CDTF">2023-11-15T15:32:35Z</dcterms:created>
  <dcterms:modified xsi:type="dcterms:W3CDTF">2024-11-27T20:04:36Z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44bd30-2ed7-4c9d-9d12-46200872a97b_Enabled">
    <vt:lpwstr>true</vt:lpwstr>
  </property>
  <property fmtid="{D5CDD505-2E9C-101B-9397-08002B2CF9AE}" pid="3" name="MSIP_Label_4044bd30-2ed7-4c9d-9d12-46200872a97b_SetDate">
    <vt:lpwstr>2023-11-15T15:34:51Z</vt:lpwstr>
  </property>
  <property fmtid="{D5CDD505-2E9C-101B-9397-08002B2CF9AE}" pid="4" name="MSIP_Label_4044bd30-2ed7-4c9d-9d12-46200872a97b_Method">
    <vt:lpwstr>Standard</vt:lpwstr>
  </property>
  <property fmtid="{D5CDD505-2E9C-101B-9397-08002B2CF9AE}" pid="5" name="MSIP_Label_4044bd30-2ed7-4c9d-9d12-46200872a97b_Name">
    <vt:lpwstr>defa4170-0d19-0005-0004-bc88714345d2</vt:lpwstr>
  </property>
  <property fmtid="{D5CDD505-2E9C-101B-9397-08002B2CF9AE}" pid="6" name="MSIP_Label_4044bd30-2ed7-4c9d-9d12-46200872a97b_SiteId">
    <vt:lpwstr>4130bd39-7c53-419c-b1e5-8758d6d63f21</vt:lpwstr>
  </property>
  <property fmtid="{D5CDD505-2E9C-101B-9397-08002B2CF9AE}" pid="7" name="MSIP_Label_4044bd30-2ed7-4c9d-9d12-46200872a97b_ActionId">
    <vt:lpwstr>9c3ae373-f1d8-4688-a2d4-d350aa02dcc7</vt:lpwstr>
  </property>
  <property fmtid="{D5CDD505-2E9C-101B-9397-08002B2CF9AE}" pid="8" name="MSIP_Label_4044bd30-2ed7-4c9d-9d12-46200872a97b_ContentBits">
    <vt:lpwstr>0</vt:lpwstr>
  </property>
</Properties>
</file>